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J:\WP07 integrated modelling\STEM_Coupling\STEM_LCA\Exchanges Sep - Nov 2024\"/>
    </mc:Choice>
  </mc:AlternateContent>
  <xr:revisionPtr revIDLastSave="0" documentId="13_ncr:1_{ACCED398-B48F-4009-AF63-5ADBF5CCA34A}" xr6:coauthVersionLast="47" xr6:coauthVersionMax="47" xr10:uidLastSave="{00000000-0000-0000-0000-000000000000}"/>
  <bookViews>
    <workbookView xWindow="17445" yWindow="5805" windowWidth="31560" windowHeight="17235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G1688" i="1" a="1"/>
  <c r="G1688" i="1"/>
  <c r="K1688" i="1" a="1"/>
  <c r="K1688" i="1"/>
  <c r="I1688" i="1" a="1"/>
  <c r="I1688" i="1"/>
  <c r="J1688" i="1" a="1"/>
  <c r="J1688" i="1"/>
  <c r="F1688" i="1" a="1"/>
  <c r="F1688" i="1"/>
  <c r="H1688" i="1" a="1"/>
  <c r="H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K1136" i="1" a="1"/>
  <c r="K1136" i="1"/>
  <c r="J1136" i="1" a="1"/>
  <c r="J1136" i="1"/>
  <c r="I1136" i="1" a="1"/>
  <c r="I1136" i="1"/>
  <c r="H1136" i="1" a="1"/>
  <c r="H1136" i="1"/>
  <c r="G1136" i="1" a="1"/>
  <c r="G1136" i="1" s="1"/>
  <c r="F1136" i="1" a="1"/>
  <c r="F1136" i="1" s="1"/>
  <c r="F1137" i="1" a="1"/>
  <c r="F1137" i="1" s="1"/>
  <c r="J1137" i="1" a="1"/>
  <c r="J1137" i="1" s="1"/>
  <c r="I1137" i="1" a="1"/>
  <c r="I1137" i="1" s="1"/>
  <c r="H1137" i="1" a="1"/>
  <c r="H1137" i="1" s="1"/>
  <c r="G1137" i="1" a="1"/>
  <c r="G1137" i="1" s="1"/>
  <c r="J1974" i="1" a="1"/>
  <c r="J1974" i="1" s="1"/>
  <c r="G1981" i="1" a="1"/>
  <c r="G1981" i="1" s="1"/>
  <c r="J1978" i="1" a="1"/>
  <c r="J1978" i="1" s="1"/>
  <c r="J1975" i="1" a="1"/>
  <c r="J1975" i="1" s="1"/>
  <c r="H1981" i="1" a="1"/>
  <c r="H1981" i="1" s="1"/>
  <c r="H1974" i="1" a="1"/>
  <c r="H1974" i="1" s="1"/>
  <c r="F1974" i="1" a="1"/>
  <c r="F1974" i="1" s="1"/>
  <c r="F1981" i="1" a="1"/>
  <c r="F1981" i="1" s="1"/>
  <c r="I1977" i="1" a="1"/>
  <c r="I1977" i="1" s="1"/>
  <c r="J1980" i="1" a="1"/>
  <c r="J1980" i="1" s="1"/>
  <c r="G1980" i="1" a="1"/>
  <c r="G1980" i="1" s="1"/>
  <c r="K1972" i="1" a="1"/>
  <c r="K1972" i="1" s="1"/>
  <c r="K1978" i="1" a="1"/>
  <c r="K1978" i="1" s="1"/>
  <c r="H1980" i="1" a="1"/>
  <c r="H1980" i="1" s="1"/>
  <c r="K1977" i="1" a="1"/>
  <c r="K1977" i="1" s="1"/>
  <c r="I1974" i="1" a="1"/>
  <c r="I1974" i="1" s="1"/>
  <c r="F1979" i="1" a="1"/>
  <c r="F1979" i="1" s="1"/>
  <c r="H1978" i="1" a="1"/>
  <c r="H1978" i="1" s="1"/>
  <c r="H1977" i="1" a="1"/>
  <c r="H1977" i="1" s="1"/>
  <c r="K1974" i="1" a="1"/>
  <c r="K1974" i="1" s="1"/>
  <c r="H1972" i="1" a="1"/>
  <c r="H1972" i="1" s="1"/>
  <c r="I1981" i="1" a="1"/>
  <c r="I1981" i="1" s="1"/>
  <c r="K1980" i="1" a="1"/>
  <c r="K1980" i="1" s="1"/>
  <c r="I1975" i="1" a="1"/>
  <c r="I1975" i="1" s="1"/>
  <c r="I1978" i="1" a="1"/>
  <c r="I1978" i="1" s="1"/>
  <c r="H1976" i="1" a="1"/>
  <c r="H1976" i="1" s="1"/>
  <c r="F1975" i="1" a="1"/>
  <c r="F1975" i="1" s="1"/>
  <c r="J1972" i="1" a="1"/>
  <c r="J1972" i="1" s="1"/>
  <c r="F1980" i="1" a="1"/>
  <c r="F1980" i="1" s="1"/>
  <c r="I1980" i="1" a="1"/>
  <c r="I1980" i="1" s="1"/>
  <c r="K1979" i="1" a="1"/>
  <c r="K1979" i="1" s="1"/>
  <c r="J1979" i="1" a="1"/>
  <c r="J1979" i="1" s="1"/>
  <c r="I1979" i="1" a="1"/>
  <c r="I1979" i="1" s="1"/>
  <c r="G1978" i="1" a="1"/>
  <c r="G1978" i="1" s="1"/>
  <c r="H1979" i="1" a="1"/>
  <c r="H1979" i="1" s="1"/>
  <c r="G1979" i="1" a="1"/>
  <c r="G1979" i="1" s="1"/>
  <c r="F1977" i="1" a="1"/>
  <c r="F1977" i="1" s="1"/>
  <c r="I1976" i="1" a="1"/>
  <c r="I1976" i="1" s="1"/>
  <c r="G1972" i="1" a="1"/>
  <c r="G1972" i="1" s="1"/>
  <c r="G1976" i="1" a="1"/>
  <c r="G1976" i="1" s="1"/>
  <c r="F1976" i="1" a="1"/>
  <c r="F1976" i="1" s="1"/>
  <c r="G1974" i="1" a="1"/>
  <c r="G1974" i="1" s="1"/>
  <c r="F1978" i="1" a="1"/>
  <c r="F1978" i="1" s="1"/>
  <c r="J1977" i="1" a="1"/>
  <c r="J1977" i="1" s="1"/>
  <c r="G1977" i="1" a="1"/>
  <c r="G1977" i="1" s="1"/>
  <c r="I1972" i="1" a="1"/>
  <c r="I1972" i="1" s="1"/>
  <c r="K1976" i="1" a="1"/>
  <c r="K1976" i="1" s="1"/>
  <c r="H1975" i="1" a="1"/>
  <c r="H1975" i="1"/>
  <c r="G1975" i="1" a="1"/>
  <c r="G1975" i="1" s="1"/>
  <c r="K1975" i="1" a="1"/>
  <c r="K1975" i="1" s="1"/>
  <c r="J1976" i="1" a="1"/>
  <c r="J1976" i="1" s="1"/>
  <c r="I1966" i="1" a="1"/>
  <c r="I1966" i="1" s="1"/>
  <c r="K1968" i="1" a="1"/>
  <c r="K1968" i="1" s="1"/>
  <c r="I1968" i="1" a="1"/>
  <c r="I1968" i="1" s="1"/>
  <c r="G1962" i="1" a="1"/>
  <c r="G1962" i="1" s="1"/>
  <c r="G1968" i="1" a="1"/>
  <c r="G1968" i="1" s="1"/>
  <c r="H1966" i="1" a="1"/>
  <c r="H1966" i="1" s="1"/>
  <c r="G1965" i="1" a="1"/>
  <c r="G1965" i="1" s="1"/>
  <c r="F1963" i="1" a="1"/>
  <c r="F1963" i="1" s="1"/>
  <c r="G1963" i="1" a="1"/>
  <c r="G1963" i="1" s="1"/>
  <c r="F1972" i="1" a="1"/>
  <c r="F1972" i="1" s="1"/>
  <c r="K1971" i="1" a="1"/>
  <c r="K1971" i="1" s="1"/>
  <c r="I1961" i="1" a="1"/>
  <c r="I1961" i="1" s="1"/>
  <c r="G1967" i="1" a="1"/>
  <c r="G1967" i="1" s="1"/>
  <c r="K1965" i="1" a="1"/>
  <c r="K1965" i="1" s="1"/>
  <c r="J1962" i="1" a="1"/>
  <c r="J1962" i="1" s="1"/>
  <c r="H1969" i="1" a="1"/>
  <c r="H1969" i="1" s="1"/>
  <c r="K1961" i="1" a="1"/>
  <c r="K1961" i="1" s="1"/>
  <c r="F1971" i="1" a="1"/>
  <c r="F1971" i="1" s="1"/>
  <c r="J1971" i="1" a="1"/>
  <c r="J1971" i="1" s="1"/>
  <c r="I1971" i="1" a="1"/>
  <c r="I1971" i="1" s="1"/>
  <c r="K1966" i="1" a="1"/>
  <c r="K1966" i="1" s="1"/>
  <c r="H1968" i="1" a="1"/>
  <c r="H1968" i="1" s="1"/>
  <c r="G1964" i="1" a="1"/>
  <c r="G1964" i="1" s="1"/>
  <c r="J1967" i="1" a="1"/>
  <c r="J1967" i="1" s="1"/>
  <c r="I1970" i="1" a="1"/>
  <c r="I1970" i="1" s="1"/>
  <c r="H1965" i="1" a="1"/>
  <c r="H1965" i="1" s="1"/>
  <c r="H1970" i="1" a="1"/>
  <c r="H1970" i="1" s="1"/>
  <c r="G1969" i="1" a="1"/>
  <c r="G1969" i="1" s="1"/>
  <c r="J1965" i="1" a="1"/>
  <c r="J1965" i="1" s="1"/>
  <c r="H1963" i="1" a="1"/>
  <c r="H1963" i="1" s="1"/>
  <c r="J1963" i="1" a="1"/>
  <c r="J1963" i="1" s="1"/>
  <c r="F1967" i="1" a="1"/>
  <c r="F1967" i="1" s="1"/>
  <c r="G1970" i="1" a="1"/>
  <c r="G1970" i="1" s="1"/>
  <c r="H1962" i="1" a="1"/>
  <c r="H1962" i="1" s="1"/>
  <c r="K1967" i="1" a="1"/>
  <c r="K1967" i="1" s="1"/>
  <c r="F1970" i="1" a="1"/>
  <c r="F1970" i="1" s="1"/>
  <c r="I1963" i="1" a="1"/>
  <c r="I1963" i="1" s="1"/>
  <c r="J1969" i="1" a="1"/>
  <c r="J1969" i="1" s="1"/>
  <c r="J1964" i="1" a="1"/>
  <c r="J1964" i="1" s="1"/>
  <c r="F1964" i="1" a="1"/>
  <c r="F1964" i="1" s="1"/>
  <c r="F1965" i="1" a="1"/>
  <c r="F1965" i="1" s="1"/>
  <c r="I1962" i="1" a="1"/>
  <c r="I1962" i="1" s="1"/>
  <c r="F1968" i="1" a="1"/>
  <c r="F1968" i="1" s="1"/>
  <c r="I1969" i="1" a="1"/>
  <c r="I1969" i="1" s="1"/>
  <c r="J1968" i="1" a="1"/>
  <c r="J1968" i="1" s="1"/>
  <c r="I1967" i="1" a="1"/>
  <c r="I1967" i="1" s="1"/>
  <c r="G1966" i="1" a="1"/>
  <c r="G1966" i="1" s="1"/>
  <c r="I1965" i="1" a="1"/>
  <c r="I1965" i="1" s="1"/>
  <c r="I1964" i="1" a="1"/>
  <c r="I1964" i="1" s="1"/>
  <c r="H1964" i="1" a="1"/>
  <c r="H1964" i="1" s="1"/>
  <c r="K1964" i="1" a="1"/>
  <c r="K1964" i="1" s="1"/>
  <c r="F1969" i="1" a="1"/>
  <c r="F1969" i="1" s="1"/>
  <c r="F1962" i="1" a="1"/>
  <c r="F1962" i="1" s="1"/>
  <c r="F1966" i="1" a="1"/>
  <c r="F1966" i="1" s="1"/>
  <c r="H1971" i="1" a="1"/>
  <c r="H1971" i="1" s="1"/>
  <c r="J1961" i="1" a="1"/>
  <c r="J1961" i="1" s="1"/>
  <c r="G1971" i="1" a="1"/>
  <c r="G1971" i="1" s="1"/>
  <c r="K1970" i="1" a="1"/>
  <c r="K1970" i="1" s="1"/>
  <c r="K1969" i="1" a="1"/>
  <c r="K1969" i="1" s="1"/>
  <c r="K1963" i="1" a="1"/>
  <c r="K1963" i="1" s="1"/>
  <c r="H1967" i="1" a="1"/>
  <c r="H1967" i="1" s="1"/>
  <c r="J1966" i="1" a="1"/>
  <c r="J1966" i="1" s="1"/>
  <c r="K1962" i="1" a="1"/>
  <c r="K1962" i="1" s="1"/>
  <c r="J1970" i="1" a="1"/>
  <c r="J1970" i="1" s="1"/>
  <c r="G1951" i="1" a="1"/>
  <c r="G1951" i="1" s="1"/>
  <c r="F1953" i="1" a="1"/>
  <c r="F1953" i="1" s="1"/>
  <c r="G1956" i="1" a="1"/>
  <c r="G1956" i="1" s="1"/>
  <c r="H1951" i="1" a="1"/>
  <c r="H1951" i="1" s="1"/>
  <c r="J1952" i="1" a="1"/>
  <c r="J1952" i="1" s="1"/>
  <c r="F1961" i="1" a="1"/>
  <c r="F1961" i="1" s="1"/>
  <c r="K1954" i="1" a="1"/>
  <c r="K1954" i="1" s="1"/>
  <c r="I1960" i="1" a="1"/>
  <c r="I1960" i="1" s="1"/>
  <c r="J1958" i="1" a="1"/>
  <c r="J1958" i="1" s="1"/>
  <c r="F1957" i="1" a="1"/>
  <c r="F1957" i="1" s="1"/>
  <c r="H1954" i="1" a="1"/>
  <c r="H1954" i="1" s="1"/>
  <c r="K1956" i="1" a="1"/>
  <c r="K1956" i="1" s="1"/>
  <c r="K1951" i="1" a="1"/>
  <c r="K1951" i="1" s="1"/>
  <c r="F1952" i="1" a="1"/>
  <c r="F1952" i="1" s="1"/>
  <c r="G1961" i="1" a="1"/>
  <c r="G1961" i="1" s="1"/>
  <c r="I1953" i="1" a="1"/>
  <c r="I1953" i="1" s="1"/>
  <c r="G1960" i="1" a="1"/>
  <c r="G1960" i="1" s="1"/>
  <c r="I1951" i="1" a="1"/>
  <c r="I1951" i="1" s="1"/>
  <c r="K1952" i="1" a="1"/>
  <c r="K1952" i="1" s="1"/>
  <c r="I1954" i="1" a="1"/>
  <c r="I1954" i="1" s="1"/>
  <c r="G1954" i="1" a="1"/>
  <c r="G1954" i="1" s="1"/>
  <c r="I1955" i="1" a="1"/>
  <c r="I1955" i="1" s="1"/>
  <c r="H1957" i="1" a="1"/>
  <c r="H1957" i="1" s="1"/>
  <c r="K1959" i="1" a="1"/>
  <c r="K1959" i="1" s="1"/>
  <c r="K1953" i="1" a="1"/>
  <c r="K1953" i="1" s="1"/>
  <c r="G1958" i="1" a="1"/>
  <c r="G1958" i="1" s="1"/>
  <c r="I1956" i="1" a="1"/>
  <c r="I1956" i="1" s="1"/>
  <c r="F1956" i="1" a="1"/>
  <c r="F1956" i="1" s="1"/>
  <c r="F1959" i="1" a="1"/>
  <c r="F1959" i="1" s="1"/>
  <c r="I1957" i="1" a="1"/>
  <c r="I1957" i="1" s="1"/>
  <c r="H1953" i="1" a="1"/>
  <c r="H1953" i="1" s="1"/>
  <c r="H1961" i="1" a="1"/>
  <c r="H1961" i="1" s="1"/>
  <c r="K1960" i="1" a="1"/>
  <c r="K1960" i="1" s="1"/>
  <c r="J1960" i="1" a="1"/>
  <c r="J1960" i="1" s="1"/>
  <c r="H1960" i="1" a="1"/>
  <c r="H1960" i="1" s="1"/>
  <c r="F1960" i="1" a="1"/>
  <c r="F1960" i="1" s="1"/>
  <c r="J1959" i="1" a="1"/>
  <c r="J1959" i="1" s="1"/>
  <c r="G1955" i="1" a="1"/>
  <c r="G1955" i="1" s="1"/>
  <c r="H1952" i="1" a="1"/>
  <c r="H1952" i="1" s="1"/>
  <c r="I1959" i="1" a="1"/>
  <c r="I1959" i="1" s="1"/>
  <c r="I1952" i="1" a="1"/>
  <c r="I1952" i="1" s="1"/>
  <c r="J1956" i="1" a="1"/>
  <c r="J1956" i="1" s="1"/>
  <c r="F1955" i="1" a="1"/>
  <c r="F1955" i="1" s="1"/>
  <c r="J1951" i="1" a="1"/>
  <c r="J1951" i="1" s="1"/>
  <c r="H1959" i="1" a="1"/>
  <c r="H1959" i="1" s="1"/>
  <c r="G1959" i="1" a="1"/>
  <c r="G1959" i="1" s="1"/>
  <c r="K1958" i="1" a="1"/>
  <c r="K1958" i="1" s="1"/>
  <c r="I1958" i="1" a="1"/>
  <c r="I1958" i="1" s="1"/>
  <c r="H1955" i="1" a="1"/>
  <c r="H1955" i="1" s="1"/>
  <c r="G1952" i="1" a="1"/>
  <c r="G1952" i="1" s="1"/>
  <c r="F1951" i="1" a="1"/>
  <c r="F1951" i="1" s="1"/>
  <c r="H1958" i="1" a="1"/>
  <c r="H1958" i="1" s="1"/>
  <c r="J1954" i="1" a="1"/>
  <c r="J1954" i="1" s="1"/>
  <c r="G1953" i="1" a="1"/>
  <c r="G1953" i="1" s="1"/>
  <c r="G1957" i="1" a="1"/>
  <c r="G1957" i="1" s="1"/>
  <c r="F1958" i="1" a="1"/>
  <c r="F1958" i="1" s="1"/>
  <c r="K1957" i="1" a="1"/>
  <c r="K1957" i="1" s="1"/>
  <c r="J1957" i="1" a="1"/>
  <c r="J1957" i="1" s="1"/>
  <c r="H1956" i="1" a="1"/>
  <c r="H1956" i="1" s="1"/>
  <c r="K1955" i="1" a="1"/>
  <c r="K1955" i="1" s="1"/>
  <c r="J1953" i="1" a="1"/>
  <c r="J1953" i="1" s="1"/>
  <c r="J1955" i="1" a="1"/>
  <c r="J1955" i="1" s="1"/>
  <c r="F1954" i="1" a="1"/>
  <c r="F1954" i="1" s="1"/>
  <c r="K1950" i="1" a="1"/>
  <c r="K1950" i="1" s="1"/>
  <c r="K1945" i="1" a="1"/>
  <c r="K1945" i="1" s="1"/>
  <c r="F1940" i="1" a="1"/>
  <c r="F1940" i="1" s="1"/>
  <c r="I1943" i="1" a="1"/>
  <c r="I1943" i="1" s="1"/>
  <c r="I1946" i="1" a="1"/>
  <c r="I1946" i="1" s="1"/>
  <c r="F1945" i="1" a="1"/>
  <c r="F1945" i="1" s="1"/>
  <c r="H1945" i="1" a="1"/>
  <c r="H1945" i="1" s="1"/>
  <c r="F1941" i="1" a="1"/>
  <c r="F1941" i="1" s="1"/>
  <c r="G1940" i="1" a="1"/>
  <c r="G1940" i="1"/>
  <c r="F1947" i="1" a="1"/>
  <c r="F1947" i="1"/>
  <c r="J1950" i="1" a="1"/>
  <c r="J1950" i="1"/>
  <c r="I1950" i="1" a="1"/>
  <c r="I1950" i="1"/>
  <c r="J1943" i="1" a="1"/>
  <c r="J1943" i="1"/>
  <c r="J1945" i="1" a="1"/>
  <c r="J1945" i="1"/>
  <c r="J1948" i="1" a="1"/>
  <c r="J1948" i="1"/>
  <c r="K1947" i="1" a="1"/>
  <c r="K1947" i="1"/>
  <c r="G1948" i="1" a="1"/>
  <c r="G1948" i="1"/>
  <c r="F1948" i="1" a="1"/>
  <c r="F1948" i="1"/>
  <c r="I1947" i="1" a="1"/>
  <c r="I1947" i="1"/>
  <c r="H1947" i="1" a="1"/>
  <c r="H1947" i="1"/>
  <c r="H1944" i="1" a="1"/>
  <c r="H1944" i="1"/>
  <c r="K1946" i="1" a="1"/>
  <c r="K1946" i="1"/>
  <c r="J1944" i="1" a="1"/>
  <c r="J1944" i="1"/>
  <c r="J1946" i="1" a="1"/>
  <c r="J1946" i="1"/>
  <c r="I1945" i="1" a="1"/>
  <c r="I1945" i="1"/>
  <c r="G1947" i="1" a="1"/>
  <c r="G1947" i="1"/>
  <c r="H1946" i="1" a="1"/>
  <c r="H1946" i="1"/>
  <c r="K1944" i="1" a="1"/>
  <c r="K1944" i="1"/>
  <c r="K1941" i="1" a="1"/>
  <c r="K1941" i="1"/>
  <c r="J1942" i="1" a="1"/>
  <c r="J1942" i="1" s="1"/>
  <c r="G1941" i="1" a="1"/>
  <c r="G1941" i="1" s="1"/>
  <c r="F1943" i="1" a="1"/>
  <c r="F1943" i="1" s="1"/>
  <c r="I1940" i="1" a="1"/>
  <c r="I1940" i="1" s="1"/>
  <c r="K1939" i="1" a="1"/>
  <c r="K1939" i="1" s="1"/>
  <c r="J1939" i="1" a="1"/>
  <c r="J1939" i="1" s="1"/>
  <c r="H1940" i="1" a="1"/>
  <c r="H1940" i="1" s="1"/>
  <c r="F1946" i="1" a="1"/>
  <c r="F1946" i="1" s="1"/>
  <c r="F1942" i="1" a="1"/>
  <c r="F1942" i="1" s="1"/>
  <c r="G1944" i="1" a="1"/>
  <c r="G1944" i="1" s="1"/>
  <c r="I1942" i="1" a="1"/>
  <c r="I1942" i="1" s="1"/>
  <c r="G1942" i="1" a="1"/>
  <c r="G1942" i="1" s="1"/>
  <c r="I1941" i="1" a="1"/>
  <c r="I1941" i="1" s="1"/>
  <c r="J1941" i="1" a="1"/>
  <c r="J1941" i="1" s="1"/>
  <c r="K1943" i="1" a="1"/>
  <c r="K1943" i="1" s="1"/>
  <c r="J1947" i="1" a="1"/>
  <c r="J1947" i="1" s="1"/>
  <c r="H1950" i="1" a="1"/>
  <c r="H1950" i="1" s="1"/>
  <c r="G1950" i="1" a="1"/>
  <c r="G1950" i="1" s="1"/>
  <c r="J1940" i="1" a="1"/>
  <c r="J1940" i="1" s="1"/>
  <c r="I1944" i="1" a="1"/>
  <c r="I1944" i="1" s="1"/>
  <c r="K1942" i="1" a="1"/>
  <c r="K1942" i="1" s="1"/>
  <c r="H1941" i="1" a="1"/>
  <c r="H1941" i="1" s="1"/>
  <c r="F1950" i="1" a="1"/>
  <c r="F1950" i="1" s="1"/>
  <c r="F1944" i="1" a="1"/>
  <c r="F1944" i="1" s="1"/>
  <c r="G1946" i="1" a="1"/>
  <c r="G1946" i="1" s="1"/>
  <c r="G1943" i="1" a="1"/>
  <c r="G1943" i="1" s="1"/>
  <c r="K1948" i="1" a="1"/>
  <c r="K1948" i="1" s="1"/>
  <c r="I1948" i="1" a="1"/>
  <c r="I1948" i="1" s="1"/>
  <c r="H1948" i="1" a="1"/>
  <c r="H1948" i="1" s="1"/>
  <c r="G1945" i="1" a="1"/>
  <c r="G1945" i="1" s="1"/>
  <c r="H1942" i="1" a="1"/>
  <c r="H1942" i="1" s="1"/>
  <c r="H1943" i="1" a="1"/>
  <c r="H1943" i="1" s="1"/>
  <c r="K1940" i="1" a="1"/>
  <c r="K1940" i="1" s="1"/>
  <c r="J1938" i="1" a="1"/>
  <c r="J1938" i="1" s="1"/>
  <c r="G1929" i="1" a="1"/>
  <c r="G1929" i="1" s="1"/>
  <c r="G1939" i="1" a="1"/>
  <c r="G1939" i="1" s="1"/>
  <c r="K1937" i="1" a="1"/>
  <c r="K1937" i="1" s="1"/>
  <c r="F1939" i="1" a="1"/>
  <c r="F1939" i="1" s="1"/>
  <c r="K1936" i="1" a="1"/>
  <c r="K1936" i="1" s="1"/>
  <c r="K1938" i="1" a="1"/>
  <c r="K1938" i="1" s="1"/>
  <c r="G1930" i="1" a="1"/>
  <c r="G1930" i="1" s="1"/>
  <c r="I1937" i="1" a="1"/>
  <c r="I1937" i="1" s="1"/>
  <c r="J1935" i="1" a="1"/>
  <c r="J1935" i="1" s="1"/>
  <c r="H1935" i="1" a="1"/>
  <c r="H1935" i="1" s="1"/>
  <c r="I1930" i="1" a="1"/>
  <c r="I1930" i="1" s="1"/>
  <c r="I1931" i="1" a="1"/>
  <c r="I1931" i="1" s="1"/>
  <c r="I1934" i="1" a="1"/>
  <c r="I1934" i="1" s="1"/>
  <c r="J1931" i="1" a="1"/>
  <c r="J1931" i="1" s="1"/>
  <c r="K1933" i="1" a="1"/>
  <c r="K1933" i="1" s="1"/>
  <c r="I1938" i="1" a="1"/>
  <c r="I1938" i="1" s="1"/>
  <c r="J1933" i="1" a="1"/>
  <c r="J1933" i="1" s="1"/>
  <c r="H1938" i="1" a="1"/>
  <c r="H1938" i="1" s="1"/>
  <c r="G1938" i="1" a="1"/>
  <c r="G1938" i="1" s="1"/>
  <c r="G1935" i="1" a="1"/>
  <c r="G1935" i="1" s="1"/>
  <c r="J1937" i="1" a="1"/>
  <c r="J1937" i="1" s="1"/>
  <c r="K1930" i="1" a="1"/>
  <c r="K1930" i="1" s="1"/>
  <c r="F1938" i="1" a="1"/>
  <c r="F1938" i="1" s="1"/>
  <c r="H1930" i="1" a="1"/>
  <c r="H1930" i="1" s="1"/>
  <c r="J1932" i="1" a="1"/>
  <c r="J1932" i="1"/>
  <c r="K1931" i="1" a="1"/>
  <c r="K1931" i="1"/>
  <c r="H1937" i="1" a="1"/>
  <c r="H1937" i="1"/>
  <c r="G1937" i="1" a="1"/>
  <c r="G1937" i="1"/>
  <c r="F1937" i="1" a="1"/>
  <c r="F1937" i="1"/>
  <c r="J1936" i="1" a="1"/>
  <c r="J1936" i="1"/>
  <c r="J1929" i="1" a="1"/>
  <c r="J1929" i="1"/>
  <c r="K1929" i="1" a="1"/>
  <c r="K1929" i="1"/>
  <c r="I1936" i="1" a="1"/>
  <c r="I1936" i="1"/>
  <c r="F1936" i="1" a="1"/>
  <c r="F1936" i="1"/>
  <c r="H1936" i="1" a="1"/>
  <c r="H1936" i="1"/>
  <c r="G1936" i="1" a="1"/>
  <c r="G1936" i="1"/>
  <c r="G1931" i="1" a="1"/>
  <c r="G1931" i="1"/>
  <c r="K1935" i="1" a="1"/>
  <c r="K1935" i="1"/>
  <c r="I1935" i="1" a="1"/>
  <c r="I1935" i="1"/>
  <c r="F1935" i="1" a="1"/>
  <c r="F1935" i="1"/>
  <c r="H1934" i="1" a="1"/>
  <c r="H1934" i="1"/>
  <c r="I1933" i="1" a="1"/>
  <c r="I1933" i="1"/>
  <c r="I1929" i="1" a="1"/>
  <c r="I1929" i="1"/>
  <c r="F1930" i="1" a="1"/>
  <c r="F1930" i="1"/>
  <c r="K1934" i="1" a="1"/>
  <c r="K1934" i="1"/>
  <c r="J1934" i="1" a="1"/>
  <c r="J1934" i="1"/>
  <c r="F1933" i="1" a="1"/>
  <c r="F1933" i="1"/>
  <c r="G1932" i="1" a="1"/>
  <c r="G1932" i="1" s="1"/>
  <c r="F1931" i="1" a="1"/>
  <c r="F1931" i="1" s="1"/>
  <c r="G1934" i="1" a="1"/>
  <c r="G1934" i="1" s="1"/>
  <c r="F1934" i="1" a="1"/>
  <c r="F1934" i="1" s="1"/>
  <c r="H1933" i="1" a="1"/>
  <c r="H1933" i="1" s="1"/>
  <c r="F1932" i="1" a="1"/>
  <c r="F1932" i="1" s="1"/>
  <c r="K1932" i="1" a="1"/>
  <c r="K1932" i="1" s="1"/>
  <c r="I1932" i="1" a="1"/>
  <c r="I1932" i="1" s="1"/>
  <c r="G1933" i="1" a="1"/>
  <c r="G1933" i="1" s="1"/>
  <c r="H1931" i="1" a="1"/>
  <c r="H1931" i="1" s="1"/>
  <c r="H1932" i="1" a="1"/>
  <c r="H1932" i="1" s="1"/>
  <c r="J1930" i="1" a="1"/>
  <c r="J1930" i="1" s="1"/>
  <c r="F1929" i="1" a="1"/>
  <c r="F1929" i="1" s="1"/>
  <c r="H1929" i="1" a="1"/>
  <c r="H1929" i="1" s="1"/>
  <c r="I1939" i="1" a="1"/>
  <c r="I1939" i="1" s="1"/>
  <c r="H1939" i="1" a="1"/>
  <c r="H1939" i="1" s="1"/>
  <c r="I1920" i="1" a="1"/>
  <c r="I1920" i="1" s="1"/>
  <c r="K1924" i="1" a="1"/>
  <c r="K1924" i="1" s="1"/>
  <c r="K1919" i="1" a="1"/>
  <c r="K1919" i="1" s="1"/>
  <c r="F1924" i="1" a="1"/>
  <c r="F1924" i="1" s="1"/>
  <c r="I1923" i="1" a="1"/>
  <c r="I1923" i="1" s="1"/>
  <c r="K1920" i="1" a="1"/>
  <c r="K1920" i="1" s="1"/>
  <c r="F1922" i="1" a="1"/>
  <c r="F1922" i="1" s="1"/>
  <c r="K1928" i="1" a="1"/>
  <c r="K1928" i="1" s="1"/>
  <c r="J1922" i="1" a="1"/>
  <c r="J1922" i="1" s="1"/>
  <c r="I1919" i="1" a="1"/>
  <c r="I1919" i="1" s="1"/>
  <c r="G1923" i="1" a="1"/>
  <c r="G1923" i="1" s="1"/>
  <c r="J1928" i="1" a="1"/>
  <c r="J1928" i="1" s="1"/>
  <c r="I1924" i="1" a="1"/>
  <c r="I1924" i="1" s="1"/>
  <c r="I1928" i="1" a="1"/>
  <c r="I1928" i="1" s="1"/>
  <c r="H1928" i="1" a="1"/>
  <c r="H1928" i="1" s="1"/>
  <c r="J1918" i="1" a="1"/>
  <c r="J1918" i="1" s="1"/>
  <c r="G1928" i="1" a="1"/>
  <c r="G1928" i="1" s="1"/>
  <c r="H1919" i="1" a="1"/>
  <c r="H1919" i="1" s="1"/>
  <c r="H1925" i="1" a="1"/>
  <c r="H1925" i="1" s="1"/>
  <c r="F1928" i="1" a="1"/>
  <c r="F1928" i="1" s="1"/>
  <c r="K1927" i="1" a="1"/>
  <c r="K1927" i="1" s="1"/>
  <c r="J1924" i="1" a="1"/>
  <c r="J1924" i="1" s="1"/>
  <c r="J1927" i="1" a="1"/>
  <c r="J1927" i="1" s="1"/>
  <c r="I1927" i="1" a="1"/>
  <c r="I1927" i="1" s="1"/>
  <c r="J1923" i="1" a="1"/>
  <c r="J1923" i="1" s="1"/>
  <c r="H1923" i="1" a="1"/>
  <c r="H1923" i="1" s="1"/>
  <c r="G1919" i="1" a="1"/>
  <c r="G1919" i="1" s="1"/>
  <c r="H1922" i="1" a="1"/>
  <c r="H1922" i="1" s="1"/>
  <c r="K1921" i="1" a="1"/>
  <c r="K1921" i="1" s="1"/>
  <c r="F1920" i="1" a="1"/>
  <c r="F1920" i="1" s="1"/>
  <c r="I1918" i="1" a="1"/>
  <c r="I1918" i="1" s="1"/>
  <c r="G1927" i="1" a="1"/>
  <c r="G1927" i="1" s="1"/>
  <c r="G1924" i="1" a="1"/>
  <c r="G1924" i="1" s="1"/>
  <c r="J1926" i="1" a="1"/>
  <c r="J1926" i="1" s="1"/>
  <c r="I1926" i="1" a="1"/>
  <c r="I1926" i="1" s="1"/>
  <c r="F1925" i="1" a="1"/>
  <c r="F1925" i="1" s="1"/>
  <c r="F1923" i="1" a="1"/>
  <c r="F1923" i="1" s="1"/>
  <c r="J1919" i="1" a="1"/>
  <c r="J1919" i="1" s="1"/>
  <c r="H1924" i="1" a="1"/>
  <c r="H1924" i="1" s="1"/>
  <c r="H1918" i="1" a="1"/>
  <c r="H1918" i="1" s="1"/>
  <c r="G1922" i="1" a="1"/>
  <c r="G1922" i="1" s="1"/>
  <c r="I1925" i="1" a="1"/>
  <c r="I1925" i="1" s="1"/>
  <c r="J1925" i="1" a="1"/>
  <c r="J1925" i="1" s="1"/>
  <c r="J1921" i="1" a="1"/>
  <c r="J1921" i="1" s="1"/>
  <c r="H1927" i="1" a="1"/>
  <c r="H1927" i="1" s="1"/>
  <c r="K1925" i="1" a="1"/>
  <c r="K1925" i="1" s="1"/>
  <c r="K1923" i="1" a="1"/>
  <c r="K1923" i="1" s="1"/>
  <c r="G1921" i="1" a="1"/>
  <c r="G1921" i="1" s="1"/>
  <c r="F1919" i="1" a="1"/>
  <c r="F1919" i="1" s="1"/>
  <c r="H1920" i="1" a="1"/>
  <c r="H1920" i="1" s="1"/>
  <c r="K1918" i="1" a="1"/>
  <c r="K1918" i="1" s="1"/>
  <c r="I1922" i="1" a="1"/>
  <c r="I1922" i="1" s="1"/>
  <c r="H1926" i="1" a="1"/>
  <c r="H1926" i="1" s="1"/>
  <c r="F1921" i="1" a="1"/>
  <c r="F1921" i="1" s="1"/>
  <c r="F1927" i="1" a="1"/>
  <c r="F1927" i="1" s="1"/>
  <c r="I1921" i="1" a="1"/>
  <c r="I1921" i="1" s="1"/>
  <c r="K1926" i="1" a="1"/>
  <c r="K1926" i="1" s="1"/>
  <c r="F1926" i="1" a="1"/>
  <c r="F1926" i="1" s="1"/>
  <c r="J1920" i="1" a="1"/>
  <c r="J1920" i="1" s="1"/>
  <c r="H1921" i="1" a="1"/>
  <c r="H1921" i="1" s="1"/>
  <c r="K1922" i="1" a="1"/>
  <c r="K1922" i="1" s="1"/>
  <c r="G1926" i="1" a="1"/>
  <c r="G1926" i="1" s="1"/>
  <c r="G1920" i="1" a="1"/>
  <c r="G1920" i="1" s="1"/>
  <c r="G1925" i="1" a="1"/>
  <c r="G1925" i="1" s="1"/>
  <c r="K1908" i="1" a="1"/>
  <c r="K1908" i="1" s="1"/>
  <c r="H1908" i="1" a="1"/>
  <c r="H1908" i="1" s="1"/>
  <c r="F1911" i="1" a="1"/>
  <c r="F1911" i="1" s="1"/>
  <c r="H1912" i="1" a="1"/>
  <c r="H1912" i="1" s="1"/>
  <c r="G1912" i="1" a="1"/>
  <c r="G1912" i="1" s="1"/>
  <c r="J1911" i="1" a="1"/>
  <c r="J1911" i="1" s="1"/>
  <c r="F1915" i="1" a="1"/>
  <c r="F1915" i="1" s="1"/>
  <c r="H1914" i="1" a="1"/>
  <c r="H1914" i="1" s="1"/>
  <c r="J1914" i="1" a="1"/>
  <c r="J1914" i="1" s="1"/>
  <c r="G1914" i="1" a="1"/>
  <c r="G1914" i="1" s="1"/>
  <c r="H1911" i="1" a="1"/>
  <c r="H1911" i="1" s="1"/>
  <c r="F1908" i="1" a="1"/>
  <c r="F1908" i="1" s="1"/>
  <c r="I1912" i="1" a="1"/>
  <c r="I1912" i="1" s="1"/>
  <c r="I1910" i="1" a="1"/>
  <c r="I1910" i="1" s="1"/>
  <c r="G1908" i="1" a="1"/>
  <c r="G1908" i="1" s="1"/>
  <c r="F1918" i="1" a="1"/>
  <c r="F1918" i="1" s="1"/>
  <c r="F1910" i="1" a="1"/>
  <c r="F1910" i="1" s="1"/>
  <c r="K1917" i="1" a="1"/>
  <c r="K1917" i="1" s="1"/>
  <c r="G1911" i="1" a="1"/>
  <c r="G1911" i="1" s="1"/>
  <c r="I1914" i="1" a="1"/>
  <c r="I1914" i="1" s="1"/>
  <c r="G1910" i="1" a="1"/>
  <c r="G1910" i="1" s="1"/>
  <c r="H1917" i="1" a="1"/>
  <c r="H1917" i="1" s="1"/>
  <c r="G1916" i="1" a="1"/>
  <c r="G1916" i="1" s="1"/>
  <c r="K1916" i="1" a="1"/>
  <c r="K1916" i="1" s="1"/>
  <c r="F1912" i="1" a="1"/>
  <c r="F1912" i="1" s="1"/>
  <c r="F1913" i="1" a="1"/>
  <c r="F1913" i="1" s="1"/>
  <c r="F1909" i="1" a="1"/>
  <c r="F1909" i="1" s="1"/>
  <c r="J1912" i="1" a="1"/>
  <c r="J1912" i="1" s="1"/>
  <c r="K1911" i="1" a="1"/>
  <c r="K1911" i="1" s="1"/>
  <c r="I1911" i="1" a="1"/>
  <c r="I1911" i="1" s="1"/>
  <c r="G1909" i="1" a="1"/>
  <c r="G1909" i="1" s="1"/>
  <c r="G1918" i="1" a="1"/>
  <c r="G1918" i="1" s="1"/>
  <c r="H1916" i="1" a="1"/>
  <c r="H1916" i="1" s="1"/>
  <c r="I1913" i="1" a="1"/>
  <c r="I1913" i="1" s="1"/>
  <c r="K1910" i="1" a="1"/>
  <c r="K1910" i="1" s="1"/>
  <c r="J1907" i="1" a="1"/>
  <c r="J1907" i="1" s="1"/>
  <c r="J1917" i="1" a="1"/>
  <c r="J1917" i="1" s="1"/>
  <c r="I1917" i="1" a="1"/>
  <c r="I1917" i="1" s="1"/>
  <c r="G1917" i="1" a="1"/>
  <c r="G1917" i="1" s="1"/>
  <c r="F1917" i="1" a="1"/>
  <c r="F1917" i="1" s="1"/>
  <c r="K1915" i="1" a="1"/>
  <c r="K1915" i="1" s="1"/>
  <c r="J1916" i="1" a="1"/>
  <c r="J1916" i="1" s="1"/>
  <c r="I1916" i="1" a="1"/>
  <c r="I1916" i="1" s="1"/>
  <c r="F1916" i="1" a="1"/>
  <c r="F1916" i="1" s="1"/>
  <c r="I1908" i="1" a="1"/>
  <c r="I1908" i="1" s="1"/>
  <c r="J1915" i="1" a="1"/>
  <c r="J1915" i="1" s="1"/>
  <c r="I1915" i="1" a="1"/>
  <c r="I1915" i="1" s="1"/>
  <c r="H1915" i="1" a="1"/>
  <c r="H1915" i="1" s="1"/>
  <c r="H1913" i="1" a="1"/>
  <c r="H1913" i="1" s="1"/>
  <c r="I1909" i="1" a="1"/>
  <c r="I1909" i="1" s="1"/>
  <c r="K1913" i="1" a="1"/>
  <c r="K1913" i="1" s="1"/>
  <c r="G1915" i="1" a="1"/>
  <c r="G1915" i="1" s="1"/>
  <c r="K1914" i="1" a="1"/>
  <c r="K1914" i="1" s="1"/>
  <c r="F1914" i="1" a="1"/>
  <c r="F1914" i="1" s="1"/>
  <c r="H1910" i="1" a="1"/>
  <c r="H1910" i="1" s="1"/>
  <c r="J1908" i="1" a="1"/>
  <c r="J1908" i="1" s="1"/>
  <c r="J1913" i="1" a="1"/>
  <c r="J1913" i="1" s="1"/>
  <c r="G1913" i="1" a="1"/>
  <c r="G1913" i="1" s="1"/>
  <c r="K1909" i="1" a="1"/>
  <c r="K1909" i="1" s="1"/>
  <c r="K1907" i="1" a="1"/>
  <c r="K1907" i="1" s="1"/>
  <c r="K1912" i="1" a="1"/>
  <c r="K1912" i="1" s="1"/>
  <c r="J1910" i="1" a="1"/>
  <c r="J1910" i="1" s="1"/>
  <c r="H1909" i="1" a="1"/>
  <c r="H1909" i="1" s="1"/>
  <c r="J1909" i="1" a="1"/>
  <c r="J1909" i="1" s="1"/>
  <c r="I1904" i="1" a="1"/>
  <c r="I1904" i="1"/>
  <c r="F1904" i="1" a="1"/>
  <c r="F1904" i="1"/>
  <c r="K1902" i="1" a="1"/>
  <c r="K1902" i="1"/>
  <c r="G1901" i="1" a="1"/>
  <c r="G1901" i="1"/>
  <c r="G1902" i="1" a="1"/>
  <c r="G1902" i="1"/>
  <c r="H1900" i="1" a="1"/>
  <c r="H1900" i="1"/>
  <c r="F1905" i="1" a="1"/>
  <c r="F1905" i="1"/>
  <c r="G1904" i="1" a="1"/>
  <c r="G1904" i="1"/>
  <c r="K1901" i="1" a="1"/>
  <c r="K1901" i="1"/>
  <c r="I1899" i="1" a="1"/>
  <c r="I1899" i="1"/>
  <c r="J1901" i="1" a="1"/>
  <c r="J1901" i="1"/>
  <c r="I1906" i="1" a="1"/>
  <c r="I1906" i="1"/>
  <c r="J1904" i="1" a="1"/>
  <c r="J1904" i="1"/>
  <c r="J1905" i="1" a="1"/>
  <c r="J1905" i="1"/>
  <c r="I1903" i="1" a="1"/>
  <c r="I1903" i="1"/>
  <c r="G1903" i="1" a="1"/>
  <c r="G1903" i="1"/>
  <c r="G1907" i="1" a="1"/>
  <c r="G1907" i="1"/>
  <c r="H1905" i="1" a="1"/>
  <c r="H1905" i="1"/>
  <c r="H1904" i="1" a="1"/>
  <c r="H1904" i="1"/>
  <c r="H1901" i="1" a="1"/>
  <c r="H1901" i="1"/>
  <c r="F1901" i="1" a="1"/>
  <c r="F1901" i="1"/>
  <c r="F1900" i="1" a="1"/>
  <c r="F1900" i="1" s="1"/>
  <c r="I1907" i="1" a="1"/>
  <c r="I1907" i="1" s="1"/>
  <c r="H1907" i="1" a="1"/>
  <c r="H1907" i="1" s="1"/>
  <c r="F1907" i="1" a="1"/>
  <c r="F1907" i="1" s="1"/>
  <c r="K1906" i="1" a="1"/>
  <c r="K1906" i="1" s="1"/>
  <c r="J1903" i="1" a="1"/>
  <c r="J1903" i="1" s="1"/>
  <c r="J1900" i="1" a="1"/>
  <c r="J1900" i="1" s="1"/>
  <c r="G1906" i="1" a="1"/>
  <c r="G1906" i="1" s="1"/>
  <c r="K1904" i="1" a="1"/>
  <c r="K1904" i="1" s="1"/>
  <c r="F1903" i="1" a="1"/>
  <c r="F1903" i="1" s="1"/>
  <c r="J1906" i="1" a="1"/>
  <c r="J1906" i="1" s="1"/>
  <c r="K1905" i="1" a="1"/>
  <c r="K1905" i="1" s="1"/>
  <c r="H1899" i="1" a="1"/>
  <c r="H1899" i="1" s="1"/>
  <c r="H1903" i="1" a="1"/>
  <c r="H1903" i="1" s="1"/>
  <c r="I1901" i="1" a="1"/>
  <c r="I1901" i="1" s="1"/>
  <c r="J1899" i="1" a="1"/>
  <c r="J1899" i="1" s="1"/>
  <c r="F1902" i="1" a="1"/>
  <c r="F1902" i="1" s="1"/>
  <c r="G1900" i="1" a="1"/>
  <c r="G1900" i="1" s="1"/>
  <c r="F1899" i="1" a="1"/>
  <c r="F1899" i="1" s="1"/>
  <c r="H1906" i="1" a="1"/>
  <c r="H1906" i="1" s="1"/>
  <c r="G1899" i="1" a="1"/>
  <c r="G1899" i="1" s="1"/>
  <c r="K1903" i="1" a="1"/>
  <c r="K1903" i="1" s="1"/>
  <c r="K1899" i="1" a="1"/>
  <c r="K1899" i="1" s="1"/>
  <c r="F1906" i="1" a="1"/>
  <c r="F1906" i="1" s="1"/>
  <c r="K1900" i="1" a="1"/>
  <c r="K1900" i="1" s="1"/>
  <c r="I1905" i="1" a="1"/>
  <c r="I1905" i="1" s="1"/>
  <c r="H1902" i="1" a="1"/>
  <c r="H1902" i="1" s="1"/>
  <c r="I1900" i="1" a="1"/>
  <c r="I1900" i="1" s="1"/>
  <c r="G1905" i="1" a="1"/>
  <c r="G1905" i="1" s="1"/>
  <c r="I1902" i="1" a="1"/>
  <c r="I1902" i="1" s="1"/>
  <c r="J1902" i="1" a="1"/>
  <c r="J1902" i="1" s="1"/>
  <c r="I1669" i="1" a="1"/>
  <c r="I1669" i="1" s="1"/>
  <c r="I1667" i="1" a="1"/>
  <c r="I1667" i="1" s="1"/>
  <c r="I1670" i="1" a="1"/>
  <c r="I1670" i="1" s="1"/>
  <c r="K1669" i="1" a="1"/>
  <c r="K1669" i="1" s="1"/>
  <c r="F1670" i="1" a="1"/>
  <c r="F1670" i="1" s="1"/>
  <c r="J1667" i="1" a="1"/>
  <c r="J1667" i="1" s="1"/>
  <c r="H1669" i="1" a="1"/>
  <c r="H1669" i="1" s="1"/>
  <c r="J1671" i="1" a="1"/>
  <c r="J1671" i="1" s="1"/>
  <c r="K1670" i="1" a="1"/>
  <c r="K1670" i="1" s="1"/>
  <c r="F1671" i="1" a="1"/>
  <c r="F1671" i="1" s="1"/>
  <c r="K1668" i="1" a="1"/>
  <c r="K1668" i="1" s="1"/>
  <c r="H1668" i="1" a="1"/>
  <c r="H1668" i="1" s="1"/>
  <c r="G1668" i="1" a="1"/>
  <c r="G1668" i="1" s="1"/>
  <c r="F1669" i="1" a="1"/>
  <c r="F1669" i="1" s="1"/>
  <c r="K1671" i="1" a="1"/>
  <c r="K1671" i="1" s="1"/>
  <c r="J1670" i="1" a="1"/>
  <c r="J1670" i="1" s="1"/>
  <c r="I1671" i="1" a="1"/>
  <c r="I1671" i="1" s="1"/>
  <c r="K1667" i="1" a="1"/>
  <c r="K1667" i="1" s="1"/>
  <c r="F1668" i="1" a="1"/>
  <c r="F1668" i="1" s="1"/>
  <c r="H1670" i="1" a="1"/>
  <c r="H1670" i="1" s="1"/>
  <c r="J1668" i="1" a="1"/>
  <c r="J1668" i="1"/>
  <c r="H1671" i="1" a="1"/>
  <c r="H1671" i="1"/>
  <c r="G1669" i="1" a="1"/>
  <c r="G1669" i="1"/>
  <c r="I1668" i="1" a="1"/>
  <c r="I1668" i="1"/>
  <c r="J1669" i="1" a="1"/>
  <c r="J1669" i="1"/>
  <c r="G1671" i="1" a="1"/>
  <c r="G1671" i="1"/>
  <c r="G1670" i="1" a="1"/>
  <c r="G1670" i="1"/>
  <c r="G2015" i="1" a="1"/>
  <c r="G2015" i="1"/>
  <c r="I2015" i="1" a="1"/>
  <c r="I2015" i="1"/>
  <c r="J2016" i="1" a="1"/>
  <c r="J2016" i="1"/>
  <c r="H2016" i="1" a="1"/>
  <c r="H2016" i="1"/>
  <c r="F2015" i="1" a="1"/>
  <c r="F2015" i="1"/>
  <c r="J2015" i="1" a="1"/>
  <c r="J2015" i="1"/>
  <c r="K2015" i="1" a="1"/>
  <c r="K2015" i="1"/>
  <c r="F2016" i="1" a="1"/>
  <c r="F2016" i="1"/>
  <c r="I2016" i="1" a="1"/>
  <c r="I2016" i="1"/>
  <c r="G2016" i="1" a="1"/>
  <c r="G2016" i="1"/>
  <c r="H2015" i="1" a="1"/>
  <c r="H2015" i="1"/>
  <c r="K2016" i="1" a="1"/>
  <c r="K2016" i="1"/>
  <c r="J2008" i="1" a="1"/>
  <c r="J2008" i="1"/>
  <c r="K2003" i="1" a="1"/>
  <c r="K2003" i="1"/>
  <c r="G2008" i="1" a="1"/>
  <c r="G2008" i="1"/>
  <c r="I2006" i="1" a="1"/>
  <c r="I2006" i="1"/>
  <c r="F2005" i="1" a="1"/>
  <c r="F2005" i="1"/>
  <c r="I2003" i="1" a="1"/>
  <c r="I2003" i="1"/>
  <c r="I2005" i="1" a="1"/>
  <c r="I2005" i="1"/>
  <c r="K2013" i="1" a="1"/>
  <c r="K2013" i="1"/>
  <c r="K2014" i="1" s="1" a="1"/>
  <c r="K2014" i="1" s="1"/>
  <c r="J2013" i="1" a="1"/>
  <c r="J2013" i="1"/>
  <c r="J2014" i="1" s="1" a="1"/>
  <c r="J2014" i="1" s="1"/>
  <c r="I2013" i="1" a="1"/>
  <c r="I2013" i="1"/>
  <c r="I2014" i="1" s="1" a="1"/>
  <c r="I2014" i="1" s="1"/>
  <c r="H2013" i="1" a="1"/>
  <c r="H2013" i="1"/>
  <c r="H2014" i="1" s="1" a="1"/>
  <c r="H2014" i="1" s="1"/>
  <c r="G2013" i="1" a="1"/>
  <c r="G2013" i="1"/>
  <c r="G2014" i="1" s="1" a="1"/>
  <c r="G2014" i="1" s="1"/>
  <c r="F2013" i="1" a="1"/>
  <c r="F2013" i="1"/>
  <c r="F2014" i="1" s="1" a="1"/>
  <c r="F2014" i="1" s="1"/>
  <c r="K2011" i="1" a="1"/>
  <c r="K2011" i="1"/>
  <c r="I2011" i="1" a="1"/>
  <c r="I2011" i="1"/>
  <c r="I2012" i="1" s="1" a="1"/>
  <c r="I2012" i="1" s="1"/>
  <c r="J2009" i="1" a="1"/>
  <c r="J2009" i="1"/>
  <c r="K2004" i="1" a="1"/>
  <c r="K2004" i="1"/>
  <c r="G2009" i="1" a="1"/>
  <c r="G2009" i="1"/>
  <c r="I2008" i="1" a="1"/>
  <c r="I2008" i="1"/>
  <c r="H2008" i="1" a="1"/>
  <c r="H2008" i="1"/>
  <c r="H2009" i="1" s="1" a="1"/>
  <c r="H2009" i="1" s="1"/>
  <c r="H2011" i="1" a="1"/>
  <c r="H2011" i="1"/>
  <c r="K2006" i="1" a="1"/>
  <c r="K2006" i="1"/>
  <c r="G2011" i="1" a="1"/>
  <c r="G2011" i="1"/>
  <c r="I2004" i="1" a="1"/>
  <c r="I2004" i="1" s="1"/>
  <c r="J2003" i="1" a="1"/>
  <c r="J2003" i="1" s="1"/>
  <c r="J2004" i="1" s="1" a="1"/>
  <c r="J2004" i="1" s="1"/>
  <c r="F2010" i="1" a="1"/>
  <c r="F2010" i="1" s="1"/>
  <c r="J2005" i="1" a="1"/>
  <c r="J2005" i="1" s="1"/>
  <c r="I2010" i="1" a="1"/>
  <c r="I2010" i="1" s="1"/>
  <c r="H2010" i="1" a="1"/>
  <c r="H2010" i="1" s="1"/>
  <c r="H2005" i="1" a="1"/>
  <c r="H2005" i="1" s="1"/>
  <c r="G2006" i="1" a="1"/>
  <c r="G2006" i="1" s="1"/>
  <c r="H2006" i="1" a="1"/>
  <c r="H2006" i="1" s="1"/>
  <c r="G2010" i="1" a="1"/>
  <c r="G2010" i="1" s="1"/>
  <c r="J2006" i="1" a="1"/>
  <c r="J2006" i="1" s="1"/>
  <c r="K2012" i="1" a="1"/>
  <c r="K2012" i="1" s="1"/>
  <c r="H2012" i="1" a="1"/>
  <c r="H2012" i="1" s="1"/>
  <c r="G2012" i="1" a="1"/>
  <c r="G2012" i="1" s="1"/>
  <c r="F2011" i="1" a="1"/>
  <c r="F2011" i="1" s="1"/>
  <c r="F2012" i="1" s="1" a="1"/>
  <c r="F2012" i="1" s="1"/>
  <c r="K2005" i="1" a="1"/>
  <c r="K2005" i="1" s="1"/>
  <c r="K2010" i="1" a="1"/>
  <c r="K2010" i="1" s="1"/>
  <c r="F2006" i="1" a="1"/>
  <c r="F2006" i="1" s="1"/>
  <c r="J2011" i="1" a="1"/>
  <c r="J2011" i="1" s="1"/>
  <c r="J2012" i="1" s="1" a="1"/>
  <c r="J2012" i="1" s="1"/>
  <c r="J2010" i="1" a="1"/>
  <c r="J2010" i="1" s="1"/>
  <c r="I2009" i="1" a="1"/>
  <c r="I2009" i="1" s="1"/>
  <c r="G2005" i="1" a="1"/>
  <c r="G2005" i="1" s="1"/>
  <c r="F2008" i="1" a="1"/>
  <c r="F2008" i="1" s="1"/>
  <c r="F2009" i="1" s="1" a="1"/>
  <c r="F2009" i="1" s="1"/>
  <c r="K2008" i="1" a="1"/>
  <c r="K2008" i="1" s="1"/>
  <c r="K2009" i="1" s="1" a="1"/>
  <c r="K2009" i="1" s="1"/>
  <c r="G2001" i="1" a="1"/>
  <c r="G2001" i="1" s="1"/>
  <c r="G2002" i="1" s="1" a="1"/>
  <c r="G2002" i="1" s="1"/>
  <c r="G2000" i="1" a="1"/>
  <c r="G2000" i="1" s="1"/>
  <c r="G1993" i="1" a="1"/>
  <c r="G1993" i="1" s="1"/>
  <c r="F2001" i="1" a="1"/>
  <c r="F2001" i="1" s="1"/>
  <c r="F2002" i="1" s="1" a="1"/>
  <c r="F2002" i="1" s="1"/>
  <c r="H2000" i="1" a="1"/>
  <c r="H2000" i="1" s="1"/>
  <c r="H1996" i="1" a="1"/>
  <c r="H1996" i="1" s="1"/>
  <c r="K1996" i="1" a="1"/>
  <c r="K1996" i="1" s="1"/>
  <c r="J1998" i="1" a="1"/>
  <c r="J1998" i="1" s="1"/>
  <c r="J1999" i="1" s="1" a="1"/>
  <c r="J1999" i="1" s="1"/>
  <c r="H2003" i="1" a="1"/>
  <c r="H2003" i="1" s="1"/>
  <c r="H2004" i="1" s="1" a="1"/>
  <c r="H2004" i="1" s="1"/>
  <c r="G2003" i="1" a="1"/>
  <c r="G2003" i="1" s="1"/>
  <c r="G2004" i="1" s="1" a="1"/>
  <c r="G2004" i="1" s="1"/>
  <c r="F2003" i="1" a="1"/>
  <c r="F2003" i="1" s="1"/>
  <c r="F2004" i="1" s="1" a="1"/>
  <c r="F2004" i="1" s="1"/>
  <c r="I2000" i="1" a="1"/>
  <c r="I2000" i="1" s="1"/>
  <c r="J1995" i="1" a="1"/>
  <c r="J1995" i="1" s="1"/>
  <c r="J1993" i="1" a="1"/>
  <c r="J1993" i="1" s="1"/>
  <c r="H1993" i="1" a="1"/>
  <c r="H1993" i="1" s="1"/>
  <c r="H1992" i="1" a="1"/>
  <c r="H1992" i="1" s="1"/>
  <c r="I1996" i="1" a="1"/>
  <c r="I1996" i="1" s="1"/>
  <c r="K1994" i="1" a="1"/>
  <c r="K1994" i="1" s="1"/>
  <c r="I1993" i="1" a="1"/>
  <c r="I1993" i="1" s="1"/>
  <c r="I1992" i="1" a="1"/>
  <c r="I1992" i="1" s="1"/>
  <c r="F1995" i="1" a="1"/>
  <c r="F1995" i="1" s="1"/>
  <c r="J1994" i="1" a="1"/>
  <c r="J1994" i="1" s="1"/>
  <c r="K1993" i="1" a="1"/>
  <c r="K1993" i="1" s="1"/>
  <c r="F1996" i="1" a="1"/>
  <c r="F1996" i="1" s="1"/>
  <c r="K1995" i="1" a="1"/>
  <c r="K1995" i="1" s="1"/>
  <c r="H1995" i="1" a="1"/>
  <c r="H1995" i="1" s="1"/>
  <c r="H1994" i="1" a="1"/>
  <c r="H1994" i="1" s="1"/>
  <c r="I1994" i="1" a="1"/>
  <c r="I1994" i="1" s="1"/>
  <c r="I2001" i="1" a="1"/>
  <c r="I2001" i="1" s="1"/>
  <c r="I2002" i="1" s="1" a="1"/>
  <c r="I2002" i="1" s="1"/>
  <c r="G1996" i="1" a="1"/>
  <c r="G1996" i="1" s="1"/>
  <c r="G1998" i="1" a="1"/>
  <c r="G1998" i="1" s="1"/>
  <c r="G1999" i="1" s="1" a="1"/>
  <c r="G1999" i="1" s="1"/>
  <c r="F1993" i="1" a="1"/>
  <c r="F1993" i="1" s="1"/>
  <c r="H1998" i="1" a="1"/>
  <c r="H1998" i="1" s="1"/>
  <c r="H1999" i="1" s="1" a="1"/>
  <c r="H1999" i="1" s="1"/>
  <c r="I1995" i="1" a="1"/>
  <c r="I1995" i="1" s="1"/>
  <c r="F1994" i="1" a="1"/>
  <c r="F1994" i="1" s="1"/>
  <c r="J2000" i="1" a="1"/>
  <c r="J2000" i="1" s="1"/>
  <c r="J1996" i="1" a="1"/>
  <c r="J1996" i="1" s="1"/>
  <c r="K2000" i="1" a="1"/>
  <c r="K2000" i="1" s="1"/>
  <c r="F1998" i="1" a="1"/>
  <c r="F1998" i="1" s="1"/>
  <c r="F1999" i="1" s="1" a="1"/>
  <c r="F1999" i="1" s="1"/>
  <c r="K1998" i="1" a="1"/>
  <c r="K1998" i="1" s="1"/>
  <c r="K1999" i="1" s="1" a="1"/>
  <c r="K1999" i="1" s="1"/>
  <c r="J1992" i="1" a="1"/>
  <c r="J1992" i="1" s="1"/>
  <c r="G1995" i="1" a="1"/>
  <c r="G1995" i="1" s="1"/>
  <c r="K1992" i="1" a="1"/>
  <c r="K1992" i="1" s="1"/>
  <c r="H2001" i="1" a="1"/>
  <c r="H2001" i="1" s="1"/>
  <c r="H2002" i="1" s="1" a="1"/>
  <c r="H2002" i="1" s="1"/>
  <c r="G1994" i="1" a="1"/>
  <c r="G1994" i="1" s="1"/>
  <c r="K2001" i="1" a="1"/>
  <c r="K2001" i="1" s="1"/>
  <c r="K2002" i="1" s="1" a="1"/>
  <c r="K2002" i="1" s="1"/>
  <c r="I1998" i="1" a="1"/>
  <c r="I1998" i="1" s="1"/>
  <c r="I1999" i="1" s="1" a="1"/>
  <c r="I1999" i="1" s="1"/>
  <c r="J2001" i="1" a="1"/>
  <c r="J2001" i="1" s="1"/>
  <c r="J2002" i="1" s="1" a="1"/>
  <c r="J2002" i="1" s="1"/>
  <c r="F2000" i="1" a="1"/>
  <c r="F2000" i="1" s="1"/>
  <c r="K1987" i="1" a="1"/>
  <c r="K1987" i="1" s="1"/>
  <c r="J1984" i="1" a="1"/>
  <c r="J1984" i="1" s="1"/>
  <c r="J1982" i="1" a="1"/>
  <c r="J1982" i="1" s="1"/>
  <c r="G1992" i="1" a="1"/>
  <c r="G1992" i="1" s="1"/>
  <c r="K1989" i="1" a="1"/>
  <c r="K1989" i="1" s="1"/>
  <c r="H1984" i="1" a="1"/>
  <c r="H1984" i="1" s="1"/>
  <c r="H1982" i="1" a="1"/>
  <c r="H1982" i="1" s="1"/>
  <c r="F1992" i="1" a="1"/>
  <c r="F1992" i="1" s="1"/>
  <c r="G1991" i="1" a="1"/>
  <c r="G1991" i="1" s="1"/>
  <c r="F1989" i="1" a="1"/>
  <c r="F1989" i="1" s="1"/>
  <c r="K1988" i="1" a="1"/>
  <c r="K1988" i="1" s="1"/>
  <c r="G1985" i="1" a="1"/>
  <c r="G1985" i="1" s="1"/>
  <c r="H1983" i="1" a="1"/>
  <c r="H1983" i="1" s="1"/>
  <c r="K1991" i="1" a="1"/>
  <c r="K1991" i="1" s="1"/>
  <c r="J1991" i="1" a="1"/>
  <c r="J1991" i="1" s="1"/>
  <c r="G1986" i="1" a="1"/>
  <c r="G1986" i="1" s="1"/>
  <c r="I1991" i="1" a="1"/>
  <c r="I1991" i="1" s="1"/>
  <c r="H1991" i="1" a="1"/>
  <c r="H1991" i="1" s="1"/>
  <c r="F1991" i="1" a="1"/>
  <c r="F1991" i="1" s="1"/>
  <c r="K1990" i="1" a="1"/>
  <c r="K1990" i="1" s="1"/>
  <c r="J1988" i="1" a="1"/>
  <c r="J1988" i="1" s="1"/>
  <c r="J1990" i="1" a="1"/>
  <c r="J1990" i="1" s="1"/>
  <c r="I1987" i="1" a="1"/>
  <c r="I1987" i="1" s="1"/>
  <c r="H1985" i="1" a="1"/>
  <c r="H1985" i="1" s="1"/>
  <c r="F1982" i="1" a="1"/>
  <c r="F1982" i="1" s="1"/>
  <c r="I1990" i="1" a="1"/>
  <c r="I1990" i="1" s="1"/>
  <c r="I1989" i="1" a="1"/>
  <c r="I1989" i="1" s="1"/>
  <c r="G1990" i="1" a="1"/>
  <c r="G1990" i="1" s="1"/>
  <c r="F1990" i="1" a="1"/>
  <c r="F1990" i="1" s="1"/>
  <c r="J1989" i="1" a="1"/>
  <c r="J1989" i="1" s="1"/>
  <c r="G1987" i="1" a="1"/>
  <c r="G1987" i="1" s="1"/>
  <c r="K1985" i="1" a="1"/>
  <c r="K1985" i="1" s="1"/>
  <c r="K1984" i="1" a="1"/>
  <c r="K1984" i="1"/>
  <c r="K1982" i="1" a="1"/>
  <c r="K1982" i="1"/>
  <c r="F1986" i="1" a="1"/>
  <c r="F1986" i="1"/>
  <c r="F1985" i="1" a="1"/>
  <c r="F1985" i="1"/>
  <c r="F1987" i="1" a="1"/>
  <c r="F1987" i="1"/>
  <c r="K1983" i="1" a="1"/>
  <c r="K1983" i="1"/>
  <c r="J1986" i="1" a="1"/>
  <c r="J1986" i="1"/>
  <c r="J1985" i="1" a="1"/>
  <c r="J1985" i="1"/>
  <c r="I1985" i="1" a="1"/>
  <c r="I1985" i="1"/>
  <c r="F1983" i="1" a="1"/>
  <c r="F1983" i="1"/>
  <c r="H1986" i="1" a="1"/>
  <c r="H1986" i="1"/>
  <c r="J1987" i="1" a="1"/>
  <c r="J1987" i="1"/>
  <c r="H1987" i="1" a="1"/>
  <c r="H1987" i="1"/>
  <c r="K1986" i="1" a="1"/>
  <c r="K1986" i="1"/>
  <c r="I1986" i="1" a="1"/>
  <c r="I1986" i="1"/>
  <c r="I1983" i="1" a="1"/>
  <c r="I1983" i="1"/>
  <c r="J1981" i="1" a="1"/>
  <c r="J1981" i="1"/>
  <c r="I1984" i="1" a="1"/>
  <c r="I1984" i="1"/>
  <c r="G1984" i="1" a="1"/>
  <c r="G1984" i="1"/>
  <c r="F1984" i="1" a="1"/>
  <c r="F1984" i="1"/>
  <c r="J1983" i="1" a="1"/>
  <c r="J1983" i="1"/>
  <c r="G1982" i="1" a="1"/>
  <c r="G1982" i="1"/>
  <c r="G1983" i="1" a="1"/>
  <c r="G1983" i="1"/>
  <c r="I1982" i="1" a="1"/>
  <c r="I1982" i="1"/>
  <c r="H1990" i="1" a="1"/>
  <c r="H1990" i="1"/>
  <c r="H1988" i="1" a="1"/>
  <c r="H1988" i="1" s="1"/>
  <c r="H1989" i="1" a="1"/>
  <c r="H1989" i="1" s="1"/>
  <c r="K1981" i="1" a="1"/>
  <c r="K1981" i="1" s="1"/>
  <c r="G1989" i="1" a="1"/>
  <c r="G1989" i="1" s="1"/>
  <c r="G1988" i="1" a="1"/>
  <c r="G1988" i="1" s="1"/>
  <c r="I1988" i="1" a="1"/>
  <c r="I1988" i="1" s="1"/>
  <c r="F1988" i="1" a="1"/>
  <c r="F1988" i="1" s="1"/>
  <c r="G1408" i="1" a="1"/>
  <c r="G1408" i="1" s="1"/>
  <c r="I1407" i="1" a="1"/>
  <c r="I1407" i="1" s="1"/>
  <c r="F1408" i="1" a="1"/>
  <c r="F1408" i="1" s="1"/>
  <c r="K1407" i="1" a="1"/>
  <c r="K1407" i="1" s="1"/>
  <c r="J1408" i="1" a="1"/>
  <c r="J1408" i="1" s="1"/>
  <c r="I1408" i="1" a="1"/>
  <c r="I1408" i="1" s="1"/>
  <c r="K1408" i="1" a="1"/>
  <c r="K1408" i="1" s="1"/>
  <c r="J1407" i="1" a="1"/>
  <c r="J1407" i="1" s="1"/>
  <c r="H1407" i="1" a="1"/>
  <c r="H1407" i="1" s="1"/>
  <c r="H1408" i="1" a="1"/>
  <c r="H1408" i="1" s="1"/>
  <c r="I1405" i="1" a="1"/>
  <c r="I1405" i="1" s="1"/>
  <c r="F1405" i="1" a="1"/>
  <c r="F1405" i="1" s="1"/>
  <c r="J1402" i="1" a="1"/>
  <c r="J1402" i="1" s="1"/>
  <c r="I1399" i="1" a="1"/>
  <c r="I1399" i="1" s="1"/>
  <c r="F1402" i="1" a="1"/>
  <c r="F1402" i="1" s="1"/>
  <c r="K1401" i="1" a="1"/>
  <c r="K1401" i="1" s="1"/>
  <c r="I1400" i="1" a="1"/>
  <c r="I1400" i="1" s="1"/>
  <c r="I1403" i="1" a="1"/>
  <c r="I1403" i="1" s="1"/>
  <c r="K1402" i="1" a="1"/>
  <c r="K1402" i="1" s="1"/>
  <c r="H1405" i="1" a="1"/>
  <c r="H1405" i="1" s="1"/>
  <c r="K1400" i="1" a="1"/>
  <c r="K1400" i="1" s="1"/>
  <c r="J1403" i="1" a="1"/>
  <c r="J1403" i="1" s="1"/>
  <c r="F1401" i="1" a="1"/>
  <c r="F1401" i="1" s="1"/>
  <c r="G1399" i="1" a="1"/>
  <c r="G1399" i="1" s="1"/>
  <c r="G1403" i="1" a="1"/>
  <c r="G1403" i="1" s="1"/>
  <c r="I1402" i="1" a="1"/>
  <c r="I1402" i="1" s="1"/>
  <c r="F1403" i="1" a="1"/>
  <c r="F1403" i="1" s="1"/>
  <c r="H1402" i="1" a="1"/>
  <c r="H1402" i="1" s="1"/>
  <c r="H1401" i="1" a="1"/>
  <c r="H1401" i="1" s="1"/>
  <c r="H1400" i="1" a="1"/>
  <c r="H1400" i="1" s="1"/>
  <c r="F1400" i="1" a="1"/>
  <c r="F1400" i="1" s="1"/>
  <c r="I1401" i="1" a="1"/>
  <c r="I1401" i="1"/>
  <c r="K1399" i="1" a="1"/>
  <c r="K1399" i="1"/>
  <c r="J1399" i="1" a="1"/>
  <c r="J1399" i="1"/>
  <c r="J1400" i="1" a="1"/>
  <c r="J1400" i="1"/>
  <c r="F1399" i="1" a="1"/>
  <c r="F1399" i="1"/>
  <c r="H1406" i="1" a="1"/>
  <c r="H1406" i="1"/>
  <c r="G1402" i="1" a="1"/>
  <c r="G1402" i="1"/>
  <c r="G1407" i="1" a="1"/>
  <c r="G1407" i="1"/>
  <c r="K1403" i="1" a="1"/>
  <c r="K1403" i="1"/>
  <c r="H1399" i="1" a="1"/>
  <c r="H1399" i="1"/>
  <c r="F1407" i="1" a="1"/>
  <c r="F1407" i="1"/>
  <c r="K1406" i="1" a="1"/>
  <c r="K1406" i="1"/>
  <c r="J1406" i="1" a="1"/>
  <c r="J1406" i="1"/>
  <c r="K1405" i="1" a="1"/>
  <c r="K1405" i="1"/>
  <c r="I1406" i="1" a="1"/>
  <c r="I1406" i="1"/>
  <c r="G1401" i="1" a="1"/>
  <c r="G1401" i="1"/>
  <c r="G1406" i="1" a="1"/>
  <c r="G1406" i="1"/>
  <c r="G1405" i="1" a="1"/>
  <c r="G1405" i="1"/>
  <c r="G1400" i="1" a="1"/>
  <c r="G1400" i="1"/>
  <c r="H1403" i="1" a="1"/>
  <c r="H1403" i="1"/>
  <c r="F1406" i="1" a="1"/>
  <c r="F1406" i="1"/>
  <c r="J1405" i="1" a="1"/>
  <c r="J1405" i="1"/>
  <c r="J1401" i="1" a="1"/>
  <c r="J1401" i="1"/>
  <c r="K1370" i="1" a="1"/>
  <c r="K1370" i="1"/>
  <c r="K1369" i="1" a="1"/>
  <c r="K1369" i="1"/>
  <c r="G1370" i="1" a="1"/>
  <c r="G1370" i="1"/>
  <c r="K1366" i="1" a="1"/>
  <c r="K1366" i="1"/>
  <c r="H1370" i="1" a="1"/>
  <c r="H1370" i="1"/>
  <c r="G1369" i="1" a="1"/>
  <c r="G1369" i="1"/>
  <c r="H1372" i="1" a="1"/>
  <c r="H1372" i="1"/>
  <c r="K1367" i="1" a="1"/>
  <c r="K1367" i="1"/>
  <c r="H1368" i="1" a="1"/>
  <c r="H1368" i="1"/>
  <c r="I1368" i="1" a="1"/>
  <c r="I1368" i="1"/>
  <c r="G1372" i="1" a="1"/>
  <c r="G1372" i="1"/>
  <c r="F1370" i="1" a="1"/>
  <c r="F1370" i="1"/>
  <c r="G1371" i="1" a="1"/>
  <c r="G1371" i="1"/>
  <c r="I1370" i="1" a="1"/>
  <c r="I1370" i="1"/>
  <c r="I1369" i="1" a="1"/>
  <c r="I1369" i="1"/>
  <c r="F1369" i="1" a="1"/>
  <c r="F1369" i="1"/>
  <c r="G1368" i="1" a="1"/>
  <c r="G1368" i="1"/>
  <c r="I1367" i="1" a="1"/>
  <c r="I1367" i="1"/>
  <c r="H1371" i="1" a="1"/>
  <c r="H1371" i="1"/>
  <c r="J1370" i="1" a="1"/>
  <c r="J1370" i="1"/>
  <c r="J1369" i="1" a="1"/>
  <c r="J1369" i="1"/>
  <c r="J1368" i="1" a="1"/>
  <c r="J1368" i="1"/>
  <c r="F1367" i="1" a="1"/>
  <c r="F1367" i="1"/>
  <c r="I1371" i="1" a="1"/>
  <c r="I1371" i="1"/>
  <c r="K1371" i="1" a="1"/>
  <c r="K1371" i="1"/>
  <c r="J1372" i="1" a="1"/>
  <c r="J1372" i="1"/>
  <c r="F1371" i="1" a="1"/>
  <c r="F1371" i="1"/>
  <c r="K1372" i="1" a="1"/>
  <c r="K1372" i="1"/>
  <c r="F1372" i="1" a="1"/>
  <c r="F1372" i="1"/>
  <c r="I1366" i="1" a="1"/>
  <c r="I1366" i="1"/>
  <c r="H1369" i="1" a="1"/>
  <c r="H1369" i="1"/>
  <c r="K1368" i="1" a="1"/>
  <c r="K1368" i="1"/>
  <c r="G1367" i="1" a="1"/>
  <c r="G1367" i="1"/>
  <c r="J1366" i="1" a="1"/>
  <c r="J1366" i="1"/>
  <c r="I1372" i="1" a="1"/>
  <c r="I1372" i="1"/>
  <c r="F1368" i="1" a="1"/>
  <c r="F1368" i="1"/>
  <c r="J1367" i="1" a="1"/>
  <c r="J1367" i="1"/>
  <c r="J1371" i="1" a="1"/>
  <c r="J1371" i="1"/>
  <c r="H1367" i="1" a="1"/>
  <c r="H1367" i="1"/>
  <c r="F1363" i="1" a="1"/>
  <c r="F1363" i="1"/>
  <c r="J1364" i="1" a="1"/>
  <c r="J1364" i="1"/>
  <c r="I1364" i="1" a="1"/>
  <c r="I1364" i="1"/>
  <c r="G1364" i="1" a="1"/>
  <c r="G1364" i="1"/>
  <c r="K1361" i="1" a="1"/>
  <c r="K1361" i="1"/>
  <c r="F1359" i="1" a="1"/>
  <c r="F1359" i="1"/>
  <c r="K1363" i="1" a="1"/>
  <c r="K1363" i="1"/>
  <c r="G1362" i="1" a="1"/>
  <c r="G1362" i="1"/>
  <c r="J1358" i="1" a="1"/>
  <c r="J1358" i="1"/>
  <c r="I1361" i="1" a="1"/>
  <c r="I1361" i="1"/>
  <c r="K1359" i="1" a="1"/>
  <c r="K1359" i="1"/>
  <c r="I1358" i="1" a="1"/>
  <c r="I1358" i="1"/>
  <c r="I1360" i="1" a="1"/>
  <c r="I1360" i="1"/>
  <c r="G1358" i="1" a="1"/>
  <c r="G1358" i="1"/>
  <c r="K1365" i="1" a="1"/>
  <c r="K1365" i="1"/>
  <c r="G1365" i="1" a="1"/>
  <c r="G1365" i="1"/>
  <c r="K1358" i="1" a="1"/>
  <c r="K1358" i="1"/>
  <c r="K1364" i="1" a="1"/>
  <c r="K1364" i="1"/>
  <c r="J1360" i="1" a="1"/>
  <c r="J1360" i="1"/>
  <c r="H1360" i="1" a="1"/>
  <c r="H1360" i="1"/>
  <c r="G1360" i="1" a="1"/>
  <c r="G1360" i="1"/>
  <c r="J1365" i="1" a="1"/>
  <c r="J1365" i="1"/>
  <c r="I1365" i="1" a="1"/>
  <c r="I1365" i="1"/>
  <c r="H1364" i="1" a="1"/>
  <c r="H1364" i="1"/>
  <c r="J1363" i="1" a="1"/>
  <c r="J1363" i="1"/>
  <c r="H1363" i="1" a="1"/>
  <c r="H1363" i="1"/>
  <c r="I1363" i="1" a="1"/>
  <c r="I1363" i="1"/>
  <c r="H1359" i="1" a="1"/>
  <c r="H1359" i="1"/>
  <c r="J1357" i="1" a="1"/>
  <c r="J1357" i="1"/>
  <c r="J1361" i="1" a="1"/>
  <c r="J1361" i="1"/>
  <c r="G1359" i="1" a="1"/>
  <c r="G1359" i="1"/>
  <c r="K1357" i="1" a="1"/>
  <c r="K1357" i="1"/>
  <c r="H1358" i="1" a="1"/>
  <c r="H1358" i="1"/>
  <c r="F1362" i="1" a="1"/>
  <c r="F1362" i="1"/>
  <c r="F1360" i="1" a="1"/>
  <c r="F1360" i="1"/>
  <c r="G1363" i="1" a="1"/>
  <c r="G1363" i="1"/>
  <c r="F1365" i="1" a="1"/>
  <c r="F1365" i="1"/>
  <c r="F1364" i="1" a="1"/>
  <c r="F1364" i="1"/>
  <c r="H1361" i="1" a="1"/>
  <c r="H1361" i="1"/>
  <c r="F1358" i="1" a="1"/>
  <c r="F1358" i="1"/>
  <c r="I1359" i="1" a="1"/>
  <c r="I1359" i="1"/>
  <c r="J1362" i="1" a="1"/>
  <c r="J1362" i="1"/>
  <c r="I1357" i="1" a="1"/>
  <c r="I1357" i="1"/>
  <c r="I1362" i="1" a="1"/>
  <c r="I1362" i="1"/>
  <c r="G1361" i="1" a="1"/>
  <c r="G1361" i="1"/>
  <c r="H1366" i="1" a="1"/>
  <c r="H1366" i="1"/>
  <c r="H1365" i="1" a="1"/>
  <c r="H1365" i="1"/>
  <c r="G1366" i="1" a="1"/>
  <c r="G1366" i="1"/>
  <c r="F1366" i="1" a="1"/>
  <c r="F1366" i="1"/>
  <c r="K1362" i="1" a="1"/>
  <c r="K1362" i="1"/>
  <c r="H1362" i="1" a="1"/>
  <c r="H1362" i="1"/>
  <c r="F1361" i="1" a="1"/>
  <c r="F1361" i="1"/>
  <c r="K1360" i="1" a="1"/>
  <c r="K1360" i="1"/>
  <c r="J1359" i="1" a="1"/>
  <c r="J1359" i="1"/>
  <c r="K1352" i="1" a="1"/>
  <c r="K1352" i="1"/>
  <c r="F1351" i="1" a="1"/>
  <c r="F1351" i="1"/>
  <c r="J1352" i="1" a="1"/>
  <c r="J1352" i="1"/>
  <c r="H1350" i="1" a="1"/>
  <c r="H1350" i="1"/>
  <c r="F1348" i="1" a="1"/>
  <c r="F1348" i="1"/>
  <c r="I1346" i="1" a="1"/>
  <c r="I1346" i="1"/>
  <c r="K1353" i="1" a="1"/>
  <c r="K1353" i="1"/>
  <c r="H1348" i="1" a="1"/>
  <c r="H1348" i="1"/>
  <c r="F1352" i="1" a="1"/>
  <c r="F1352" i="1"/>
  <c r="J1353" i="1" a="1"/>
  <c r="J1353" i="1"/>
  <c r="H1353" i="1" a="1"/>
  <c r="H1353" i="1"/>
  <c r="G1353" i="1" a="1"/>
  <c r="G1353" i="1"/>
  <c r="H1347" i="1" a="1"/>
  <c r="H1347" i="1"/>
  <c r="G1352" i="1" a="1"/>
  <c r="G1352" i="1"/>
  <c r="K1351" i="1" a="1"/>
  <c r="K1351" i="1"/>
  <c r="J1351" i="1" a="1"/>
  <c r="J1351" i="1"/>
  <c r="I1351" i="1" a="1"/>
  <c r="I1351" i="1"/>
  <c r="H1351" i="1" a="1"/>
  <c r="H1351" i="1"/>
  <c r="K1350" i="1" a="1"/>
  <c r="K1350" i="1"/>
  <c r="G1350" i="1" a="1"/>
  <c r="G1350" i="1"/>
  <c r="K1348" i="1" a="1"/>
  <c r="K1348" i="1"/>
  <c r="F1350" i="1" a="1"/>
  <c r="F1350" i="1"/>
  <c r="I1348" i="1" a="1"/>
  <c r="I1348" i="1"/>
  <c r="F1347" i="1" a="1"/>
  <c r="F1347" i="1"/>
  <c r="J1350" i="1" a="1"/>
  <c r="J1350" i="1"/>
  <c r="G1348" i="1" a="1"/>
  <c r="G1348" i="1"/>
  <c r="J1347" i="1" a="1"/>
  <c r="J1347" i="1"/>
  <c r="K1346" i="1" a="1"/>
  <c r="K1346" i="1"/>
  <c r="G1347" i="1" a="1"/>
  <c r="G1347" i="1"/>
  <c r="H1357" i="1" a="1"/>
  <c r="H1357" i="1"/>
  <c r="F1356" i="1" a="1"/>
  <c r="F1356" i="1"/>
  <c r="K1347" i="1" a="1"/>
  <c r="K1347" i="1"/>
  <c r="G1357" i="1" a="1"/>
  <c r="G1357" i="1"/>
  <c r="F1357" i="1" a="1"/>
  <c r="F1357" i="1"/>
  <c r="J1356" i="1" a="1"/>
  <c r="J1356" i="1"/>
  <c r="F1353" i="1" a="1"/>
  <c r="F1353" i="1"/>
  <c r="I1350" i="1" a="1"/>
  <c r="I1350" i="1"/>
  <c r="J1346" i="1" a="1"/>
  <c r="J1346" i="1"/>
  <c r="I1355" i="1" a="1"/>
  <c r="I1355" i="1"/>
  <c r="H1352" i="1" a="1"/>
  <c r="H1352" i="1"/>
  <c r="G1351" i="1" a="1"/>
  <c r="G1351" i="1"/>
  <c r="K1356" i="1" a="1"/>
  <c r="K1356" i="1"/>
  <c r="I1356" i="1" a="1"/>
  <c r="I1356" i="1"/>
  <c r="G1356" i="1" a="1"/>
  <c r="G1356" i="1"/>
  <c r="I1353" i="1" a="1"/>
  <c r="I1353" i="1"/>
  <c r="G1355" i="1" a="1"/>
  <c r="G1355" i="1"/>
  <c r="J1348" i="1" a="1"/>
  <c r="J1348" i="1"/>
  <c r="H1356" i="1" a="1"/>
  <c r="H1356" i="1"/>
  <c r="I1352" i="1" a="1"/>
  <c r="I1352" i="1"/>
  <c r="K1355" i="1" a="1"/>
  <c r="K1355" i="1"/>
  <c r="J1355" i="1" a="1"/>
  <c r="J1355" i="1"/>
  <c r="I1347" i="1" a="1"/>
  <c r="I1347" i="1"/>
  <c r="H1355" i="1" a="1"/>
  <c r="H1355" i="1"/>
  <c r="F1355" i="1" a="1"/>
  <c r="F1355" i="1"/>
  <c r="K1354" i="1" a="1"/>
  <c r="K1354" i="1"/>
  <c r="G1354" i="1" a="1"/>
  <c r="G1354" i="1"/>
  <c r="J1354" i="1" a="1"/>
  <c r="J1354" i="1"/>
  <c r="I1354" i="1" a="1"/>
  <c r="I1354" i="1"/>
  <c r="H1354" i="1" a="1"/>
  <c r="H1354" i="1"/>
  <c r="F1354" i="1" a="1"/>
  <c r="F1354" i="1"/>
  <c r="I1337" i="1" a="1"/>
  <c r="I1337" i="1"/>
  <c r="H1345" i="1" a="1"/>
  <c r="H1345" i="1"/>
  <c r="K1334" i="1" a="1"/>
  <c r="K1334" i="1"/>
  <c r="F1338" i="1" a="1"/>
  <c r="F1338" i="1"/>
  <c r="K1338" i="1" a="1"/>
  <c r="K1338" i="1"/>
  <c r="H1337" i="1" a="1"/>
  <c r="H1337" i="1"/>
  <c r="J1338" i="1" a="1"/>
  <c r="J1338" i="1"/>
  <c r="G1333" i="1" a="1"/>
  <c r="G1333" i="1"/>
  <c r="I1334" i="1" a="1"/>
  <c r="I1334" i="1"/>
  <c r="K1333" i="1" a="1"/>
  <c r="K1333" i="1"/>
  <c r="F1333" i="1" a="1"/>
  <c r="F1333" i="1"/>
  <c r="G1345" i="1" a="1"/>
  <c r="G1345" i="1"/>
  <c r="K1344" i="1" a="1"/>
  <c r="K1344" i="1"/>
  <c r="H1338" i="1" a="1"/>
  <c r="H1338" i="1"/>
  <c r="F1335" i="1" a="1"/>
  <c r="F1335" i="1"/>
  <c r="G1335" i="1" a="1"/>
  <c r="G1335" i="1"/>
  <c r="J1334" i="1" a="1"/>
  <c r="J1334" i="1"/>
  <c r="G1336" i="1" a="1"/>
  <c r="G1336" i="1"/>
  <c r="I1344" i="1" a="1"/>
  <c r="I1344" i="1"/>
  <c r="H1333" i="1" a="1"/>
  <c r="H1333" i="1"/>
  <c r="K1337" i="1" a="1"/>
  <c r="K1337" i="1"/>
  <c r="G1337" i="1" a="1"/>
  <c r="G1337" i="1"/>
  <c r="I1336" i="1" a="1"/>
  <c r="I1336" i="1"/>
  <c r="K1335" i="1" a="1"/>
  <c r="K1335" i="1"/>
  <c r="F1334" i="1" a="1"/>
  <c r="F1334" i="1"/>
  <c r="G1334" i="1" a="1"/>
  <c r="G1334" i="1"/>
  <c r="H1344" i="1" a="1"/>
  <c r="H1344" i="1"/>
  <c r="F1336" i="1" a="1"/>
  <c r="F1336" i="1"/>
  <c r="H1335" i="1" a="1"/>
  <c r="H1335" i="1"/>
  <c r="I1338" i="1" a="1"/>
  <c r="I1338" i="1"/>
  <c r="H1334" i="1" a="1"/>
  <c r="H1334" i="1"/>
  <c r="G1338" i="1" a="1"/>
  <c r="G1338" i="1"/>
  <c r="G1344" i="1" a="1"/>
  <c r="G1344" i="1"/>
  <c r="F1337" i="1" a="1"/>
  <c r="F1337" i="1"/>
  <c r="H1346" i="1" a="1"/>
  <c r="H1346" i="1"/>
  <c r="G1346" i="1" a="1"/>
  <c r="G1346" i="1"/>
  <c r="F1344" i="1" a="1"/>
  <c r="F1344" i="1"/>
  <c r="J1333" i="1" a="1"/>
  <c r="J1333" i="1"/>
  <c r="K1336" i="1" a="1"/>
  <c r="K1336" i="1"/>
  <c r="J1337" i="1" a="1"/>
  <c r="J1337" i="1"/>
  <c r="H1336" i="1" a="1"/>
  <c r="H1336" i="1"/>
  <c r="I1333" i="1" a="1"/>
  <c r="I1333" i="1"/>
  <c r="I1335" i="1" a="1"/>
  <c r="I1335" i="1"/>
  <c r="F1346" i="1" a="1"/>
  <c r="F1346" i="1"/>
  <c r="F1345" i="1" a="1"/>
  <c r="F1345" i="1"/>
  <c r="J1336" i="1" a="1"/>
  <c r="J1336" i="1"/>
  <c r="J1335" i="1" a="1"/>
  <c r="J1335" i="1"/>
  <c r="K1345" i="1" a="1"/>
  <c r="K1345" i="1"/>
  <c r="J1345" i="1" a="1"/>
  <c r="J1345" i="1"/>
  <c r="J1344" i="1" a="1"/>
  <c r="J1344" i="1"/>
  <c r="I1345" i="1" a="1"/>
  <c r="I1345" i="1"/>
  <c r="K1322" i="1" a="1"/>
  <c r="K1322" i="1"/>
  <c r="J1332" i="1" a="1"/>
  <c r="J1332" i="1"/>
  <c r="G1330" i="1" a="1"/>
  <c r="G1330" i="1"/>
  <c r="I1332" i="1" a="1"/>
  <c r="I1332" i="1"/>
  <c r="K1323" i="1" a="1"/>
  <c r="K1323" i="1"/>
  <c r="K1318" i="1" a="1"/>
  <c r="K1318" i="1"/>
  <c r="H1332" i="1" a="1"/>
  <c r="H1332" i="1"/>
  <c r="I1330" i="1" a="1"/>
  <c r="I1330" i="1"/>
  <c r="K1331" i="1" a="1"/>
  <c r="K1331" i="1"/>
  <c r="G1324" i="1" a="1"/>
  <c r="G1324" i="1"/>
  <c r="J1322" i="1" a="1"/>
  <c r="J1322" i="1"/>
  <c r="G1332" i="1" a="1"/>
  <c r="G1332" i="1"/>
  <c r="J1323" i="1" a="1"/>
  <c r="J1323" i="1"/>
  <c r="F1332" i="1" a="1"/>
  <c r="F1332" i="1"/>
  <c r="I1331" i="1" a="1"/>
  <c r="I1331" i="1"/>
  <c r="G1331" i="1" a="1"/>
  <c r="G1331" i="1"/>
  <c r="K1330" i="1" a="1"/>
  <c r="K1330" i="1"/>
  <c r="F1331" i="1" a="1"/>
  <c r="F1331" i="1"/>
  <c r="F1324" i="1" a="1"/>
  <c r="F1324" i="1"/>
  <c r="J1330" i="1" a="1"/>
  <c r="J1330" i="1"/>
  <c r="I1321" i="1" a="1"/>
  <c r="I1321" i="1"/>
  <c r="G1323" i="1" a="1"/>
  <c r="G1323" i="1"/>
  <c r="G1322" i="1" a="1"/>
  <c r="G1322" i="1"/>
  <c r="G1321" i="1" a="1"/>
  <c r="G1321" i="1"/>
  <c r="K1319" i="1" a="1"/>
  <c r="K1319" i="1"/>
  <c r="F1319" i="1" a="1"/>
  <c r="F1319" i="1"/>
  <c r="H1322" i="1" a="1"/>
  <c r="H1322" i="1"/>
  <c r="I1319" i="1" a="1"/>
  <c r="I1319" i="1"/>
  <c r="H1319" i="1" a="1"/>
  <c r="H1319" i="1"/>
  <c r="K1324" i="1" a="1"/>
  <c r="K1324" i="1"/>
  <c r="I1322" i="1" a="1"/>
  <c r="I1322" i="1"/>
  <c r="J1324" i="1" a="1"/>
  <c r="J1324" i="1"/>
  <c r="I1323" i="1" a="1"/>
  <c r="I1323" i="1"/>
  <c r="H1321" i="1" a="1"/>
  <c r="H1321" i="1"/>
  <c r="F1321" i="1" a="1"/>
  <c r="F1321" i="1"/>
  <c r="G1319" i="1" a="1"/>
  <c r="G1319" i="1"/>
  <c r="J1331" i="1" a="1"/>
  <c r="J1331" i="1"/>
  <c r="F1330" i="1" a="1"/>
  <c r="F1330" i="1"/>
  <c r="F1323" i="1" a="1"/>
  <c r="F1323" i="1"/>
  <c r="I1324" i="1" a="1"/>
  <c r="I1324" i="1"/>
  <c r="H1323" i="1" a="1"/>
  <c r="H1323" i="1"/>
  <c r="F1322" i="1" a="1"/>
  <c r="F1322" i="1"/>
  <c r="H1324" i="1" a="1"/>
  <c r="H1324" i="1"/>
  <c r="J1319" i="1" a="1"/>
  <c r="J1319" i="1"/>
  <c r="K1321" i="1" a="1"/>
  <c r="K1321" i="1"/>
  <c r="J1321" i="1" a="1"/>
  <c r="J1321" i="1"/>
  <c r="K1332" i="1" a="1"/>
  <c r="K1332" i="1"/>
  <c r="H1330" i="1" a="1"/>
  <c r="H1330" i="1"/>
  <c r="H1331" i="1" a="1"/>
  <c r="H1331" i="1"/>
  <c r="K1258" i="1" a="1"/>
  <c r="K1258" i="1"/>
  <c r="G1317" i="1" a="1"/>
  <c r="G1317" i="1"/>
  <c r="F1315" i="1" a="1"/>
  <c r="F1315" i="1"/>
  <c r="J1318" i="1" a="1"/>
  <c r="J1318" i="1"/>
  <c r="I1318" i="1" a="1"/>
  <c r="I1318" i="1"/>
  <c r="H1318" i="1" a="1"/>
  <c r="H1318" i="1"/>
  <c r="H1317" i="1" a="1"/>
  <c r="H1317" i="1"/>
  <c r="F1317" i="1" a="1"/>
  <c r="F1317" i="1"/>
  <c r="J1260" i="1" a="1"/>
  <c r="J1260" i="1"/>
  <c r="K1259" i="1" a="1"/>
  <c r="K1259" i="1"/>
  <c r="J1316" i="1" a="1"/>
  <c r="J1316" i="1"/>
  <c r="F1259" i="1" a="1"/>
  <c r="F1259" i="1"/>
  <c r="G1315" i="1" a="1"/>
  <c r="G1315" i="1"/>
  <c r="I1316" i="1" a="1"/>
  <c r="I1316" i="1"/>
  <c r="K1316" i="1" a="1"/>
  <c r="K1316" i="1"/>
  <c r="K1261" i="1" a="1"/>
  <c r="K1261" i="1"/>
  <c r="J1261" i="1" a="1"/>
  <c r="J1261" i="1"/>
  <c r="G1261" i="1" a="1"/>
  <c r="G1261" i="1"/>
  <c r="F1318" i="1" a="1"/>
  <c r="F1318" i="1"/>
  <c r="G1318" i="1" a="1"/>
  <c r="G1318" i="1"/>
  <c r="J1317" i="1" a="1"/>
  <c r="J1317" i="1"/>
  <c r="K1260" i="1" a="1"/>
  <c r="K1260" i="1"/>
  <c r="K1317" i="1" a="1"/>
  <c r="K1317" i="1"/>
  <c r="I1317" i="1" a="1"/>
  <c r="I1317" i="1"/>
  <c r="H1316" i="1" a="1"/>
  <c r="H1316" i="1"/>
  <c r="G1316" i="1" a="1"/>
  <c r="G1316" i="1"/>
  <c r="H1260" i="1" a="1"/>
  <c r="H1260" i="1"/>
  <c r="I1259" i="1" a="1"/>
  <c r="I1259" i="1"/>
  <c r="J1259" i="1" a="1"/>
  <c r="J1259" i="1"/>
  <c r="I1261" i="1" a="1"/>
  <c r="I1261" i="1"/>
  <c r="H1261" i="1" a="1"/>
  <c r="H1261" i="1"/>
  <c r="K1315" i="1" a="1"/>
  <c r="K1315" i="1"/>
  <c r="H1315" i="1" a="1"/>
  <c r="H1315" i="1"/>
  <c r="F1261" i="1" a="1"/>
  <c r="F1261" i="1"/>
  <c r="J1258" i="1" a="1"/>
  <c r="J1258" i="1"/>
  <c r="H1259" i="1" a="1"/>
  <c r="H1259" i="1"/>
  <c r="F1316" i="1" a="1"/>
  <c r="F1316" i="1"/>
  <c r="F1260" i="1" a="1"/>
  <c r="F1260" i="1"/>
  <c r="G1259" i="1" a="1"/>
  <c r="G1259" i="1"/>
  <c r="J1315" i="1" a="1"/>
  <c r="J1315" i="1"/>
  <c r="I1315" i="1" a="1"/>
  <c r="I1315" i="1"/>
  <c r="I1260" i="1" a="1"/>
  <c r="I1260" i="1"/>
  <c r="G1260" i="1" a="1"/>
  <c r="G1260" i="1"/>
  <c r="J1252" i="1" a="1"/>
  <c r="J1252" i="1"/>
  <c r="H1251" i="1" a="1"/>
  <c r="H1251" i="1"/>
  <c r="F1254" i="1" a="1"/>
  <c r="F1254" i="1"/>
  <c r="I1258" i="1" a="1"/>
  <c r="I1258" i="1"/>
  <c r="H1258" i="1" a="1"/>
  <c r="H1258" i="1"/>
  <c r="G1258" i="1" a="1"/>
  <c r="G1258" i="1"/>
  <c r="F1258" i="1" a="1"/>
  <c r="F1258" i="1"/>
  <c r="I1254" i="1" a="1"/>
  <c r="I1254" i="1"/>
  <c r="K1257" i="1" a="1"/>
  <c r="K1257" i="1"/>
  <c r="J1257" i="1" a="1"/>
  <c r="J1257" i="1"/>
  <c r="G1257" i="1" a="1"/>
  <c r="G1257" i="1"/>
  <c r="J1250" i="1" a="1"/>
  <c r="J1250" i="1"/>
  <c r="H1256" i="1" a="1"/>
  <c r="H1256" i="1"/>
  <c r="I1257" i="1" a="1"/>
  <c r="I1257" i="1"/>
  <c r="J1251" i="1" a="1"/>
  <c r="J1251" i="1"/>
  <c r="I1256" i="1" a="1"/>
  <c r="I1256" i="1"/>
  <c r="H1250" i="1" a="1"/>
  <c r="H1250" i="1"/>
  <c r="H1257" i="1" a="1"/>
  <c r="H1257" i="1"/>
  <c r="F1257" i="1" a="1"/>
  <c r="F1257" i="1"/>
  <c r="K1256" i="1" a="1"/>
  <c r="K1256" i="1"/>
  <c r="I1252" i="1" a="1"/>
  <c r="I1252" i="1"/>
  <c r="J1256" i="1" a="1"/>
  <c r="J1256" i="1"/>
  <c r="K1248" i="1" a="1"/>
  <c r="K1248" i="1"/>
  <c r="G1256" i="1" a="1"/>
  <c r="G1256" i="1"/>
  <c r="K1255" i="1" a="1"/>
  <c r="K1255" i="1"/>
  <c r="J1255" i="1" a="1"/>
  <c r="J1255" i="1"/>
  <c r="G1255" i="1" a="1"/>
  <c r="G1255" i="1"/>
  <c r="G1253" i="1" a="1"/>
  <c r="G1253" i="1"/>
  <c r="I1250" i="1" a="1"/>
  <c r="I1250" i="1"/>
  <c r="J1249" i="1" a="1"/>
  <c r="J1249" i="1"/>
  <c r="G1249" i="1" a="1"/>
  <c r="G1249" i="1"/>
  <c r="J1253" i="1" a="1"/>
  <c r="J1253" i="1"/>
  <c r="G1252" i="1" a="1"/>
  <c r="G1252" i="1"/>
  <c r="I1248" i="1" a="1"/>
  <c r="I1248" i="1"/>
  <c r="K1249" i="1" a="1"/>
  <c r="K1249" i="1"/>
  <c r="H1255" i="1" a="1"/>
  <c r="H1255" i="1"/>
  <c r="K1254" i="1" a="1"/>
  <c r="K1254" i="1"/>
  <c r="H1254" i="1" a="1"/>
  <c r="H1254" i="1"/>
  <c r="K1252" i="1" a="1"/>
  <c r="K1252" i="1"/>
  <c r="H1253" i="1" a="1"/>
  <c r="H1253" i="1"/>
  <c r="K1250" i="1" a="1"/>
  <c r="K1250" i="1"/>
  <c r="I1255" i="1" a="1"/>
  <c r="I1255" i="1"/>
  <c r="F1255" i="1" a="1"/>
  <c r="F1255" i="1"/>
  <c r="I1253" i="1" a="1"/>
  <c r="I1253" i="1"/>
  <c r="G1250" i="1" a="1"/>
  <c r="G1250" i="1"/>
  <c r="J1248" i="1" a="1"/>
  <c r="J1248" i="1"/>
  <c r="H1252" i="1" a="1"/>
  <c r="H1252" i="1"/>
  <c r="K1253" i="1" a="1"/>
  <c r="K1253" i="1"/>
  <c r="H1248" i="1" a="1"/>
  <c r="H1248" i="1"/>
  <c r="F1253" i="1" a="1"/>
  <c r="F1253" i="1"/>
  <c r="F1251" i="1" a="1"/>
  <c r="F1251" i="1"/>
  <c r="F1250" i="1" a="1"/>
  <c r="F1250" i="1"/>
  <c r="F1256" i="1" a="1"/>
  <c r="F1256" i="1"/>
  <c r="I1249" i="1" a="1"/>
  <c r="I1249" i="1"/>
  <c r="K1251" i="1" a="1"/>
  <c r="K1251" i="1"/>
  <c r="J1254" i="1" a="1"/>
  <c r="J1254" i="1"/>
  <c r="F1252" i="1" a="1"/>
  <c r="F1252" i="1"/>
  <c r="H1249" i="1" a="1"/>
  <c r="H1249" i="1"/>
  <c r="G1251" i="1" a="1"/>
  <c r="G1251" i="1"/>
  <c r="I1251" i="1" a="1"/>
  <c r="I1251" i="1"/>
  <c r="F1249" i="1" a="1"/>
  <c r="F1249" i="1"/>
  <c r="G1254" i="1" a="1"/>
  <c r="G1254" i="1"/>
  <c r="J1245" i="1" a="1"/>
  <c r="J1245" i="1"/>
  <c r="H1246" i="1" a="1"/>
  <c r="H1246" i="1"/>
  <c r="F1246" i="1" a="1"/>
  <c r="F1246" i="1"/>
  <c r="I1245" i="1" a="1"/>
  <c r="I1245" i="1"/>
  <c r="H1245" i="1" a="1"/>
  <c r="H1245" i="1"/>
  <c r="I1244" i="1" a="1"/>
  <c r="I1244" i="1"/>
  <c r="I1243" i="1" a="1"/>
  <c r="I1243" i="1"/>
  <c r="J1244" i="1" a="1"/>
  <c r="J1244" i="1"/>
  <c r="H1239" i="1" a="1"/>
  <c r="H1239" i="1"/>
  <c r="H1244" i="1" a="1"/>
  <c r="H1244" i="1"/>
  <c r="H1242" i="1" a="1"/>
  <c r="H1242" i="1"/>
  <c r="J1238" i="1" a="1"/>
  <c r="J1238" i="1"/>
  <c r="F1238" i="1" a="1"/>
  <c r="F1238" i="1"/>
  <c r="K1240" i="1" a="1"/>
  <c r="K1240" i="1"/>
  <c r="I1241" i="1" a="1"/>
  <c r="I1241" i="1"/>
  <c r="G1238" i="1" a="1"/>
  <c r="G1238" i="1"/>
  <c r="I1240" i="1" a="1"/>
  <c r="I1240" i="1"/>
  <c r="K1237" i="1" a="1"/>
  <c r="K1237" i="1"/>
  <c r="G1244" i="1" a="1"/>
  <c r="G1244" i="1"/>
  <c r="F1244" i="1" a="1"/>
  <c r="F1244" i="1"/>
  <c r="I1239" i="1" a="1"/>
  <c r="I1239" i="1"/>
  <c r="H1243" i="1" a="1"/>
  <c r="H1243" i="1"/>
  <c r="G1243" i="1" a="1"/>
  <c r="G1243" i="1"/>
  <c r="H1241" i="1" a="1"/>
  <c r="H1241" i="1"/>
  <c r="K1238" i="1" a="1"/>
  <c r="K1238" i="1"/>
  <c r="J1241" i="1" a="1"/>
  <c r="J1241" i="1"/>
  <c r="G1241" i="1" a="1"/>
  <c r="G1241" i="1"/>
  <c r="J1239" i="1" a="1"/>
  <c r="J1239" i="1"/>
  <c r="K1244" i="1" a="1"/>
  <c r="K1244" i="1"/>
  <c r="K1239" i="1" a="1"/>
  <c r="K1239" i="1"/>
  <c r="J1243" i="1" a="1"/>
  <c r="J1243" i="1"/>
  <c r="I1238" i="1" a="1"/>
  <c r="I1238" i="1"/>
  <c r="J1237" i="1" a="1"/>
  <c r="J1237" i="1"/>
  <c r="I1247" i="1" a="1"/>
  <c r="I1247" i="1"/>
  <c r="G1248" i="1" a="1"/>
  <c r="G1248" i="1"/>
  <c r="F1245" i="1" a="1"/>
  <c r="F1245" i="1"/>
  <c r="F1239" i="1" a="1"/>
  <c r="F1239" i="1"/>
  <c r="I1246" i="1" a="1"/>
  <c r="I1246" i="1"/>
  <c r="F1248" i="1" a="1"/>
  <c r="F1248" i="1"/>
  <c r="J1247" i="1" a="1"/>
  <c r="J1247" i="1"/>
  <c r="J1240" i="1" a="1"/>
  <c r="J1240" i="1"/>
  <c r="H1247" i="1" a="1"/>
  <c r="H1247" i="1"/>
  <c r="F1241" i="1" a="1"/>
  <c r="F1241" i="1"/>
  <c r="G1247" i="1" a="1"/>
  <c r="G1247" i="1"/>
  <c r="G1242" i="1" a="1"/>
  <c r="G1242" i="1"/>
  <c r="K1242" i="1" a="1"/>
  <c r="K1242" i="1"/>
  <c r="H1240" i="1" a="1"/>
  <c r="H1240" i="1"/>
  <c r="H1238" i="1" a="1"/>
  <c r="H1238" i="1"/>
  <c r="J1242" i="1" a="1"/>
  <c r="J1242" i="1"/>
  <c r="K1245" i="1" a="1"/>
  <c r="K1245" i="1" s="1"/>
  <c r="I1242" i="1" a="1"/>
  <c r="I1242" i="1"/>
  <c r="G1246" i="1" a="1"/>
  <c r="G1246" i="1"/>
  <c r="F1242" i="1" a="1"/>
  <c r="F1242" i="1"/>
  <c r="G1240" i="1" a="1"/>
  <c r="G1240" i="1"/>
  <c r="J1246" i="1" a="1"/>
  <c r="J1246" i="1"/>
  <c r="F1243" i="1" a="1"/>
  <c r="F1243" i="1"/>
  <c r="K1247" i="1" a="1"/>
  <c r="K1247" i="1"/>
  <c r="K1246" i="1" a="1"/>
  <c r="K1246" i="1"/>
  <c r="G1245" i="1" a="1"/>
  <c r="G1245" i="1"/>
  <c r="K1243" i="1" a="1"/>
  <c r="K1243" i="1"/>
  <c r="G1239" i="1" a="1"/>
  <c r="G1239" i="1"/>
  <c r="K1241" i="1" a="1"/>
  <c r="K1241" i="1"/>
  <c r="F1247" i="1" a="1"/>
  <c r="F1247" i="1"/>
  <c r="F1240" i="1" a="1"/>
  <c r="F1240" i="1"/>
  <c r="I1230" i="1" a="1"/>
  <c r="I1230" i="1"/>
  <c r="I1234" i="1" a="1"/>
  <c r="I1234" i="1"/>
  <c r="F1229" i="1" a="1"/>
  <c r="F1229" i="1"/>
  <c r="G1228" i="1" a="1"/>
  <c r="G1228" i="1"/>
  <c r="I1237" i="1" a="1"/>
  <c r="I1237" i="1"/>
  <c r="F1231" i="1" a="1"/>
  <c r="F1231" i="1"/>
  <c r="H1237" i="1" a="1"/>
  <c r="H1237" i="1"/>
  <c r="G1237" i="1" a="1"/>
  <c r="G1237" i="1"/>
  <c r="F1237" i="1" a="1"/>
  <c r="F1237" i="1"/>
  <c r="K1236" i="1" a="1"/>
  <c r="K1236" i="1"/>
  <c r="J1232" i="1" a="1"/>
  <c r="J1232" i="1"/>
  <c r="I1229" i="1" a="1"/>
  <c r="I1229" i="1"/>
  <c r="H1236" i="1" a="1"/>
  <c r="H1236" i="1"/>
  <c r="J1229" i="1" a="1"/>
  <c r="J1229" i="1"/>
  <c r="G1230" i="1" a="1"/>
  <c r="G1230" i="1"/>
  <c r="J1236" i="1" a="1"/>
  <c r="J1236" i="1"/>
  <c r="G1236" i="1" a="1"/>
  <c r="G1236" i="1"/>
  <c r="F1236" i="1" a="1"/>
  <c r="F1236" i="1"/>
  <c r="K1227" i="1" a="1"/>
  <c r="K1227" i="1"/>
  <c r="K1235" i="1" a="1"/>
  <c r="K1235" i="1"/>
  <c r="I1235" i="1" a="1"/>
  <c r="I1235" i="1"/>
  <c r="I1233" i="1" a="1"/>
  <c r="I1233" i="1"/>
  <c r="F1230" i="1" a="1"/>
  <c r="F1230" i="1"/>
  <c r="G1235" i="1" a="1"/>
  <c r="G1235" i="1"/>
  <c r="H1231" i="1" a="1"/>
  <c r="H1231" i="1"/>
  <c r="K1230" i="1" a="1"/>
  <c r="K1230" i="1"/>
  <c r="H1235" i="1" a="1"/>
  <c r="H1235" i="1"/>
  <c r="G1231" i="1" a="1"/>
  <c r="G1231" i="1"/>
  <c r="G1233" i="1" a="1"/>
  <c r="G1233" i="1"/>
  <c r="I1232" i="1" a="1"/>
  <c r="I1232" i="1"/>
  <c r="K1234" i="1" a="1"/>
  <c r="K1234" i="1"/>
  <c r="H1234" i="1" a="1"/>
  <c r="H1234" i="1"/>
  <c r="G1232" i="1" a="1"/>
  <c r="G1232" i="1"/>
  <c r="H1230" i="1" a="1"/>
  <c r="H1230" i="1"/>
  <c r="K1228" i="1" a="1"/>
  <c r="K1228" i="1"/>
  <c r="K1233" i="1" a="1"/>
  <c r="K1233" i="1"/>
  <c r="H1229" i="1" a="1"/>
  <c r="H1229" i="1"/>
  <c r="F1232" i="1" a="1"/>
  <c r="F1232" i="1"/>
  <c r="I1228" i="1" a="1"/>
  <c r="I1228" i="1"/>
  <c r="J1233" i="1" a="1"/>
  <c r="J1233" i="1"/>
  <c r="F1228" i="1" a="1"/>
  <c r="F1228" i="1"/>
  <c r="G1234" i="1" a="1"/>
  <c r="G1234" i="1"/>
  <c r="F1233" i="1" a="1"/>
  <c r="F1233" i="1"/>
  <c r="H1232" i="1" a="1"/>
  <c r="H1232" i="1"/>
  <c r="K1229" i="1" a="1"/>
  <c r="K1229" i="1"/>
  <c r="F1234" i="1" a="1"/>
  <c r="F1234" i="1"/>
  <c r="K1231" i="1" a="1"/>
  <c r="K1231" i="1"/>
  <c r="J1230" i="1" a="1"/>
  <c r="J1230" i="1"/>
  <c r="H1228" i="1" a="1"/>
  <c r="H1228" i="1"/>
  <c r="J1228" i="1" a="1"/>
  <c r="J1228" i="1"/>
  <c r="I1236" i="1" a="1"/>
  <c r="I1236" i="1"/>
  <c r="K1232" i="1" a="1"/>
  <c r="K1232" i="1"/>
  <c r="J1235" i="1" a="1"/>
  <c r="J1235" i="1"/>
  <c r="J1227" i="1" a="1"/>
  <c r="J1227" i="1"/>
  <c r="F1235" i="1" a="1"/>
  <c r="F1235" i="1"/>
  <c r="J1234" i="1" a="1"/>
  <c r="J1234" i="1"/>
  <c r="H1233" i="1" a="1"/>
  <c r="H1233" i="1"/>
  <c r="I1231" i="1" a="1"/>
  <c r="I1231" i="1"/>
  <c r="G1229" i="1" a="1"/>
  <c r="G1229" i="1"/>
  <c r="J1231" i="1" a="1"/>
  <c r="J1231" i="1"/>
  <c r="K1220" i="1" a="1"/>
  <c r="K1220" i="1"/>
  <c r="F1226" i="1" a="1"/>
  <c r="F1226" i="1"/>
  <c r="I1227" i="1" a="1"/>
  <c r="I1227" i="1"/>
  <c r="H1227" i="1" a="1"/>
  <c r="H1227" i="1"/>
  <c r="G1227" i="1" a="1"/>
  <c r="G1227" i="1"/>
  <c r="F1227" i="1" a="1"/>
  <c r="F1227" i="1"/>
  <c r="K1226" i="1" a="1"/>
  <c r="K1226" i="1"/>
  <c r="J1226" i="1" a="1"/>
  <c r="J1226" i="1"/>
  <c r="K1223" i="1" a="1"/>
  <c r="K1223" i="1"/>
  <c r="G1226" i="1" a="1"/>
  <c r="G1226" i="1"/>
  <c r="G1224" i="1" a="1"/>
  <c r="G1224" i="1"/>
  <c r="I1226" i="1" a="1"/>
  <c r="I1226" i="1"/>
  <c r="G1222" i="1" a="1"/>
  <c r="G1222" i="1"/>
  <c r="H1226" i="1" a="1"/>
  <c r="H1226" i="1"/>
  <c r="K1225" i="1" a="1"/>
  <c r="K1225" i="1"/>
  <c r="J1225" i="1" a="1"/>
  <c r="J1225" i="1"/>
  <c r="F1224" i="1" a="1"/>
  <c r="F1224" i="1"/>
  <c r="H1222" i="1" a="1"/>
  <c r="H1222" i="1"/>
  <c r="F1222" i="1" a="1"/>
  <c r="F1222" i="1"/>
  <c r="F1221" i="1" a="1"/>
  <c r="F1221" i="1"/>
  <c r="J1219" i="1" a="1"/>
  <c r="J1219" i="1"/>
  <c r="F1225" i="1" a="1"/>
  <c r="F1225" i="1"/>
  <c r="I1223" i="1" a="1"/>
  <c r="I1223" i="1"/>
  <c r="I1220" i="1" a="1"/>
  <c r="I1220" i="1"/>
  <c r="H1221" i="1" a="1"/>
  <c r="H1221" i="1"/>
  <c r="I1225" i="1" a="1"/>
  <c r="I1225" i="1"/>
  <c r="H1225" i="1" a="1"/>
  <c r="H1225" i="1"/>
  <c r="G1225" i="1" a="1"/>
  <c r="G1225" i="1"/>
  <c r="K1224" i="1" a="1"/>
  <c r="K1224" i="1"/>
  <c r="J1224" i="1" a="1"/>
  <c r="J1224" i="1"/>
  <c r="I1224" i="1" a="1"/>
  <c r="I1224" i="1"/>
  <c r="H1223" i="1" a="1"/>
  <c r="H1223" i="1"/>
  <c r="K1222" i="1" a="1"/>
  <c r="K1222" i="1"/>
  <c r="K1221" i="1" a="1"/>
  <c r="K1221" i="1"/>
  <c r="I1221" i="1" a="1"/>
  <c r="I1221" i="1"/>
  <c r="G1220" i="1" a="1"/>
  <c r="G1220" i="1"/>
  <c r="H1220" i="1" a="1"/>
  <c r="H1220" i="1"/>
  <c r="J1221" i="1" a="1"/>
  <c r="J1221" i="1"/>
  <c r="G1221" i="1" a="1"/>
  <c r="G1221" i="1"/>
  <c r="J1220" i="1" a="1"/>
  <c r="J1220" i="1"/>
  <c r="F1220" i="1" a="1"/>
  <c r="F1220" i="1"/>
  <c r="H1224" i="1" a="1"/>
  <c r="H1224" i="1"/>
  <c r="J1223" i="1" a="1"/>
  <c r="J1223" i="1"/>
  <c r="G1223" i="1" a="1"/>
  <c r="G1223" i="1"/>
  <c r="F1223" i="1" a="1"/>
  <c r="F1223" i="1"/>
  <c r="I1222" i="1" a="1"/>
  <c r="I1222" i="1"/>
  <c r="K1219" i="1" a="1"/>
  <c r="K1219" i="1"/>
  <c r="I1219" i="1" a="1"/>
  <c r="I1219" i="1"/>
  <c r="J1222" i="1" a="1"/>
  <c r="J1222" i="1"/>
  <c r="K1218" i="1" a="1"/>
  <c r="K1218" i="1"/>
  <c r="F1218" i="1" a="1"/>
  <c r="F1218" i="1"/>
  <c r="K1217" i="1" a="1"/>
  <c r="K1217" i="1"/>
  <c r="J1218" i="1" a="1"/>
  <c r="J1218" i="1"/>
  <c r="J1217" i="1" a="1"/>
  <c r="J1217" i="1"/>
  <c r="G1217" i="1" a="1"/>
  <c r="G1217" i="1"/>
  <c r="I1218" i="1" a="1"/>
  <c r="I1218" i="1"/>
  <c r="I1217" i="1" a="1"/>
  <c r="I1217" i="1"/>
  <c r="H1217" i="1" a="1"/>
  <c r="H1217" i="1"/>
  <c r="H1218" i="1" a="1"/>
  <c r="H1218" i="1"/>
  <c r="F1219" i="1" a="1"/>
  <c r="F1219" i="1"/>
  <c r="H1219" i="1" a="1"/>
  <c r="H1219" i="1"/>
  <c r="G1219" i="1" a="1"/>
  <c r="G1219" i="1"/>
  <c r="G1218" i="1" a="1"/>
  <c r="G1218" i="1"/>
  <c r="G1214" i="1" a="1"/>
  <c r="G1214" i="1"/>
  <c r="K1208" i="1" a="1"/>
  <c r="K1208" i="1"/>
  <c r="G1212" i="1" a="1"/>
  <c r="G1212" i="1"/>
  <c r="F1217" i="1" a="1"/>
  <c r="F1217" i="1"/>
  <c r="F1209" i="1" a="1"/>
  <c r="F1209" i="1"/>
  <c r="H1210" i="1" a="1"/>
  <c r="H1210" i="1"/>
  <c r="H1209" i="1" a="1"/>
  <c r="H1209" i="1"/>
  <c r="K1213" i="1" a="1"/>
  <c r="K1213" i="1"/>
  <c r="K1216" i="1" a="1"/>
  <c r="K1216" i="1"/>
  <c r="J1216" i="1" a="1"/>
  <c r="J1216" i="1"/>
  <c r="K1209" i="1" a="1"/>
  <c r="K1209" i="1"/>
  <c r="J1213" i="1" a="1"/>
  <c r="J1213" i="1"/>
  <c r="H1212" i="1" a="1"/>
  <c r="H1212" i="1"/>
  <c r="G1216" i="1" a="1"/>
  <c r="G1216" i="1"/>
  <c r="F1213" i="1" a="1"/>
  <c r="F1213" i="1"/>
  <c r="I1212" i="1" a="1"/>
  <c r="I1212" i="1"/>
  <c r="J1210" i="1" a="1"/>
  <c r="J1210" i="1"/>
  <c r="I1209" i="1" a="1"/>
  <c r="I1209" i="1"/>
  <c r="J1215" i="1" a="1"/>
  <c r="J1215" i="1"/>
  <c r="G1210" i="1" a="1"/>
  <c r="G1210" i="1"/>
  <c r="F1215" i="1" a="1"/>
  <c r="F1215" i="1"/>
  <c r="K1214" i="1" a="1"/>
  <c r="K1214" i="1"/>
  <c r="I1214" i="1" a="1"/>
  <c r="I1214" i="1"/>
  <c r="H1214" i="1" a="1"/>
  <c r="H1214" i="1"/>
  <c r="K1212" i="1" a="1"/>
  <c r="K1212" i="1"/>
  <c r="J1212" i="1" a="1"/>
  <c r="J1212" i="1"/>
  <c r="F1212" i="1" a="1"/>
  <c r="F1212" i="1"/>
  <c r="I1216" i="1" a="1"/>
  <c r="I1216" i="1"/>
  <c r="F1216" i="1" a="1"/>
  <c r="F1216" i="1"/>
  <c r="I1215" i="1" a="1"/>
  <c r="I1215" i="1"/>
  <c r="H1213" i="1" a="1"/>
  <c r="H1213" i="1"/>
  <c r="G1209" i="1" a="1"/>
  <c r="G1209" i="1"/>
  <c r="J1209" i="1" a="1"/>
  <c r="J1209" i="1"/>
  <c r="H1216" i="1" a="1"/>
  <c r="H1216" i="1"/>
  <c r="F1214" i="1" a="1"/>
  <c r="F1214" i="1"/>
  <c r="F1210" i="1" a="1"/>
  <c r="F1210" i="1"/>
  <c r="H1215" i="1" a="1"/>
  <c r="H1215" i="1"/>
  <c r="I1210" i="1" a="1"/>
  <c r="I1210" i="1"/>
  <c r="K1215" i="1" a="1"/>
  <c r="K1215" i="1"/>
  <c r="I1213" i="1" a="1"/>
  <c r="I1213" i="1"/>
  <c r="G1213" i="1" a="1"/>
  <c r="G1213" i="1"/>
  <c r="K1210" i="1" a="1"/>
  <c r="K1210" i="1"/>
  <c r="G1215" i="1" a="1"/>
  <c r="G1215" i="1"/>
  <c r="J1214" i="1" a="1"/>
  <c r="J1214" i="1"/>
  <c r="F1208" i="1" a="1"/>
  <c r="F1208" i="1"/>
  <c r="J1207" i="1" a="1"/>
  <c r="J1207" i="1"/>
  <c r="K1206" i="1" a="1"/>
  <c r="K1206" i="1"/>
  <c r="G1208" i="1" a="1"/>
  <c r="G1208" i="1"/>
  <c r="J1206" i="1" a="1"/>
  <c r="J1206" i="1"/>
  <c r="I1207" i="1" a="1"/>
  <c r="I1207" i="1"/>
  <c r="I1206" i="1" a="1"/>
  <c r="I1206" i="1"/>
  <c r="F1207" i="1" a="1"/>
  <c r="F1207" i="1"/>
  <c r="J1208" i="1" a="1"/>
  <c r="J1208" i="1"/>
  <c r="I1208" i="1" a="1"/>
  <c r="I1208" i="1"/>
  <c r="H1207" i="1" a="1"/>
  <c r="H1207" i="1"/>
  <c r="H1208" i="1" a="1"/>
  <c r="H1208" i="1"/>
  <c r="G1207" i="1" a="1"/>
  <c r="G1207" i="1"/>
  <c r="K1207" i="1" a="1"/>
  <c r="K1207" i="1"/>
  <c r="F1194" i="1" a="1"/>
  <c r="F1194" i="1"/>
  <c r="K1197" i="1" a="1"/>
  <c r="K1197" i="1"/>
  <c r="J1199" i="1" a="1"/>
  <c r="J1199" i="1"/>
  <c r="K1196" i="1" a="1"/>
  <c r="K1196" i="1"/>
  <c r="G1199" i="1" a="1"/>
  <c r="G1199" i="1"/>
  <c r="H1195" i="1" a="1"/>
  <c r="H1195" i="1"/>
  <c r="I1197" i="1" a="1"/>
  <c r="I1197" i="1"/>
  <c r="I1200" i="1" a="1"/>
  <c r="I1200" i="1"/>
  <c r="H1200" i="1" a="1"/>
  <c r="H1200" i="1"/>
  <c r="K1199" i="1" a="1"/>
  <c r="K1199" i="1"/>
  <c r="I1199" i="1" a="1"/>
  <c r="I1199" i="1"/>
  <c r="H1199" i="1" a="1"/>
  <c r="H1199" i="1"/>
  <c r="K1198" i="1" a="1"/>
  <c r="K1198" i="1"/>
  <c r="J1198" i="1" a="1"/>
  <c r="J1198" i="1"/>
  <c r="J1197" i="1" a="1"/>
  <c r="J1197" i="1"/>
  <c r="F1198" i="1" a="1"/>
  <c r="F1198" i="1"/>
  <c r="F1195" i="1" a="1"/>
  <c r="F1195" i="1"/>
  <c r="G1198" i="1" a="1"/>
  <c r="G1198" i="1"/>
  <c r="I1198" i="1" a="1"/>
  <c r="I1198" i="1"/>
  <c r="G1197" i="1" a="1"/>
  <c r="G1197" i="1"/>
  <c r="F1197" i="1" a="1"/>
  <c r="F1197" i="1"/>
  <c r="G1195" i="1" a="1"/>
  <c r="G1195" i="1"/>
  <c r="I1194" i="1" a="1"/>
  <c r="I1194" i="1"/>
  <c r="H1194" i="1" a="1"/>
  <c r="H1194" i="1"/>
  <c r="G1193" i="1" a="1"/>
  <c r="G1193" i="1"/>
  <c r="H1193" i="1" a="1"/>
  <c r="H1193" i="1"/>
  <c r="H1198" i="1" a="1"/>
  <c r="H1198" i="1"/>
  <c r="H1197" i="1" a="1"/>
  <c r="H1197" i="1"/>
  <c r="I1196" i="1" a="1"/>
  <c r="I1196" i="1"/>
  <c r="G1196" i="1" a="1"/>
  <c r="G1196" i="1"/>
  <c r="J1193" i="1" a="1"/>
  <c r="J1193" i="1"/>
  <c r="J1194" i="1" a="1"/>
  <c r="J1194" i="1"/>
  <c r="I1193" i="1" a="1"/>
  <c r="I1193" i="1"/>
  <c r="K1194" i="1" a="1"/>
  <c r="K1194" i="1"/>
  <c r="J1195" i="1" a="1"/>
  <c r="J1195" i="1"/>
  <c r="G1194" i="1" a="1"/>
  <c r="G1194" i="1"/>
  <c r="F1193" i="1" a="1"/>
  <c r="F1193" i="1"/>
  <c r="G1200" i="1" a="1"/>
  <c r="G1200" i="1" s="1"/>
  <c r="K1200" i="1" a="1"/>
  <c r="K1200" i="1"/>
  <c r="J1200" i="1" a="1"/>
  <c r="J1200" i="1"/>
  <c r="F1200" i="1" a="1"/>
  <c r="F1200" i="1" s="1"/>
  <c r="H1196" i="1" a="1"/>
  <c r="H1196" i="1" s="1"/>
  <c r="F1196" i="1" a="1"/>
  <c r="F1196" i="1" s="1"/>
  <c r="I1195" i="1" a="1"/>
  <c r="I1195" i="1" s="1"/>
  <c r="K1195" i="1" a="1"/>
  <c r="K1195" i="1" s="1"/>
  <c r="J1196" i="1" a="1"/>
  <c r="J1196" i="1" s="1"/>
  <c r="K1193" i="1" a="1"/>
  <c r="K1193" i="1" s="1"/>
  <c r="H1206" i="1" a="1"/>
  <c r="H1206" i="1" s="1"/>
  <c r="G1206" i="1" a="1"/>
  <c r="G1206" i="1" s="1"/>
  <c r="F1206" i="1" a="1"/>
  <c r="F1206" i="1" s="1"/>
  <c r="F1199" i="1" a="1"/>
  <c r="F1199" i="1" s="1"/>
  <c r="G1189" i="1" a="1"/>
  <c r="G1189" i="1" s="1"/>
  <c r="K1190" i="1" a="1"/>
  <c r="K1190" i="1"/>
  <c r="F1190" i="1" a="1"/>
  <c r="F1190" i="1"/>
  <c r="F1185" i="1" a="1"/>
  <c r="F1185" i="1"/>
  <c r="J1187" i="1" a="1"/>
  <c r="J1187" i="1"/>
  <c r="F1187" i="1" a="1"/>
  <c r="F1187" i="1"/>
  <c r="K1188" i="1" a="1"/>
  <c r="K1188" i="1"/>
  <c r="I1183" i="1" a="1"/>
  <c r="I1183" i="1"/>
  <c r="J1192" i="1" a="1"/>
  <c r="J1192" i="1"/>
  <c r="I1192" i="1" a="1"/>
  <c r="I1192" i="1"/>
  <c r="H1192" i="1" a="1"/>
  <c r="H1192" i="1"/>
  <c r="F1191" i="1" a="1"/>
  <c r="F1191" i="1"/>
  <c r="G1192" i="1" a="1"/>
  <c r="G1192" i="1"/>
  <c r="H1191" i="1" a="1"/>
  <c r="H1191" i="1"/>
  <c r="J1188" i="1" a="1"/>
  <c r="J1188" i="1"/>
  <c r="K1186" i="1" a="1"/>
  <c r="K1186" i="1"/>
  <c r="J1189" i="1" a="1"/>
  <c r="J1189" i="1"/>
  <c r="G1188" i="1" a="1"/>
  <c r="G1188" i="1"/>
  <c r="G1187" i="1" a="1"/>
  <c r="G1187" i="1"/>
  <c r="J1185" i="1" a="1"/>
  <c r="J1185" i="1"/>
  <c r="I1185" i="1" a="1"/>
  <c r="I1185" i="1"/>
  <c r="H1184" i="1" a="1"/>
  <c r="H1184" i="1"/>
  <c r="K1185" i="1" a="1"/>
  <c r="K1185" i="1"/>
  <c r="G1190" i="1" a="1"/>
  <c r="G1190" i="1"/>
  <c r="F1184" i="1" a="1"/>
  <c r="F1184" i="1"/>
  <c r="J1191" i="1" a="1"/>
  <c r="J1191" i="1"/>
  <c r="G1191" i="1" a="1"/>
  <c r="G1191" i="1"/>
  <c r="F1188" i="1" a="1"/>
  <c r="F1188" i="1"/>
  <c r="J1184" i="1" a="1"/>
  <c r="J1184" i="1"/>
  <c r="K1183" i="1" a="1"/>
  <c r="K1183" i="1"/>
  <c r="I1191" i="1" a="1"/>
  <c r="I1191" i="1"/>
  <c r="J1190" i="1" a="1"/>
  <c r="J1190" i="1"/>
  <c r="G1183" i="1" a="1"/>
  <c r="G1183" i="1"/>
  <c r="K1184" i="1" a="1"/>
  <c r="K1184" i="1"/>
  <c r="I1190" i="1" a="1"/>
  <c r="I1190" i="1"/>
  <c r="F1189" i="1" a="1"/>
  <c r="F1189" i="1"/>
  <c r="I1189" i="1" a="1"/>
  <c r="I1189" i="1"/>
  <c r="I1188" i="1" a="1"/>
  <c r="I1188" i="1"/>
  <c r="F1186" i="1" a="1"/>
  <c r="F1186" i="1"/>
  <c r="H1185" i="1" a="1"/>
  <c r="H1185" i="1"/>
  <c r="G1185" i="1" a="1"/>
  <c r="G1185" i="1"/>
  <c r="K1189" i="1" a="1"/>
  <c r="K1189" i="1"/>
  <c r="I1184" i="1" a="1"/>
  <c r="I1184" i="1"/>
  <c r="H1187" i="1" a="1"/>
  <c r="H1187" i="1"/>
  <c r="J1186" i="1" a="1"/>
  <c r="J1186" i="1"/>
  <c r="H1183" i="1" a="1"/>
  <c r="H1183" i="1"/>
  <c r="G1184" i="1" a="1"/>
  <c r="G1184" i="1"/>
  <c r="H1190" i="1" a="1"/>
  <c r="H1190" i="1"/>
  <c r="H1189" i="1" a="1"/>
  <c r="H1189" i="1"/>
  <c r="H1188" i="1" a="1"/>
  <c r="H1188" i="1"/>
  <c r="I1186" i="1" a="1"/>
  <c r="I1186" i="1"/>
  <c r="I1187" i="1" a="1"/>
  <c r="I1187" i="1"/>
  <c r="J1183" i="1" a="1"/>
  <c r="J1183" i="1"/>
  <c r="K1191" i="1" a="1"/>
  <c r="K1191" i="1"/>
  <c r="K1192" i="1" a="1"/>
  <c r="K1192" i="1"/>
  <c r="F1192" i="1" a="1"/>
  <c r="F1192" i="1"/>
  <c r="F1183" i="1" a="1"/>
  <c r="F1183" i="1"/>
  <c r="G1186" i="1" a="1"/>
  <c r="G1186" i="1"/>
  <c r="K1187" i="1" a="1"/>
  <c r="K1187" i="1"/>
  <c r="H1186" i="1" a="1"/>
  <c r="H1186" i="1"/>
  <c r="J1170" i="1" a="1"/>
  <c r="J1170" i="1"/>
  <c r="G1176" i="1" a="1"/>
  <c r="G1176" i="1"/>
  <c r="I1171" i="1" a="1"/>
  <c r="I1171" i="1"/>
  <c r="K1175" i="1" a="1"/>
  <c r="K1175" i="1"/>
  <c r="G1175" i="1" a="1"/>
  <c r="G1175" i="1"/>
  <c r="K1170" i="1" a="1"/>
  <c r="K1170" i="1"/>
  <c r="G1173" i="1" a="1"/>
  <c r="G1173" i="1"/>
  <c r="K1177" i="1" a="1"/>
  <c r="K1177" i="1"/>
  <c r="J1177" i="1" a="1"/>
  <c r="J1177" i="1"/>
  <c r="H1175" i="1" a="1"/>
  <c r="H1175" i="1"/>
  <c r="K1173" i="1" a="1"/>
  <c r="K1173" i="1"/>
  <c r="F1177" i="1" a="1"/>
  <c r="F1177" i="1"/>
  <c r="H1176" i="1" a="1"/>
  <c r="H1176" i="1"/>
  <c r="J1173" i="1" a="1"/>
  <c r="J1173" i="1"/>
  <c r="F1173" i="1" a="1"/>
  <c r="F1173" i="1"/>
  <c r="I1173" i="1" a="1"/>
  <c r="I1173" i="1"/>
  <c r="F1171" i="1" a="1"/>
  <c r="F1171" i="1"/>
  <c r="K1169" i="1" a="1"/>
  <c r="K1169" i="1"/>
  <c r="J1172" i="1" a="1"/>
  <c r="J1172" i="1"/>
  <c r="G1174" i="1" a="1"/>
  <c r="G1174" i="1"/>
  <c r="H1172" i="1" a="1"/>
  <c r="H1172" i="1"/>
  <c r="H1171" i="1" a="1"/>
  <c r="H1171" i="1"/>
  <c r="G1170" i="1" a="1"/>
  <c r="G1170" i="1"/>
  <c r="J1175" i="1" a="1"/>
  <c r="J1175" i="1"/>
  <c r="G1177" i="1" a="1"/>
  <c r="G1177" i="1"/>
  <c r="J1176" i="1" a="1"/>
  <c r="J1176" i="1"/>
  <c r="F1176" i="1" a="1"/>
  <c r="F1176" i="1"/>
  <c r="K1174" i="1" a="1"/>
  <c r="K1174" i="1"/>
  <c r="H1174" i="1" a="1"/>
  <c r="H1174" i="1"/>
  <c r="H1173" i="1" a="1"/>
  <c r="H1173" i="1"/>
  <c r="I1172" i="1" a="1"/>
  <c r="I1172" i="1"/>
  <c r="G1172" i="1" a="1"/>
  <c r="G1172" i="1"/>
  <c r="I1177" i="1" a="1"/>
  <c r="I1177" i="1"/>
  <c r="I1175" i="1" a="1"/>
  <c r="I1175" i="1"/>
  <c r="I1174" i="1" a="1"/>
  <c r="I1174" i="1"/>
  <c r="J1174" i="1" a="1"/>
  <c r="J1174" i="1"/>
  <c r="F1170" i="1" a="1"/>
  <c r="F1170" i="1"/>
  <c r="I1170" i="1" a="1"/>
  <c r="I1170" i="1"/>
  <c r="K1171" i="1" a="1"/>
  <c r="K1171" i="1"/>
  <c r="I1176" i="1" a="1"/>
  <c r="I1176" i="1"/>
  <c r="H1177" i="1" a="1"/>
  <c r="H1177" i="1"/>
  <c r="F1172" i="1" a="1"/>
  <c r="F1172" i="1"/>
  <c r="F1174" i="1" a="1"/>
  <c r="F1174" i="1"/>
  <c r="F1175" i="1" a="1"/>
  <c r="F1175" i="1"/>
  <c r="G1171" i="1" a="1"/>
  <c r="G1171" i="1"/>
  <c r="K1172" i="1" a="1"/>
  <c r="K1172" i="1"/>
  <c r="K1176" i="1" a="1"/>
  <c r="K1176" i="1"/>
  <c r="H1170" i="1" a="1"/>
  <c r="H1170" i="1"/>
  <c r="J1171" i="1" a="1"/>
  <c r="J1171" i="1"/>
  <c r="I1166" i="1" a="1"/>
  <c r="I1166" i="1"/>
  <c r="K1164" i="1" a="1"/>
  <c r="K1164" i="1"/>
  <c r="F1162" i="1" a="1"/>
  <c r="F1162" i="1"/>
  <c r="J1160" i="1" a="1"/>
  <c r="J1160" i="1"/>
  <c r="F1166" i="1" a="1"/>
  <c r="F1166" i="1"/>
  <c r="H1165" i="1" a="1"/>
  <c r="H1165" i="1"/>
  <c r="G1164" i="1" a="1"/>
  <c r="G1164" i="1"/>
  <c r="J1161" i="1" a="1"/>
  <c r="J1161" i="1"/>
  <c r="H1164" i="1" a="1"/>
  <c r="H1164" i="1"/>
  <c r="K1163" i="1" a="1"/>
  <c r="K1163" i="1"/>
  <c r="G1160" i="1" a="1"/>
  <c r="G1160" i="1"/>
  <c r="H1161" i="1" a="1"/>
  <c r="H1161" i="1"/>
  <c r="G1162" i="1" a="1"/>
  <c r="G1162" i="1"/>
  <c r="K1160" i="1" a="1"/>
  <c r="K1160" i="1"/>
  <c r="I1160" i="1" a="1"/>
  <c r="I1160" i="1"/>
  <c r="J1169" i="1" a="1"/>
  <c r="J1169" i="1"/>
  <c r="K1168" i="1" a="1"/>
  <c r="K1168" i="1"/>
  <c r="G1165" i="1" a="1"/>
  <c r="G1165" i="1"/>
  <c r="J1163" i="1" a="1"/>
  <c r="J1163" i="1"/>
  <c r="I1161" i="1" a="1"/>
  <c r="I1161" i="1"/>
  <c r="I1169" i="1" a="1"/>
  <c r="I1169" i="1"/>
  <c r="F1164" i="1" a="1"/>
  <c r="F1164" i="1"/>
  <c r="I1167" i="1" a="1"/>
  <c r="I1167" i="1"/>
  <c r="I1165" i="1" a="1"/>
  <c r="I1165" i="1"/>
  <c r="H1162" i="1" a="1"/>
  <c r="H1162" i="1"/>
  <c r="H1169" i="1" a="1"/>
  <c r="H1169" i="1"/>
  <c r="F1161" i="1" a="1"/>
  <c r="F1161" i="1"/>
  <c r="F1160" i="1" a="1"/>
  <c r="F1160" i="1"/>
  <c r="F1163" i="1" a="1"/>
  <c r="F1163" i="1"/>
  <c r="G1169" i="1" a="1"/>
  <c r="G1169" i="1"/>
  <c r="F1167" i="1" a="1"/>
  <c r="F1167" i="1"/>
  <c r="H1163" i="1" a="1"/>
  <c r="H1163" i="1"/>
  <c r="H1166" i="1" a="1"/>
  <c r="H1166" i="1"/>
  <c r="J1162" i="1" a="1"/>
  <c r="J1162" i="1"/>
  <c r="H1168" i="1" a="1"/>
  <c r="H1168" i="1"/>
  <c r="K1165" i="1" a="1"/>
  <c r="K1165" i="1"/>
  <c r="I1162" i="1" a="1"/>
  <c r="I1162" i="1"/>
  <c r="H1160" i="1" a="1"/>
  <c r="H1160" i="1"/>
  <c r="F1169" i="1" a="1"/>
  <c r="F1169" i="1"/>
  <c r="J1168" i="1" a="1"/>
  <c r="J1168" i="1"/>
  <c r="G1166" i="1" a="1"/>
  <c r="G1166" i="1"/>
  <c r="I1168" i="1" a="1"/>
  <c r="I1168" i="1"/>
  <c r="F1168" i="1" a="1"/>
  <c r="F1168" i="1"/>
  <c r="K1167" i="1" a="1"/>
  <c r="K1167" i="1"/>
  <c r="I1164" i="1" a="1"/>
  <c r="I1164" i="1"/>
  <c r="K1162" i="1" a="1"/>
  <c r="K1162" i="1"/>
  <c r="H1167" i="1" a="1"/>
  <c r="H1167" i="1"/>
  <c r="K1161" i="1" a="1"/>
  <c r="K1161" i="1"/>
  <c r="G1161" i="1" a="1"/>
  <c r="G1161" i="1"/>
  <c r="G1168" i="1" a="1"/>
  <c r="G1168" i="1"/>
  <c r="J1165" i="1" a="1"/>
  <c r="J1165" i="1"/>
  <c r="F1165" i="1" a="1"/>
  <c r="F1165" i="1"/>
  <c r="I1163" i="1" a="1"/>
  <c r="I1163" i="1"/>
  <c r="J1167" i="1" a="1"/>
  <c r="J1167" i="1"/>
  <c r="G1167" i="1" a="1"/>
  <c r="G1167" i="1"/>
  <c r="K1166" i="1" a="1"/>
  <c r="K1166" i="1"/>
  <c r="J1166" i="1" a="1"/>
  <c r="J1166" i="1"/>
  <c r="G1163" i="1" a="1"/>
  <c r="G1163" i="1"/>
  <c r="J1164" i="1" a="1"/>
  <c r="J1164" i="1"/>
  <c r="K1153" i="1" a="1"/>
  <c r="K1153" i="1"/>
  <c r="J1153" i="1" a="1"/>
  <c r="J1153" i="1"/>
  <c r="F1148" i="1" a="1"/>
  <c r="F1148" i="1"/>
  <c r="F1153" i="1" a="1"/>
  <c r="F1153" i="1"/>
  <c r="J1154" i="1" a="1"/>
  <c r="J1154" i="1"/>
  <c r="G1154" i="1" a="1"/>
  <c r="G1154" i="1"/>
  <c r="F1154" i="1" a="1"/>
  <c r="F1154" i="1"/>
  <c r="H1153" i="1" a="1"/>
  <c r="H1153" i="1"/>
  <c r="G1148" i="1" a="1"/>
  <c r="G1148" i="1"/>
  <c r="G1151" i="1" a="1"/>
  <c r="G1151" i="1"/>
  <c r="F1152" i="1" a="1"/>
  <c r="F1152" i="1"/>
  <c r="F1151" i="1" a="1"/>
  <c r="F1151" i="1"/>
  <c r="I1152" i="1" a="1"/>
  <c r="I1152" i="1"/>
  <c r="I1151" i="1" a="1"/>
  <c r="I1151" i="1"/>
  <c r="H1151" i="1" a="1"/>
  <c r="H1151" i="1"/>
  <c r="J1152" i="1" a="1"/>
  <c r="J1152" i="1"/>
  <c r="J1151" i="1" a="1"/>
  <c r="J1151" i="1"/>
  <c r="J1148" i="1" a="1"/>
  <c r="J1148" i="1"/>
  <c r="I1154" i="1" a="1"/>
  <c r="I1154" i="1"/>
  <c r="K1152" i="1" a="1"/>
  <c r="K1152" i="1"/>
  <c r="K1151" i="1" a="1"/>
  <c r="K1151" i="1"/>
  <c r="H1152" i="1" a="1"/>
  <c r="H1152" i="1"/>
  <c r="G1152" i="1" a="1"/>
  <c r="G1152" i="1"/>
  <c r="K1154" i="1" a="1"/>
  <c r="K1154" i="1"/>
  <c r="H1154" i="1" a="1"/>
  <c r="H1154" i="1"/>
  <c r="I1148" i="1" a="1"/>
  <c r="I1148" i="1"/>
  <c r="H1148" i="1" a="1"/>
  <c r="H1148" i="1"/>
  <c r="I1153" i="1" a="1"/>
  <c r="I1153" i="1"/>
  <c r="K1148" i="1" a="1"/>
  <c r="K1148" i="1"/>
  <c r="G1153" i="1" a="1"/>
  <c r="G1153" i="1"/>
  <c r="H1138" i="1" a="1"/>
  <c r="H1138" i="1"/>
  <c r="K1137" i="1" a="1"/>
  <c r="K1137" i="1"/>
  <c r="H1140" i="1" a="1"/>
  <c r="H1140" i="1"/>
  <c r="K1147" i="1" a="1"/>
  <c r="K1147" i="1"/>
  <c r="J1147" i="1" a="1"/>
  <c r="J1147" i="1"/>
  <c r="K1146" i="1" a="1"/>
  <c r="K1146" i="1"/>
  <c r="F1147" i="1" a="1"/>
  <c r="F1147" i="1"/>
  <c r="G1142" i="1" a="1"/>
  <c r="G1142" i="1"/>
  <c r="I1139" i="1" a="1"/>
  <c r="I1139" i="1"/>
  <c r="J1146" i="1" a="1"/>
  <c r="J1146" i="1"/>
  <c r="G1143" i="1" a="1"/>
  <c r="G1143" i="1"/>
  <c r="J1142" i="1" a="1"/>
  <c r="J1142" i="1"/>
  <c r="K1143" i="1" a="1"/>
  <c r="K1143" i="1"/>
  <c r="F1145" i="1" a="1"/>
  <c r="F1145" i="1"/>
  <c r="H1147" i="1" a="1"/>
  <c r="H1147" i="1"/>
  <c r="I1145" i="1" a="1"/>
  <c r="I1145" i="1"/>
  <c r="H1143" i="1" a="1"/>
  <c r="H1143" i="1"/>
  <c r="K1141" i="1" a="1"/>
  <c r="K1141" i="1"/>
  <c r="H1144" i="1" a="1"/>
  <c r="H1144" i="1"/>
  <c r="J1145" i="1" a="1"/>
  <c r="J1145" i="1"/>
  <c r="G1145" i="1" a="1"/>
  <c r="G1145" i="1"/>
  <c r="H1141" i="1" a="1"/>
  <c r="H1141" i="1"/>
  <c r="J1140" i="1" a="1"/>
  <c r="J1140" i="1"/>
  <c r="H1142" i="1" a="1"/>
  <c r="H1142" i="1"/>
  <c r="K1144" i="1" a="1"/>
  <c r="K1144" i="1"/>
  <c r="F1140" i="1" a="1"/>
  <c r="F1140" i="1"/>
  <c r="G1138" i="1" a="1"/>
  <c r="G1138" i="1"/>
  <c r="I1142" i="1" a="1"/>
  <c r="I1142" i="1"/>
  <c r="I1143" i="1" a="1"/>
  <c r="I1143" i="1"/>
  <c r="J1141" i="1" a="1"/>
  <c r="J1141" i="1"/>
  <c r="J1139" i="1" a="1"/>
  <c r="J1139" i="1"/>
  <c r="H1139" i="1" a="1"/>
  <c r="H1139" i="1"/>
  <c r="I1147" i="1" a="1"/>
  <c r="I1147" i="1"/>
  <c r="G1147" i="1" a="1"/>
  <c r="G1147" i="1"/>
  <c r="H1146" i="1" a="1"/>
  <c r="H1146" i="1"/>
  <c r="F1146" i="1" a="1"/>
  <c r="F1146" i="1"/>
  <c r="F1144" i="1" a="1"/>
  <c r="F1144" i="1"/>
  <c r="J1143" i="1" a="1"/>
  <c r="J1143" i="1"/>
  <c r="G1141" i="1" a="1"/>
  <c r="G1141" i="1"/>
  <c r="I1140" i="1" a="1"/>
  <c r="I1140" i="1"/>
  <c r="K1145" i="1" a="1"/>
  <c r="K1145" i="1"/>
  <c r="G1146" i="1" a="1"/>
  <c r="G1146" i="1"/>
  <c r="H1145" i="1" a="1"/>
  <c r="H1145" i="1"/>
  <c r="J1144" i="1" a="1"/>
  <c r="J1144" i="1"/>
  <c r="I1141" i="1" a="1"/>
  <c r="I1141" i="1"/>
  <c r="K1140" i="1" a="1"/>
  <c r="K1140" i="1"/>
  <c r="G1144" i="1" a="1"/>
  <c r="G1144" i="1"/>
  <c r="J1138" i="1" a="1"/>
  <c r="J1138" i="1"/>
  <c r="F1142" i="1" a="1"/>
  <c r="F1142" i="1"/>
  <c r="F1138" i="1" a="1"/>
  <c r="F1138" i="1"/>
  <c r="K1142" i="1" a="1"/>
  <c r="K1142" i="1"/>
  <c r="I1146" i="1" a="1"/>
  <c r="I1146" i="1"/>
  <c r="F1139" i="1" a="1"/>
  <c r="F1139" i="1"/>
  <c r="I1144" i="1" a="1"/>
  <c r="I1144" i="1"/>
  <c r="F1143" i="1" a="1"/>
  <c r="F1143" i="1"/>
  <c r="G1140" i="1" a="1"/>
  <c r="G1140" i="1"/>
  <c r="G1139" i="1" a="1"/>
  <c r="G1139" i="1"/>
  <c r="F1141" i="1" a="1"/>
  <c r="F1141" i="1"/>
  <c r="I1138" i="1" a="1"/>
  <c r="I1138" i="1"/>
  <c r="K1139" i="1" a="1"/>
  <c r="K1139" i="1"/>
  <c r="K1138" i="1" a="1"/>
  <c r="K1138" i="1"/>
  <c r="I1577" i="1" a="1"/>
  <c r="I1577" i="1"/>
  <c r="K1579" i="1" a="1"/>
  <c r="K1579" i="1"/>
  <c r="K1580" i="1" a="1"/>
  <c r="K1580" i="1"/>
  <c r="F1580" i="1" a="1"/>
  <c r="F1580" i="1"/>
  <c r="G1580" i="1" a="1"/>
  <c r="G1580" i="1"/>
  <c r="H1578" i="1" a="1"/>
  <c r="H1578" i="1"/>
  <c r="H1579" i="1" a="1"/>
  <c r="H1579" i="1"/>
  <c r="H1580" i="1" a="1"/>
  <c r="H1580" i="1"/>
  <c r="I1579" i="1" a="1"/>
  <c r="I1579" i="1"/>
  <c r="J1578" i="1" a="1"/>
  <c r="J1578" i="1"/>
  <c r="F1579" i="1" a="1"/>
  <c r="F1579" i="1"/>
  <c r="F1578" i="1" a="1"/>
  <c r="F1578" i="1"/>
  <c r="K1577" i="1" a="1"/>
  <c r="K1577" i="1"/>
  <c r="H1577" i="1" a="1"/>
  <c r="H1577" i="1"/>
  <c r="J1577" i="1" a="1"/>
  <c r="J1577" i="1"/>
  <c r="J1580" i="1" a="1"/>
  <c r="J1580" i="1"/>
  <c r="G1579" i="1" a="1"/>
  <c r="G1579" i="1"/>
  <c r="G1578" i="1" a="1"/>
  <c r="G1578" i="1"/>
  <c r="I1580" i="1" a="1"/>
  <c r="I1580" i="1"/>
  <c r="J1579" i="1" a="1"/>
  <c r="J1579" i="1"/>
  <c r="I1578" i="1" a="1"/>
  <c r="I1578" i="1"/>
  <c r="K1578" i="1" a="1"/>
  <c r="K1578" i="1"/>
  <c r="G1577" i="1" a="1"/>
  <c r="G1577" i="1"/>
  <c r="I1593" i="1" a="1"/>
  <c r="I1593" i="1"/>
  <c r="H1593" i="1" a="1"/>
  <c r="H1593" i="1"/>
  <c r="G1593" i="1" a="1"/>
  <c r="G1593" i="1"/>
  <c r="F1593" i="1" a="1"/>
  <c r="F1593" i="1"/>
  <c r="F1574" i="1" a="1"/>
  <c r="F1574" i="1"/>
  <c r="G1573" i="1" a="1"/>
  <c r="G1573" i="1"/>
  <c r="I1563" i="1" a="1"/>
  <c r="I1563" i="1"/>
  <c r="G1572" i="1" a="1"/>
  <c r="G1572" i="1"/>
  <c r="J1564" i="1" a="1"/>
  <c r="J1564" i="1"/>
  <c r="H1572" i="1" a="1"/>
  <c r="H1572" i="1"/>
  <c r="I1570" i="1" a="1"/>
  <c r="I1570" i="1"/>
  <c r="K1574" i="1" a="1"/>
  <c r="K1574" i="1"/>
  <c r="G1574" i="1" a="1"/>
  <c r="G1574" i="1"/>
  <c r="J1563" i="1" a="1"/>
  <c r="J1563" i="1"/>
  <c r="H1575" i="1" a="1"/>
  <c r="H1575" i="1"/>
  <c r="J1576" i="1" a="1"/>
  <c r="J1576" i="1"/>
  <c r="F1577" i="1" a="1"/>
  <c r="F1577" i="1"/>
  <c r="K1576" i="1" a="1"/>
  <c r="K1576" i="1"/>
  <c r="K1575" i="1" a="1"/>
  <c r="K1575" i="1"/>
  <c r="I1576" i="1" a="1"/>
  <c r="I1576" i="1"/>
  <c r="G1576" i="1" a="1"/>
  <c r="G1576" i="1"/>
  <c r="I1572" i="1" a="1"/>
  <c r="I1572" i="1"/>
  <c r="G1570" i="1" a="1"/>
  <c r="G1570" i="1"/>
  <c r="J1575" i="1" a="1"/>
  <c r="J1575" i="1"/>
  <c r="G1563" i="1" a="1"/>
  <c r="G1563" i="1"/>
  <c r="I1574" i="1" a="1"/>
  <c r="I1574" i="1"/>
  <c r="I1575" i="1" a="1"/>
  <c r="I1575" i="1"/>
  <c r="G1575" i="1" a="1"/>
  <c r="G1575" i="1"/>
  <c r="F1575" i="1" a="1"/>
  <c r="F1575" i="1"/>
  <c r="J1574" i="1" a="1"/>
  <c r="J1574" i="1"/>
  <c r="H1574" i="1" a="1"/>
  <c r="H1574" i="1"/>
  <c r="K1564" i="1" a="1"/>
  <c r="K1564" i="1"/>
  <c r="H1562" i="1" a="1"/>
  <c r="H1562" i="1"/>
  <c r="J1562" i="1" a="1"/>
  <c r="J1562" i="1"/>
  <c r="K1562" i="1" a="1"/>
  <c r="K1562" i="1"/>
  <c r="H1564" i="1" a="1"/>
  <c r="H1564" i="1"/>
  <c r="K1573" i="1" a="1"/>
  <c r="K1573" i="1"/>
  <c r="J1573" i="1" a="1"/>
  <c r="J1573" i="1"/>
  <c r="K1570" i="1" a="1"/>
  <c r="K1570" i="1"/>
  <c r="I1573" i="1" a="1"/>
  <c r="I1573" i="1"/>
  <c r="J1572" i="1" a="1"/>
  <c r="J1572" i="1"/>
  <c r="J1570" i="1" a="1"/>
  <c r="J1570" i="1"/>
  <c r="I1562" i="1" a="1"/>
  <c r="I1562" i="1"/>
  <c r="F1570" i="1" a="1"/>
  <c r="F1570" i="1"/>
  <c r="I1564" i="1" a="1"/>
  <c r="I1564" i="1"/>
  <c r="H1563" i="1" a="1"/>
  <c r="H1563" i="1"/>
  <c r="G1564" i="1" a="1"/>
  <c r="G1564" i="1"/>
  <c r="H1570" i="1" a="1"/>
  <c r="H1570" i="1"/>
  <c r="K1572" i="1" a="1"/>
  <c r="K1572" i="1"/>
  <c r="K1563" i="1" a="1"/>
  <c r="K1563" i="1"/>
  <c r="F1573" i="1" a="1"/>
  <c r="F1573" i="1"/>
  <c r="F1572" i="1" a="1"/>
  <c r="F1572" i="1"/>
  <c r="F1564" i="1" a="1"/>
  <c r="F1564" i="1"/>
  <c r="F1563" i="1" a="1"/>
  <c r="F1563" i="1"/>
  <c r="H1573" i="1" a="1"/>
  <c r="H1573" i="1"/>
  <c r="H1576" i="1" a="1"/>
  <c r="H1576" i="1"/>
  <c r="F1576" i="1" a="1"/>
  <c r="F1576" i="1"/>
  <c r="H1556" i="1" a="1"/>
  <c r="H1556" i="1"/>
  <c r="K1549" i="1" a="1"/>
  <c r="K1549" i="1"/>
  <c r="F1556" i="1" a="1"/>
  <c r="F1556" i="1"/>
  <c r="I1547" i="1" a="1"/>
  <c r="I1547" i="1"/>
  <c r="G1562" i="1" a="1"/>
  <c r="G1562" i="1"/>
  <c r="F1562" i="1" a="1"/>
  <c r="F1562" i="1"/>
  <c r="G1549" i="1" a="1"/>
  <c r="G1549" i="1"/>
  <c r="K1556" i="1" a="1"/>
  <c r="K1556" i="1"/>
  <c r="J1556" i="1" a="1"/>
  <c r="J1556" i="1"/>
  <c r="I1556" i="1" a="1"/>
  <c r="I1556" i="1"/>
  <c r="K1546" i="1" a="1"/>
  <c r="K1546" i="1"/>
  <c r="I1546" i="1" a="1"/>
  <c r="I1546" i="1"/>
  <c r="I1555" i="1" a="1"/>
  <c r="I1555" i="1"/>
  <c r="G1556" i="1" a="1"/>
  <c r="G1556" i="1"/>
  <c r="K1555" i="1" a="1"/>
  <c r="K1555" i="1"/>
  <c r="J1555" i="1" a="1"/>
  <c r="J1555" i="1"/>
  <c r="H1555" i="1" a="1"/>
  <c r="H1555" i="1"/>
  <c r="I1549" i="1" a="1"/>
  <c r="I1549" i="1"/>
  <c r="F1547" i="1" a="1"/>
  <c r="F1547" i="1"/>
  <c r="G1555" i="1" a="1"/>
  <c r="G1555" i="1"/>
  <c r="F1555" i="1" a="1"/>
  <c r="F1555" i="1"/>
  <c r="H1546" i="1" a="1"/>
  <c r="H1546" i="1"/>
  <c r="F1549" i="1" a="1"/>
  <c r="F1549" i="1"/>
  <c r="H1547" i="1" a="1"/>
  <c r="H1547" i="1"/>
  <c r="H1549" i="1" a="1"/>
  <c r="H1549" i="1"/>
  <c r="G1546" i="1" a="1"/>
  <c r="G1546" i="1"/>
  <c r="J1549" i="1" a="1"/>
  <c r="J1549" i="1"/>
  <c r="K1547" i="1" a="1"/>
  <c r="K1547" i="1"/>
  <c r="F1546" i="1" a="1"/>
  <c r="F1546" i="1"/>
  <c r="J1547" i="1" a="1"/>
  <c r="J1547" i="1"/>
  <c r="J1546" i="1" a="1"/>
  <c r="J1546" i="1"/>
  <c r="G1547" i="1" a="1"/>
  <c r="G1547" i="1"/>
  <c r="J1527" i="1" a="1"/>
  <c r="J1527" i="1"/>
  <c r="I1527" i="1" a="1"/>
  <c r="I1527" i="1"/>
  <c r="K1526" i="1" a="1"/>
  <c r="K1526" i="1"/>
  <c r="H1523" i="1" a="1"/>
  <c r="H1523" i="1"/>
  <c r="I1525" i="1" a="1"/>
  <c r="I1525" i="1"/>
  <c r="J1523" i="1" a="1"/>
  <c r="J1523" i="1"/>
  <c r="H1524" i="1" a="1"/>
  <c r="H1524" i="1"/>
  <c r="G1520" i="1" a="1"/>
  <c r="G1520" i="1"/>
  <c r="K1529" i="1" a="1"/>
  <c r="K1529" i="1"/>
  <c r="J1529" i="1" a="1"/>
  <c r="J1529" i="1"/>
  <c r="G1521" i="1" a="1"/>
  <c r="G1521" i="1"/>
  <c r="K1519" i="1" a="1"/>
  <c r="K1519" i="1"/>
  <c r="J1522" i="1" a="1"/>
  <c r="J1522" i="1"/>
  <c r="K1528" i="1" a="1"/>
  <c r="K1528" i="1"/>
  <c r="I1522" i="1" a="1"/>
  <c r="I1522" i="1"/>
  <c r="I1529" i="1" a="1"/>
  <c r="I1529" i="1"/>
  <c r="H1529" i="1" a="1"/>
  <c r="H1529" i="1"/>
  <c r="K1522" i="1" a="1"/>
  <c r="K1522" i="1"/>
  <c r="G1529" i="1" a="1"/>
  <c r="G1529" i="1"/>
  <c r="F1529" i="1" a="1"/>
  <c r="F1529" i="1"/>
  <c r="J1528" i="1" a="1"/>
  <c r="J1528" i="1"/>
  <c r="K1523" i="1" a="1"/>
  <c r="K1523" i="1"/>
  <c r="K1521" i="1" a="1"/>
  <c r="K1521" i="1"/>
  <c r="I1528" i="1" a="1"/>
  <c r="I1528" i="1"/>
  <c r="K1527" i="1" a="1"/>
  <c r="K1527" i="1"/>
  <c r="H1528" i="1" a="1"/>
  <c r="H1528" i="1"/>
  <c r="J1526" i="1" a="1"/>
  <c r="J1526" i="1"/>
  <c r="G1525" i="1" a="1"/>
  <c r="G1525" i="1"/>
  <c r="I1524" i="1" a="1"/>
  <c r="I1524" i="1"/>
  <c r="G1524" i="1" a="1"/>
  <c r="G1524" i="1"/>
  <c r="I1526" i="1" a="1"/>
  <c r="I1526" i="1"/>
  <c r="F1526" i="1" a="1"/>
  <c r="F1526" i="1"/>
  <c r="K1524" i="1" a="1"/>
  <c r="K1524" i="1"/>
  <c r="K1525" i="1" a="1"/>
  <c r="K1525" i="1"/>
  <c r="I1520" i="1" a="1"/>
  <c r="I1520" i="1"/>
  <c r="J1525" i="1" a="1"/>
  <c r="J1525" i="1"/>
  <c r="F1525" i="1" a="1"/>
  <c r="F1525" i="1"/>
  <c r="J1524" i="1" a="1"/>
  <c r="J1524" i="1"/>
  <c r="H1522" i="1" a="1"/>
  <c r="H1522" i="1"/>
  <c r="G1522" i="1" a="1"/>
  <c r="G1522" i="1"/>
  <c r="F1521" i="1" a="1"/>
  <c r="F1521" i="1"/>
  <c r="H1520" i="1" a="1"/>
  <c r="H1520" i="1"/>
  <c r="H1526" i="1" a="1"/>
  <c r="H1526" i="1"/>
  <c r="F1523" i="1" a="1"/>
  <c r="F1523" i="1"/>
  <c r="J1521" i="1" a="1"/>
  <c r="J1521" i="1"/>
  <c r="I1521" i="1" a="1"/>
  <c r="I1521" i="1"/>
  <c r="H1525" i="1" a="1"/>
  <c r="H1525" i="1"/>
  <c r="H1521" i="1" a="1"/>
  <c r="H1521" i="1"/>
  <c r="F1520" i="1" a="1"/>
  <c r="F1520" i="1"/>
  <c r="K1520" i="1" a="1"/>
  <c r="K1520" i="1"/>
  <c r="F1527" i="1" a="1"/>
  <c r="F1527" i="1"/>
  <c r="G1526" i="1" a="1"/>
  <c r="G1526" i="1"/>
  <c r="G1523" i="1" a="1"/>
  <c r="G1523" i="1"/>
  <c r="F1522" i="1" a="1"/>
  <c r="F1522" i="1"/>
  <c r="F1528" i="1" a="1"/>
  <c r="F1528" i="1"/>
  <c r="H1527" i="1" a="1"/>
  <c r="H1527" i="1"/>
  <c r="F1524" i="1" a="1"/>
  <c r="F1524" i="1"/>
  <c r="G1528" i="1" a="1"/>
  <c r="G1528" i="1"/>
  <c r="G1527" i="1" a="1"/>
  <c r="G1527" i="1"/>
  <c r="I1523" i="1" a="1"/>
  <c r="I1523" i="1"/>
  <c r="J1520" i="1" a="1"/>
  <c r="J1520" i="1"/>
  <c r="K1512" i="1" a="1"/>
  <c r="K1512" i="1"/>
  <c r="G1519" i="1" a="1"/>
  <c r="G1519" i="1"/>
  <c r="F1519" i="1" a="1"/>
  <c r="F1519" i="1"/>
  <c r="K1518" i="1" a="1"/>
  <c r="K1518" i="1"/>
  <c r="K1514" i="1" a="1"/>
  <c r="K1514" i="1"/>
  <c r="K1517" i="1" a="1"/>
  <c r="K1517" i="1"/>
  <c r="G1515" i="1" a="1"/>
  <c r="G1515" i="1"/>
  <c r="J1518" i="1" a="1"/>
  <c r="J1518" i="1"/>
  <c r="I1518" i="1" a="1"/>
  <c r="I1518" i="1"/>
  <c r="F1517" i="1" a="1"/>
  <c r="F1517" i="1"/>
  <c r="H1518" i="1" a="1"/>
  <c r="H1518" i="1"/>
  <c r="G1518" i="1" a="1"/>
  <c r="G1518" i="1"/>
  <c r="I1517" i="1" a="1"/>
  <c r="I1517" i="1"/>
  <c r="F1518" i="1" a="1"/>
  <c r="F1518" i="1"/>
  <c r="J1517" i="1" a="1"/>
  <c r="J1517" i="1"/>
  <c r="H1517" i="1" a="1"/>
  <c r="H1517" i="1"/>
  <c r="G1517" i="1" a="1"/>
  <c r="G1517" i="1"/>
  <c r="K1515" i="1" a="1"/>
  <c r="K1515" i="1"/>
  <c r="H1514" i="1" a="1"/>
  <c r="H1514" i="1"/>
  <c r="J1515" i="1" a="1"/>
  <c r="J1515" i="1"/>
  <c r="I1515" i="1" a="1"/>
  <c r="I1515" i="1"/>
  <c r="I1513" i="1" a="1"/>
  <c r="I1513" i="1"/>
  <c r="K1513" i="1" a="1"/>
  <c r="K1513" i="1"/>
  <c r="G1512" i="1" a="1"/>
  <c r="G1512" i="1"/>
  <c r="F1515" i="1" a="1"/>
  <c r="F1515" i="1"/>
  <c r="H1515" i="1" a="1"/>
  <c r="H1515" i="1"/>
  <c r="I1514" i="1" a="1"/>
  <c r="I1514" i="1"/>
  <c r="F1514" i="1" a="1"/>
  <c r="F1514" i="1"/>
  <c r="J1513" i="1" a="1"/>
  <c r="J1513" i="1"/>
  <c r="I1512" i="1" a="1"/>
  <c r="I1512" i="1"/>
  <c r="G1514" i="1" a="1"/>
  <c r="G1514" i="1"/>
  <c r="H1513" i="1" a="1"/>
  <c r="H1513" i="1"/>
  <c r="H1512" i="1" a="1"/>
  <c r="H1512" i="1"/>
  <c r="G1513" i="1" a="1"/>
  <c r="G1513" i="1"/>
  <c r="J1514" i="1" a="1"/>
  <c r="J1514" i="1"/>
  <c r="J1512" i="1" a="1"/>
  <c r="J1512" i="1"/>
  <c r="F1512" i="1" a="1"/>
  <c r="F1512" i="1"/>
  <c r="J1519" i="1" a="1"/>
  <c r="J1519" i="1"/>
  <c r="F1513" i="1" a="1"/>
  <c r="F1513" i="1"/>
  <c r="H1519" i="1" a="1"/>
  <c r="H1519" i="1"/>
  <c r="I1519" i="1" a="1"/>
  <c r="I1519" i="1"/>
  <c r="K1503" i="1" a="1"/>
  <c r="K1503" i="1"/>
  <c r="I1505" i="1" a="1"/>
  <c r="I1505" i="1"/>
  <c r="G1504" i="1" a="1"/>
  <c r="G1504" i="1"/>
  <c r="K1511" i="1" a="1"/>
  <c r="K1511" i="1"/>
  <c r="J1511" i="1" a="1"/>
  <c r="J1511" i="1"/>
  <c r="I1511" i="1" a="1"/>
  <c r="I1511" i="1"/>
  <c r="H1505" i="1" a="1"/>
  <c r="H1505" i="1"/>
  <c r="H1511" i="1" a="1"/>
  <c r="H1511" i="1"/>
  <c r="I1504" i="1" a="1"/>
  <c r="I1504" i="1"/>
  <c r="F1504" i="1" a="1"/>
  <c r="F1504" i="1"/>
  <c r="G1511" i="1" a="1"/>
  <c r="G1511" i="1"/>
  <c r="G1505" i="1" a="1"/>
  <c r="G1505" i="1"/>
  <c r="F1511" i="1" a="1"/>
  <c r="F1511" i="1"/>
  <c r="J1505" i="1" a="1"/>
  <c r="J1505" i="1"/>
  <c r="F1505" i="1" a="1"/>
  <c r="F1505" i="1"/>
  <c r="J1503" i="1" a="1"/>
  <c r="J1503" i="1"/>
  <c r="H1504" i="1" a="1"/>
  <c r="H1504" i="1"/>
  <c r="J1504" i="1" a="1"/>
  <c r="J1504" i="1"/>
  <c r="K1505" i="1" a="1"/>
  <c r="K1505" i="1"/>
  <c r="K1504" i="1" a="1"/>
  <c r="K1504" i="1"/>
  <c r="H1498" i="1" a="1"/>
  <c r="H1498" i="1"/>
  <c r="H1503" i="1" a="1"/>
  <c r="H1503" i="1"/>
  <c r="G1500" i="1" a="1"/>
  <c r="G1500" i="1"/>
  <c r="G1492" i="1" a="1"/>
  <c r="G1492" i="1"/>
  <c r="K1502" i="1" a="1"/>
  <c r="K1502" i="1"/>
  <c r="J1502" i="1" a="1"/>
  <c r="J1502" i="1"/>
  <c r="F1502" i="1" a="1"/>
  <c r="F1502" i="1"/>
  <c r="G1490" i="1" a="1"/>
  <c r="G1490" i="1"/>
  <c r="G1498" i="1" a="1"/>
  <c r="G1498" i="1"/>
  <c r="J1499" i="1" a="1"/>
  <c r="J1499" i="1"/>
  <c r="K1492" i="1" a="1"/>
  <c r="K1492" i="1"/>
  <c r="K1499" i="1" a="1"/>
  <c r="K1499" i="1"/>
  <c r="G1497" i="1" a="1"/>
  <c r="G1497" i="1"/>
  <c r="H1499" i="1" a="1"/>
  <c r="H1499" i="1"/>
  <c r="J1490" i="1" a="1"/>
  <c r="J1490" i="1"/>
  <c r="G1502" i="1" a="1"/>
  <c r="G1502" i="1"/>
  <c r="G1503" i="1" a="1"/>
  <c r="G1503" i="1"/>
  <c r="K1500" i="1" a="1"/>
  <c r="K1500" i="1"/>
  <c r="K1490" i="1" a="1"/>
  <c r="K1490" i="1"/>
  <c r="F1500" i="1" a="1"/>
  <c r="F1500" i="1"/>
  <c r="I1492" i="1" a="1"/>
  <c r="I1492" i="1"/>
  <c r="F1503" i="1" a="1"/>
  <c r="F1503" i="1"/>
  <c r="I1502" i="1" a="1"/>
  <c r="I1502" i="1"/>
  <c r="I1498" i="1" a="1"/>
  <c r="I1498" i="1"/>
  <c r="I1500" i="1" a="1"/>
  <c r="I1500" i="1"/>
  <c r="F1498" i="1" a="1"/>
  <c r="F1498" i="1"/>
  <c r="K1498" i="1" a="1"/>
  <c r="K1498" i="1"/>
  <c r="K1497" i="1" a="1"/>
  <c r="K1497" i="1"/>
  <c r="H1492" i="1" a="1"/>
  <c r="H1492" i="1"/>
  <c r="H1497" i="1" a="1"/>
  <c r="H1497" i="1"/>
  <c r="J1497" i="1" a="1"/>
  <c r="J1497" i="1"/>
  <c r="F1497" i="1" a="1"/>
  <c r="F1497" i="1"/>
  <c r="F1490" i="1" a="1"/>
  <c r="F1490" i="1"/>
  <c r="J1492" i="1" a="1"/>
  <c r="J1492" i="1"/>
  <c r="F1492" i="1" a="1"/>
  <c r="F1492" i="1"/>
  <c r="I1490" i="1" a="1"/>
  <c r="I1490" i="1"/>
  <c r="H1490" i="1" a="1"/>
  <c r="H1490" i="1"/>
  <c r="I1497" i="1" a="1"/>
  <c r="I1497" i="1"/>
  <c r="I1499" i="1" a="1"/>
  <c r="I1499" i="1"/>
  <c r="F1499" i="1" a="1"/>
  <c r="F1499" i="1"/>
  <c r="I1503" i="1" a="1"/>
  <c r="I1503" i="1"/>
  <c r="J1498" i="1" a="1"/>
  <c r="J1498" i="1"/>
  <c r="H1502" i="1" a="1"/>
  <c r="H1502" i="1"/>
  <c r="J1500" i="1" a="1"/>
  <c r="J1500" i="1"/>
  <c r="H1500" i="1" a="1"/>
  <c r="H1500" i="1"/>
  <c r="G1499" i="1" a="1"/>
  <c r="G1499" i="1"/>
  <c r="J1455" i="1" a="1"/>
  <c r="J1455" i="1"/>
  <c r="G1483" i="1" a="1"/>
  <c r="G1483" i="1"/>
  <c r="K1485" i="1" a="1"/>
  <c r="K1485" i="1"/>
  <c r="J1485" i="1" a="1"/>
  <c r="J1485" i="1"/>
  <c r="I1485" i="1" a="1"/>
  <c r="I1485" i="1"/>
  <c r="H1485" i="1" a="1"/>
  <c r="H1485" i="1"/>
  <c r="G1485" i="1" a="1"/>
  <c r="G1485" i="1"/>
  <c r="J1456" i="1" a="1"/>
  <c r="J1456" i="1"/>
  <c r="F1483" i="1" a="1"/>
  <c r="F1483" i="1"/>
  <c r="F1485" i="1" a="1"/>
  <c r="F1485" i="1"/>
  <c r="K1483" i="1" a="1"/>
  <c r="K1483" i="1"/>
  <c r="H1483" i="1" a="1"/>
  <c r="H1483" i="1"/>
  <c r="K1455" i="1" a="1"/>
  <c r="K1455" i="1"/>
  <c r="I1454" i="1" a="1"/>
  <c r="I1454" i="1"/>
  <c r="H1455" i="1" a="1"/>
  <c r="H1455" i="1"/>
  <c r="I1456" i="1" a="1"/>
  <c r="I1456" i="1"/>
  <c r="F1456" i="1" a="1"/>
  <c r="F1456" i="1"/>
  <c r="G1455" i="1" a="1"/>
  <c r="G1455" i="1"/>
  <c r="I1455" i="1" a="1"/>
  <c r="I1455" i="1"/>
  <c r="H1456" i="1" a="1"/>
  <c r="H1456" i="1"/>
  <c r="F1455" i="1" a="1"/>
  <c r="F1455" i="1"/>
  <c r="K1454" i="1" a="1"/>
  <c r="K1454" i="1"/>
  <c r="J1483" i="1" a="1"/>
  <c r="J1483" i="1"/>
  <c r="I1483" i="1" a="1"/>
  <c r="I1483" i="1"/>
  <c r="K1456" i="1" a="1"/>
  <c r="K1456" i="1"/>
  <c r="G1456" i="1" a="1"/>
  <c r="G1456" i="1"/>
  <c r="J1454" i="1" a="1"/>
  <c r="J1454" i="1"/>
  <c r="J1449" i="1" a="1"/>
  <c r="J1449" i="1"/>
  <c r="F1454" i="1" a="1"/>
  <c r="F1454" i="1"/>
  <c r="K1453" i="1" a="1"/>
  <c r="K1453" i="1"/>
  <c r="J1453" i="1" a="1"/>
  <c r="J1453" i="1"/>
  <c r="F1453" i="1" a="1"/>
  <c r="F1453" i="1"/>
  <c r="I1452" i="1" a="1"/>
  <c r="I1452" i="1"/>
  <c r="K1451" i="1" a="1"/>
  <c r="K1451" i="1"/>
  <c r="I1450" i="1" a="1"/>
  <c r="I1450" i="1"/>
  <c r="G1451" i="1" a="1"/>
  <c r="G1451" i="1"/>
  <c r="G1449" i="1" a="1"/>
  <c r="G1449" i="1"/>
  <c r="K1448" i="1" a="1"/>
  <c r="K1448" i="1"/>
  <c r="H1448" i="1" a="1"/>
  <c r="H1448" i="1"/>
  <c r="H1450" i="1" a="1"/>
  <c r="H1450" i="1"/>
  <c r="H1445" i="1" a="1"/>
  <c r="H1445" i="1"/>
  <c r="I1444" i="1" a="1"/>
  <c r="I1444" i="1"/>
  <c r="G1444" i="1" a="1"/>
  <c r="G1444" i="1"/>
  <c r="F1445" i="1" a="1"/>
  <c r="F1445" i="1"/>
  <c r="H1453" i="1" a="1"/>
  <c r="H1453" i="1"/>
  <c r="I1451" i="1" a="1"/>
  <c r="I1451" i="1"/>
  <c r="J1450" i="1" a="1"/>
  <c r="J1450" i="1"/>
  <c r="G1446" i="1" a="1"/>
  <c r="G1446" i="1"/>
  <c r="I1449" i="1" a="1"/>
  <c r="I1449" i="1"/>
  <c r="H1449" i="1" a="1"/>
  <c r="H1449" i="1"/>
  <c r="I1446" i="1" a="1"/>
  <c r="I1446" i="1"/>
  <c r="G1453" i="1" a="1"/>
  <c r="G1453" i="1"/>
  <c r="G1445" i="1" a="1"/>
  <c r="G1445" i="1"/>
  <c r="G1448" i="1" a="1"/>
  <c r="G1448" i="1"/>
  <c r="K1447" i="1" a="1"/>
  <c r="K1447" i="1"/>
  <c r="H1444" i="1" a="1"/>
  <c r="H1444" i="1"/>
  <c r="F1444" i="1" a="1"/>
  <c r="F1444" i="1"/>
  <c r="K1444" i="1" a="1"/>
  <c r="K1444" i="1"/>
  <c r="J1452" i="1" a="1"/>
  <c r="J1452" i="1"/>
  <c r="H1452" i="1" a="1"/>
  <c r="H1452" i="1"/>
  <c r="G1452" i="1" a="1"/>
  <c r="G1452" i="1"/>
  <c r="F1452" i="1" a="1"/>
  <c r="F1452" i="1"/>
  <c r="J1448" i="1" a="1"/>
  <c r="J1448" i="1"/>
  <c r="H1451" i="1" a="1"/>
  <c r="H1451" i="1"/>
  <c r="K1445" i="1" a="1"/>
  <c r="K1445" i="1"/>
  <c r="G1450" i="1" a="1"/>
  <c r="G1450" i="1"/>
  <c r="I1448" i="1" a="1"/>
  <c r="I1448" i="1"/>
  <c r="K1446" i="1" a="1"/>
  <c r="K1446" i="1"/>
  <c r="J1451" i="1" a="1"/>
  <c r="J1451" i="1"/>
  <c r="K1449" i="1" a="1"/>
  <c r="K1449" i="1"/>
  <c r="J1447" i="1" a="1"/>
  <c r="J1447" i="1"/>
  <c r="H1447" i="1" a="1"/>
  <c r="H1447" i="1"/>
  <c r="G1447" i="1" a="1"/>
  <c r="G1447" i="1"/>
  <c r="J1444" i="1" a="1"/>
  <c r="J1444" i="1"/>
  <c r="F1446" i="1" a="1"/>
  <c r="F1446" i="1"/>
  <c r="K1450" i="1" a="1"/>
  <c r="K1450" i="1"/>
  <c r="F1447" i="1" a="1"/>
  <c r="F1447" i="1"/>
  <c r="F1448" i="1" a="1"/>
  <c r="F1448" i="1"/>
  <c r="J1445" i="1" a="1"/>
  <c r="J1445" i="1"/>
  <c r="F1450" i="1" a="1"/>
  <c r="F1450" i="1"/>
  <c r="I1447" i="1" a="1"/>
  <c r="I1447" i="1"/>
  <c r="H1446" i="1" a="1"/>
  <c r="H1446" i="1"/>
  <c r="I1445" i="1" a="1"/>
  <c r="I1445" i="1"/>
  <c r="H1454" i="1" a="1"/>
  <c r="H1454" i="1"/>
  <c r="K1452" i="1" a="1"/>
  <c r="K1452" i="1"/>
  <c r="F1451" i="1" a="1"/>
  <c r="F1451" i="1"/>
  <c r="I1453" i="1" a="1"/>
  <c r="I1453" i="1"/>
  <c r="F1449" i="1" a="1"/>
  <c r="F1449" i="1"/>
  <c r="J1446" i="1" a="1"/>
  <c r="J1446" i="1"/>
  <c r="G1454" i="1" a="1"/>
  <c r="G1454" i="1"/>
  <c r="G1434" i="1" a="1"/>
  <c r="G1434" i="1"/>
  <c r="J1443" i="1" a="1"/>
  <c r="J1443" i="1"/>
  <c r="I1443" i="1" a="1"/>
  <c r="I1443" i="1"/>
  <c r="H1443" i="1" a="1"/>
  <c r="H1443" i="1"/>
  <c r="G1439" i="1" a="1"/>
  <c r="G1439" i="1"/>
  <c r="J1435" i="1" a="1"/>
  <c r="J1435" i="1"/>
  <c r="H1441" i="1" a="1"/>
  <c r="H1441" i="1"/>
  <c r="K1437" i="1" a="1"/>
  <c r="K1437" i="1"/>
  <c r="K1442" i="1" a="1"/>
  <c r="K1442" i="1"/>
  <c r="G1442" i="1" a="1"/>
  <c r="G1442" i="1"/>
  <c r="F1441" i="1" a="1"/>
  <c r="F1441" i="1"/>
  <c r="G1437" i="1" a="1"/>
  <c r="G1437" i="1"/>
  <c r="G1440" i="1" a="1"/>
  <c r="G1440" i="1"/>
  <c r="I1436" i="1" a="1"/>
  <c r="I1436" i="1"/>
  <c r="G1443" i="1" a="1"/>
  <c r="G1443" i="1"/>
  <c r="K1439" i="1" a="1"/>
  <c r="K1439" i="1"/>
  <c r="J1442" i="1" a="1"/>
  <c r="J1442" i="1"/>
  <c r="J1440" i="1" a="1"/>
  <c r="J1440" i="1"/>
  <c r="H1442" i="1" a="1"/>
  <c r="H1442" i="1"/>
  <c r="J1441" i="1" a="1"/>
  <c r="J1441" i="1"/>
  <c r="I1437" i="1" a="1"/>
  <c r="I1437" i="1"/>
  <c r="H1436" i="1" a="1"/>
  <c r="H1436" i="1"/>
  <c r="I1441" i="1" a="1"/>
  <c r="I1441" i="1"/>
  <c r="J1439" i="1" a="1"/>
  <c r="J1439" i="1"/>
  <c r="H1440" i="1" a="1"/>
  <c r="H1440" i="1"/>
  <c r="I1439" i="1" a="1"/>
  <c r="I1439" i="1"/>
  <c r="J1438" i="1" a="1"/>
  <c r="J1438" i="1"/>
  <c r="I1438" i="1" a="1"/>
  <c r="I1438" i="1"/>
  <c r="H1437" i="1" a="1"/>
  <c r="H1437" i="1"/>
  <c r="K1434" i="1" a="1"/>
  <c r="K1434" i="1"/>
  <c r="I1434" i="1" a="1"/>
  <c r="I1434" i="1"/>
  <c r="J1434" i="1" a="1"/>
  <c r="J1434" i="1"/>
  <c r="F1436" i="1" a="1"/>
  <c r="F1436" i="1"/>
  <c r="K1440" i="1" a="1"/>
  <c r="K1440" i="1"/>
  <c r="H1439" i="1" a="1"/>
  <c r="H1439" i="1"/>
  <c r="F1439" i="1" a="1"/>
  <c r="F1439" i="1"/>
  <c r="K1438" i="1" a="1"/>
  <c r="K1438" i="1"/>
  <c r="H1435" i="1" a="1"/>
  <c r="H1435" i="1"/>
  <c r="I1435" i="1" a="1"/>
  <c r="I1435" i="1"/>
  <c r="H1438" i="1" a="1"/>
  <c r="H1438" i="1"/>
  <c r="K1436" i="1" a="1"/>
  <c r="K1436" i="1"/>
  <c r="H1434" i="1" a="1"/>
  <c r="H1434" i="1"/>
  <c r="K1441" i="1" a="1"/>
  <c r="K1441" i="1"/>
  <c r="G1441" i="1" a="1"/>
  <c r="G1441" i="1"/>
  <c r="F1440" i="1" a="1"/>
  <c r="F1440" i="1"/>
  <c r="G1436" i="1" a="1"/>
  <c r="G1436" i="1"/>
  <c r="J1437" i="1" a="1"/>
  <c r="J1437" i="1"/>
  <c r="I1440" i="1" a="1"/>
  <c r="I1440" i="1"/>
  <c r="K1443" i="1" a="1"/>
  <c r="K1443" i="1"/>
  <c r="F1443" i="1" a="1"/>
  <c r="F1443" i="1"/>
  <c r="G1435" i="1" a="1"/>
  <c r="G1435" i="1"/>
  <c r="I1442" i="1" a="1"/>
  <c r="I1442" i="1"/>
  <c r="J1436" i="1" a="1"/>
  <c r="J1436" i="1"/>
  <c r="F1435" i="1" a="1"/>
  <c r="F1435" i="1"/>
  <c r="F1442" i="1" a="1"/>
  <c r="F1442" i="1"/>
  <c r="G1438" i="1" a="1"/>
  <c r="G1438" i="1"/>
  <c r="F1438" i="1" a="1"/>
  <c r="F1438" i="1"/>
  <c r="K1435" i="1" a="1"/>
  <c r="K1435" i="1"/>
  <c r="F1434" i="1" a="1"/>
  <c r="F1434" i="1"/>
  <c r="F1437" i="1" a="1"/>
  <c r="F1437" i="1"/>
  <c r="I1421" i="1" a="1"/>
  <c r="I1421" i="1"/>
  <c r="F1432" i="1" a="1"/>
  <c r="F1432" i="1"/>
  <c r="I1431" i="1" a="1"/>
  <c r="I1431" i="1"/>
  <c r="G1431" i="1" a="1"/>
  <c r="G1431" i="1"/>
  <c r="K1430" i="1" a="1"/>
  <c r="K1430" i="1"/>
  <c r="H1430" i="1" a="1"/>
  <c r="H1430" i="1"/>
  <c r="K1428" i="1" a="1"/>
  <c r="K1428" i="1"/>
  <c r="J1429" i="1" a="1"/>
  <c r="J1429" i="1"/>
  <c r="I1422" i="1" a="1"/>
  <c r="I1422" i="1"/>
  <c r="I1429" i="1" a="1"/>
  <c r="I1429" i="1"/>
  <c r="F1430" i="1" a="1"/>
  <c r="F1430" i="1"/>
  <c r="H1429" i="1" a="1"/>
  <c r="H1429" i="1"/>
  <c r="J1431" i="1" a="1"/>
  <c r="J1431" i="1"/>
  <c r="G1430" i="1" a="1"/>
  <c r="G1430" i="1"/>
  <c r="H1422" i="1" a="1"/>
  <c r="H1422" i="1"/>
  <c r="K1429" i="1" a="1"/>
  <c r="K1429" i="1"/>
  <c r="H1431" i="1" a="1"/>
  <c r="H1431" i="1"/>
  <c r="G1428" i="1" a="1"/>
  <c r="G1428" i="1"/>
  <c r="J1430" i="1" a="1"/>
  <c r="J1430" i="1"/>
  <c r="F1422" i="1" a="1"/>
  <c r="F1422" i="1"/>
  <c r="H1428" i="1" a="1"/>
  <c r="H1428" i="1"/>
  <c r="F1431" i="1" a="1"/>
  <c r="F1431" i="1"/>
  <c r="H1432" i="1" a="1"/>
  <c r="H1432" i="1"/>
  <c r="G1429" i="1" a="1"/>
  <c r="G1429" i="1"/>
  <c r="J1428" i="1" a="1"/>
  <c r="J1428" i="1"/>
  <c r="K1431" i="1" a="1"/>
  <c r="K1431" i="1"/>
  <c r="F1429" i="1" a="1"/>
  <c r="F1429" i="1"/>
  <c r="F1428" i="1" a="1"/>
  <c r="F1428" i="1"/>
  <c r="K1432" i="1" a="1"/>
  <c r="K1432" i="1"/>
  <c r="G1422" i="1" a="1"/>
  <c r="G1422" i="1"/>
  <c r="I1430" i="1" a="1"/>
  <c r="I1430" i="1"/>
  <c r="J1421" i="1" a="1"/>
  <c r="J1421" i="1"/>
  <c r="K1422" i="1" a="1"/>
  <c r="K1422" i="1"/>
  <c r="J1422" i="1" a="1"/>
  <c r="J1422" i="1"/>
  <c r="J1432" i="1" a="1"/>
  <c r="J1432" i="1"/>
  <c r="G1432" i="1" a="1"/>
  <c r="G1432" i="1"/>
  <c r="K1421" i="1" a="1"/>
  <c r="K1421" i="1"/>
  <c r="I1428" i="1" a="1"/>
  <c r="I1428" i="1"/>
  <c r="I1432" i="1" a="1"/>
  <c r="I1432" i="1"/>
  <c r="G1421" i="1" a="1"/>
  <c r="G1421" i="1"/>
  <c r="G1419" i="1" a="1"/>
  <c r="G1419" i="1"/>
  <c r="J1418" i="1" a="1"/>
  <c r="J1418" i="1"/>
  <c r="H1419" i="1" a="1"/>
  <c r="H1419" i="1"/>
  <c r="I1414" i="1" a="1"/>
  <c r="I1414" i="1"/>
  <c r="K1418" i="1" a="1"/>
  <c r="K1418" i="1"/>
  <c r="K1420" i="1" a="1"/>
  <c r="K1420" i="1"/>
  <c r="J1420" i="1" a="1"/>
  <c r="J1420" i="1"/>
  <c r="K1417" i="1" a="1"/>
  <c r="K1417" i="1"/>
  <c r="I1420" i="1" a="1"/>
  <c r="I1420" i="1"/>
  <c r="H1420" i="1" a="1"/>
  <c r="H1420" i="1"/>
  <c r="G1420" i="1" a="1"/>
  <c r="G1420" i="1"/>
  <c r="J1419" i="1" a="1"/>
  <c r="J1419" i="1"/>
  <c r="I1416" i="1" a="1"/>
  <c r="I1416" i="1"/>
  <c r="J1415" i="1" a="1"/>
  <c r="J1415" i="1"/>
  <c r="H1414" i="1" a="1"/>
  <c r="H1414" i="1"/>
  <c r="J1414" i="1" a="1"/>
  <c r="J1414" i="1"/>
  <c r="I1418" i="1" a="1"/>
  <c r="I1418" i="1"/>
  <c r="F1418" i="1" a="1"/>
  <c r="F1418" i="1"/>
  <c r="J1417" i="1" a="1"/>
  <c r="J1417" i="1"/>
  <c r="I1415" i="1" a="1"/>
  <c r="I1415" i="1"/>
  <c r="F1415" i="1" a="1"/>
  <c r="F1415" i="1"/>
  <c r="G1416" i="1" a="1"/>
  <c r="G1416" i="1"/>
  <c r="F1414" i="1" a="1"/>
  <c r="F1414" i="1"/>
  <c r="I1417" i="1" a="1"/>
  <c r="I1417" i="1"/>
  <c r="F1416" i="1" a="1"/>
  <c r="F1416" i="1"/>
  <c r="K1416" i="1" a="1"/>
  <c r="K1416" i="1"/>
  <c r="F1420" i="1" a="1"/>
  <c r="F1420" i="1"/>
  <c r="H1418" i="1" a="1"/>
  <c r="H1418" i="1"/>
  <c r="I1419" i="1" a="1"/>
  <c r="I1419" i="1"/>
  <c r="F1417" i="1" a="1"/>
  <c r="F1417" i="1"/>
  <c r="H1416" i="1" a="1"/>
  <c r="H1416" i="1"/>
  <c r="K1415" i="1" a="1"/>
  <c r="K1415" i="1"/>
  <c r="H1415" i="1" a="1"/>
  <c r="H1415" i="1"/>
  <c r="G1414" i="1" a="1"/>
  <c r="G1414" i="1"/>
  <c r="K1414" i="1" a="1"/>
  <c r="K1414" i="1"/>
  <c r="J1416" i="1" a="1"/>
  <c r="J1416" i="1"/>
  <c r="H1421" i="1" a="1"/>
  <c r="H1421" i="1"/>
  <c r="H1417" i="1" a="1"/>
  <c r="H1417" i="1"/>
  <c r="F1421" i="1" a="1"/>
  <c r="F1421" i="1"/>
  <c r="K1419" i="1" a="1"/>
  <c r="K1419" i="1"/>
  <c r="F1419" i="1" a="1"/>
  <c r="F1419" i="1"/>
  <c r="G1417" i="1" a="1"/>
  <c r="G1417" i="1"/>
  <c r="G1418" i="1" a="1"/>
  <c r="G1418" i="1"/>
  <c r="G1415" i="1" a="1"/>
  <c r="G1415" i="1"/>
  <c r="H1663" i="1" a="1"/>
  <c r="H1663" i="1"/>
  <c r="F1663" i="1" a="1"/>
  <c r="F1663" i="1"/>
  <c r="K1662" i="1" a="1"/>
  <c r="K1662" i="1"/>
  <c r="I1663" i="1" a="1"/>
  <c r="I1663" i="1"/>
  <c r="G1663" i="1" a="1"/>
  <c r="G1663" i="1"/>
  <c r="J1663" i="1" a="1"/>
  <c r="J1663" i="1"/>
  <c r="G1664" i="1" a="1"/>
  <c r="G1664" i="1"/>
  <c r="F1664" i="1" a="1"/>
  <c r="F1664" i="1"/>
  <c r="K1663" i="1" a="1"/>
  <c r="K1663" i="1"/>
  <c r="G1659" i="1" a="1"/>
  <c r="G1659" i="1"/>
  <c r="K1652" i="1" a="1"/>
  <c r="K1652" i="1"/>
  <c r="I1652" i="1" a="1"/>
  <c r="I1652" i="1"/>
  <c r="G1652" i="1" a="1"/>
  <c r="G1652" i="1"/>
  <c r="F1652" i="1" a="1"/>
  <c r="F1652" i="1"/>
  <c r="F1662" i="1" a="1"/>
  <c r="F1662" i="1"/>
  <c r="K1660" i="1" a="1"/>
  <c r="K1660" i="1"/>
  <c r="F1660" i="1" a="1"/>
  <c r="F1660" i="1"/>
  <c r="K1658" i="1" a="1"/>
  <c r="K1658" i="1"/>
  <c r="I1658" i="1" a="1"/>
  <c r="I1658" i="1"/>
  <c r="F1658" i="1" a="1"/>
  <c r="F1658" i="1"/>
  <c r="J1652" i="1" a="1"/>
  <c r="J1652" i="1"/>
  <c r="G1660" i="1" a="1"/>
  <c r="G1660" i="1"/>
  <c r="J1659" i="1" a="1"/>
  <c r="J1659" i="1"/>
  <c r="H1652" i="1" a="1"/>
  <c r="H1652" i="1"/>
  <c r="H1659" i="1" a="1"/>
  <c r="H1659" i="1"/>
  <c r="F1659" i="1" a="1"/>
  <c r="F1659" i="1"/>
  <c r="J1662" i="1" a="1"/>
  <c r="J1662" i="1"/>
  <c r="I1662" i="1" a="1"/>
  <c r="I1662" i="1"/>
  <c r="H1662" i="1" a="1"/>
  <c r="H1662" i="1"/>
  <c r="G1662" i="1" a="1"/>
  <c r="G1662" i="1"/>
  <c r="J1660" i="1" a="1"/>
  <c r="J1660" i="1"/>
  <c r="I1660" i="1" a="1"/>
  <c r="I1660" i="1"/>
  <c r="H1660" i="1" a="1"/>
  <c r="H1660" i="1"/>
  <c r="K1659" i="1" a="1"/>
  <c r="K1659" i="1"/>
  <c r="I1659" i="1" a="1"/>
  <c r="I1659" i="1"/>
  <c r="J1658" i="1" a="1"/>
  <c r="J1658" i="1"/>
  <c r="H1658" i="1" a="1"/>
  <c r="H1658" i="1"/>
  <c r="G1658" i="1" a="1"/>
  <c r="G1658" i="1"/>
  <c r="K1646" i="1" a="1"/>
  <c r="K1646" i="1"/>
  <c r="J1646" i="1" a="1"/>
  <c r="J1646" i="1"/>
  <c r="F1646" i="1" a="1"/>
  <c r="F1646" i="1"/>
  <c r="G1645" i="1" a="1"/>
  <c r="G1645" i="1"/>
  <c r="F1626" i="1" a="1"/>
  <c r="F1626" i="1"/>
  <c r="F1645" i="1" a="1"/>
  <c r="F1645" i="1"/>
  <c r="F1644" i="1" a="1"/>
  <c r="F1644" i="1"/>
  <c r="H1640" i="1" a="1"/>
  <c r="H1640" i="1"/>
  <c r="I1627" i="1" a="1"/>
  <c r="I1627" i="1"/>
  <c r="H1626" i="1" a="1"/>
  <c r="H1626" i="1"/>
  <c r="I1646" i="1" a="1"/>
  <c r="I1646" i="1"/>
  <c r="H1646" i="1" a="1"/>
  <c r="H1646" i="1"/>
  <c r="K1645" i="1" a="1"/>
  <c r="K1645" i="1"/>
  <c r="J1642" i="1" a="1"/>
  <c r="J1642" i="1"/>
  <c r="F1627" i="1" a="1"/>
  <c r="F1627" i="1"/>
  <c r="H1644" i="1" a="1"/>
  <c r="H1644" i="1"/>
  <c r="G1640" i="1" a="1"/>
  <c r="G1640" i="1"/>
  <c r="G1646" i="1" a="1"/>
  <c r="G1646" i="1"/>
  <c r="J1645" i="1" a="1"/>
  <c r="J1645" i="1"/>
  <c r="J1627" i="1" a="1"/>
  <c r="J1627" i="1"/>
  <c r="K1627" i="1" a="1"/>
  <c r="K1627" i="1"/>
  <c r="I1645" i="1" a="1"/>
  <c r="I1645" i="1"/>
  <c r="G1627" i="1" a="1"/>
  <c r="G1627" i="1"/>
  <c r="H1645" i="1" a="1"/>
  <c r="H1645" i="1"/>
  <c r="F1640" i="1" a="1"/>
  <c r="F1640" i="1"/>
  <c r="G1644" i="1" a="1"/>
  <c r="G1644" i="1"/>
  <c r="I1642" i="1" a="1"/>
  <c r="I1642" i="1"/>
  <c r="F1642" i="1" a="1"/>
  <c r="F1642" i="1"/>
  <c r="F1641" i="1" a="1"/>
  <c r="F1641" i="1"/>
  <c r="H1642" i="1" a="1"/>
  <c r="H1642" i="1"/>
  <c r="J1640" i="1" a="1"/>
  <c r="J1640" i="1"/>
  <c r="I1640" i="1" a="1"/>
  <c r="I1640" i="1"/>
  <c r="K1625" i="1" a="1"/>
  <c r="K1625" i="1"/>
  <c r="G1626" i="1" a="1"/>
  <c r="G1626" i="1"/>
  <c r="G1641" i="1" a="1"/>
  <c r="G1641" i="1"/>
  <c r="J1626" i="1" a="1"/>
  <c r="J1626" i="1"/>
  <c r="K1626" i="1" a="1"/>
  <c r="K1626" i="1"/>
  <c r="K1644" i="1" a="1"/>
  <c r="K1644" i="1"/>
  <c r="H1641" i="1" a="1"/>
  <c r="H1641" i="1"/>
  <c r="I1641" i="1" a="1"/>
  <c r="I1641" i="1"/>
  <c r="J1644" i="1" a="1"/>
  <c r="J1644" i="1"/>
  <c r="I1626" i="1" a="1"/>
  <c r="I1626" i="1"/>
  <c r="I1644" i="1" a="1"/>
  <c r="I1644" i="1"/>
  <c r="K1642" i="1" a="1"/>
  <c r="K1642" i="1"/>
  <c r="G1642" i="1" a="1"/>
  <c r="G1642" i="1"/>
  <c r="K1641" i="1" a="1"/>
  <c r="K1641" i="1"/>
  <c r="J1641" i="1" a="1"/>
  <c r="J1641" i="1"/>
  <c r="H1627" i="1" a="1"/>
  <c r="H1627" i="1"/>
  <c r="K1640" i="1" a="1"/>
  <c r="K1640" i="1"/>
  <c r="J1624" i="1" a="1"/>
  <c r="J1624" i="1"/>
  <c r="F1623" i="1" a="1"/>
  <c r="F1623" i="1"/>
  <c r="H1624" i="1" a="1"/>
  <c r="H1624" i="1"/>
  <c r="F1617" i="1" a="1"/>
  <c r="F1617" i="1"/>
  <c r="K1617" i="1" a="1"/>
  <c r="K1617" i="1"/>
  <c r="J1625" i="1" a="1"/>
  <c r="J1625" i="1"/>
  <c r="I1625" i="1" a="1"/>
  <c r="I1625" i="1"/>
  <c r="G1623" i="1" a="1"/>
  <c r="G1623" i="1"/>
  <c r="I1621" i="1" a="1"/>
  <c r="I1621" i="1"/>
  <c r="I1611" i="1" a="1"/>
  <c r="I1611" i="1"/>
  <c r="H1625" i="1" a="1"/>
  <c r="H1625" i="1"/>
  <c r="G1622" i="1" a="1"/>
  <c r="G1622" i="1"/>
  <c r="J1617" i="1" a="1"/>
  <c r="J1617" i="1"/>
  <c r="J1620" i="1" a="1"/>
  <c r="J1620" i="1"/>
  <c r="G1619" i="1" a="1"/>
  <c r="G1619" i="1"/>
  <c r="G1625" i="1" a="1"/>
  <c r="G1625" i="1"/>
  <c r="K1621" i="1" a="1"/>
  <c r="K1621" i="1"/>
  <c r="K1611" i="1" a="1"/>
  <c r="K1611" i="1"/>
  <c r="K1624" i="1" a="1"/>
  <c r="K1624" i="1"/>
  <c r="I1617" i="1" a="1"/>
  <c r="I1617" i="1"/>
  <c r="H1617" i="1" a="1"/>
  <c r="H1617" i="1"/>
  <c r="K1623" i="1" a="1"/>
  <c r="K1623" i="1"/>
  <c r="K1622" i="1" a="1"/>
  <c r="K1622" i="1"/>
  <c r="I1623" i="1" a="1"/>
  <c r="I1623" i="1"/>
  <c r="I1622" i="1" a="1"/>
  <c r="I1622" i="1"/>
  <c r="H1622" i="1" a="1"/>
  <c r="H1622" i="1"/>
  <c r="G1621" i="1" a="1"/>
  <c r="G1621" i="1"/>
  <c r="I1620" i="1" a="1"/>
  <c r="I1620" i="1"/>
  <c r="H1620" i="1" a="1"/>
  <c r="H1620" i="1"/>
  <c r="J1611" i="1" a="1"/>
  <c r="J1611" i="1"/>
  <c r="H1619" i="1" a="1"/>
  <c r="H1619" i="1"/>
  <c r="G1617" i="1" a="1"/>
  <c r="G1617" i="1"/>
  <c r="I1619" i="1" a="1"/>
  <c r="I1619" i="1"/>
  <c r="F1620" i="1" a="1"/>
  <c r="F1620" i="1"/>
  <c r="F1625" i="1" a="1"/>
  <c r="F1625" i="1"/>
  <c r="F1624" i="1" a="1"/>
  <c r="F1624" i="1"/>
  <c r="F1622" i="1" a="1"/>
  <c r="F1622" i="1"/>
  <c r="K1620" i="1" a="1"/>
  <c r="K1620" i="1"/>
  <c r="F1619" i="1" a="1"/>
  <c r="F1619" i="1"/>
  <c r="J1622" i="1" a="1"/>
  <c r="J1622" i="1"/>
  <c r="J1619" i="1" a="1"/>
  <c r="J1619" i="1"/>
  <c r="I1624" i="1" a="1"/>
  <c r="I1624" i="1"/>
  <c r="H1623" i="1" a="1"/>
  <c r="H1623" i="1"/>
  <c r="G1624" i="1" a="1"/>
  <c r="G1624" i="1"/>
  <c r="G1620" i="1" a="1"/>
  <c r="G1620" i="1"/>
  <c r="J1623" i="1" a="1"/>
  <c r="J1623" i="1"/>
  <c r="F1621" i="1" a="1"/>
  <c r="F1621" i="1"/>
  <c r="J1621" i="1" a="1"/>
  <c r="J1621" i="1"/>
  <c r="K1619" i="1" a="1"/>
  <c r="K1619" i="1"/>
  <c r="H1621" i="1" a="1"/>
  <c r="H1621" i="1"/>
  <c r="I1596" i="1" a="1"/>
  <c r="I1596" i="1"/>
  <c r="H1611" i="1" a="1"/>
  <c r="H1611" i="1"/>
  <c r="G1611" i="1" a="1"/>
  <c r="G1611" i="1"/>
  <c r="F1611" i="1" a="1"/>
  <c r="F1611" i="1"/>
  <c r="K1610" i="1" a="1"/>
  <c r="K1610" i="1"/>
  <c r="J1610" i="1" a="1"/>
  <c r="J1610" i="1"/>
  <c r="I1610" i="1" a="1"/>
  <c r="I1610" i="1"/>
  <c r="H1610" i="1" a="1"/>
  <c r="H1610" i="1"/>
  <c r="F1594" i="1" a="1"/>
  <c r="F1594" i="1"/>
  <c r="G1610" i="1" a="1"/>
  <c r="G1610" i="1"/>
  <c r="F1609" i="1" a="1"/>
  <c r="F1609" i="1"/>
  <c r="J1602" i="1" a="1"/>
  <c r="J1602" i="1"/>
  <c r="F1610" i="1" a="1"/>
  <c r="F1610" i="1"/>
  <c r="K1609" i="1" a="1"/>
  <c r="K1609" i="1"/>
  <c r="J1609" i="1" a="1"/>
  <c r="J1609" i="1"/>
  <c r="I1609" i="1" a="1"/>
  <c r="I1609" i="1"/>
  <c r="J1596" i="1" a="1"/>
  <c r="J1596" i="1"/>
  <c r="H1609" i="1" a="1"/>
  <c r="H1609" i="1"/>
  <c r="G1609" i="1" a="1"/>
  <c r="G1609" i="1"/>
  <c r="G1594" i="1" a="1"/>
  <c r="G1594" i="1"/>
  <c r="G1603" i="1" a="1"/>
  <c r="G1603" i="1"/>
  <c r="J1594" i="1" a="1"/>
  <c r="J1594" i="1"/>
  <c r="F1603" i="1" a="1"/>
  <c r="F1603" i="1"/>
  <c r="K1602" i="1" a="1"/>
  <c r="K1602" i="1"/>
  <c r="F1596" i="1" a="1"/>
  <c r="F1596" i="1"/>
  <c r="G1596" i="1" a="1"/>
  <c r="G1596" i="1"/>
  <c r="K1603" i="1" a="1"/>
  <c r="K1603" i="1"/>
  <c r="I1602" i="1" a="1"/>
  <c r="I1602" i="1"/>
  <c r="K1594" i="1" a="1"/>
  <c r="K1594" i="1"/>
  <c r="J1603" i="1" a="1"/>
  <c r="J1603" i="1"/>
  <c r="I1603" i="1" a="1"/>
  <c r="I1603" i="1"/>
  <c r="I1594" i="1" a="1"/>
  <c r="I1594" i="1"/>
  <c r="H1602" i="1" a="1"/>
  <c r="H1602" i="1"/>
  <c r="K1596" i="1" a="1"/>
  <c r="K1596" i="1"/>
  <c r="H1596" i="1" a="1"/>
  <c r="H1596" i="1"/>
  <c r="H1594" i="1" a="1"/>
  <c r="H1594" i="1"/>
  <c r="H1603" i="1" a="1"/>
  <c r="H1603" i="1"/>
  <c r="G1602" i="1" a="1"/>
  <c r="G1602" i="1"/>
  <c r="F1602" i="1" a="1"/>
  <c r="F1602" i="1"/>
  <c r="J1593" i="1" a="1"/>
  <c r="J1593" i="1"/>
  <c r="K1593" i="1" a="1"/>
  <c r="K1593" i="1"/>
  <c r="G1665" i="1" a="1"/>
  <c r="G1665" i="1"/>
  <c r="H1664" i="1" a="1"/>
  <c r="H1664" i="1"/>
  <c r="H1665" i="1" a="1"/>
  <c r="H1665" i="1"/>
  <c r="F1665" i="1" a="1"/>
  <c r="F1665" i="1"/>
  <c r="I1664" i="1" a="1"/>
  <c r="I1664" i="1"/>
  <c r="J1666" i="1" a="1"/>
  <c r="J1666" i="1"/>
  <c r="F1667" i="1" a="1"/>
  <c r="F1667" i="1"/>
  <c r="K1665" i="1" a="1"/>
  <c r="K1665" i="1"/>
  <c r="I1666" i="1" a="1"/>
  <c r="I1666" i="1"/>
  <c r="G1666" i="1" a="1"/>
  <c r="G1666" i="1"/>
  <c r="F1666" i="1" a="1"/>
  <c r="F1666" i="1"/>
  <c r="J1665" i="1" a="1"/>
  <c r="J1665" i="1"/>
  <c r="K1664" i="1" a="1"/>
  <c r="K1664" i="1"/>
  <c r="J1664" i="1" a="1"/>
  <c r="J1664" i="1"/>
  <c r="G1667" i="1" a="1"/>
  <c r="G1667" i="1"/>
  <c r="H1667" i="1" a="1"/>
  <c r="H1667" i="1"/>
  <c r="K1666" i="1" a="1"/>
  <c r="K1666" i="1"/>
  <c r="H1666" i="1" a="1"/>
  <c r="H1666" i="1"/>
  <c r="I1665" i="1" a="1"/>
  <c r="I1665" i="1"/>
  <c r="K1105" i="1"/>
  <c r="J1105" i="1"/>
  <c r="I1105" i="1"/>
  <c r="H1105" i="1"/>
  <c r="G1105" i="1"/>
  <c r="F1105" i="1"/>
  <c r="K1104" i="1"/>
  <c r="J1104" i="1"/>
  <c r="I1104" i="1"/>
  <c r="H1104" i="1"/>
  <c r="G1104" i="1"/>
  <c r="F1104" i="1"/>
  <c r="K1102" i="1"/>
  <c r="J1102" i="1"/>
  <c r="I1102" i="1"/>
  <c r="H1102" i="1"/>
  <c r="G1102" i="1"/>
  <c r="F1102" i="1"/>
  <c r="K1100" i="1"/>
  <c r="J1100" i="1"/>
  <c r="I1100" i="1"/>
  <c r="H1100" i="1"/>
  <c r="G1100" i="1"/>
  <c r="F1100" i="1"/>
  <c r="K1098" i="1"/>
  <c r="J1098" i="1"/>
  <c r="I1098" i="1"/>
  <c r="H1098" i="1"/>
  <c r="G1098" i="1"/>
  <c r="F1098" i="1"/>
  <c r="K1080" i="1"/>
  <c r="J1080" i="1"/>
  <c r="I1080" i="1"/>
  <c r="H1080" i="1"/>
  <c r="G1080" i="1"/>
  <c r="F1080" i="1"/>
  <c r="K1079" i="1"/>
  <c r="J1079" i="1"/>
  <c r="I1079" i="1"/>
  <c r="H1079" i="1"/>
  <c r="G1079" i="1"/>
  <c r="F1079" i="1"/>
  <c r="K1078" i="1"/>
  <c r="J1078" i="1"/>
  <c r="I1078" i="1"/>
  <c r="H1078" i="1"/>
  <c r="G1078" i="1"/>
  <c r="F1078" i="1"/>
  <c r="K1076" i="1"/>
  <c r="J1076" i="1"/>
  <c r="I1076" i="1"/>
  <c r="H1076" i="1"/>
  <c r="G1076" i="1"/>
  <c r="F1076" i="1"/>
  <c r="K1074" i="1"/>
  <c r="J1074" i="1"/>
  <c r="I1074" i="1"/>
  <c r="H1074" i="1"/>
  <c r="G1074" i="1"/>
  <c r="F1074" i="1"/>
  <c r="K1072" i="1"/>
  <c r="J1072" i="1"/>
  <c r="I1072" i="1"/>
  <c r="H1072" i="1"/>
  <c r="G1072" i="1"/>
  <c r="F1072" i="1"/>
  <c r="K1066" i="1"/>
  <c r="K1092" i="1" s="1"/>
  <c r="J1066" i="1"/>
  <c r="J1092" i="1" s="1"/>
  <c r="I1066" i="1"/>
  <c r="I1092" i="1" s="1"/>
  <c r="H1066" i="1"/>
  <c r="H1092" i="1" s="1"/>
  <c r="G1066" i="1"/>
  <c r="G1092" i="1" s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K1088" i="1" s="1"/>
  <c r="J1062" i="1"/>
  <c r="J1088" i="1" s="1"/>
  <c r="I1062" i="1"/>
  <c r="I1088" i="1" s="1"/>
  <c r="H1062" i="1"/>
  <c r="H1088" i="1" s="1"/>
  <c r="G1062" i="1"/>
  <c r="G1088" i="1" s="1"/>
  <c r="F1062" i="1"/>
  <c r="F1088" i="1" s="1"/>
  <c r="K1061" i="1"/>
  <c r="K1087" i="1" s="1"/>
  <c r="J1061" i="1"/>
  <c r="J1087" i="1" s="1"/>
  <c r="I1061" i="1"/>
  <c r="I1087" i="1" s="1"/>
  <c r="H1061" i="1"/>
  <c r="H1087" i="1" s="1"/>
  <c r="G1061" i="1"/>
  <c r="G1087" i="1" s="1"/>
  <c r="F1061" i="1"/>
  <c r="F1087" i="1" s="1"/>
  <c r="K1059" i="1"/>
  <c r="K1085" i="1" s="1"/>
  <c r="J1059" i="1"/>
  <c r="J1085" i="1" s="1"/>
  <c r="I1059" i="1"/>
  <c r="I1085" i="1" s="1"/>
  <c r="H1059" i="1"/>
  <c r="H1085" i="1" s="1"/>
  <c r="G1059" i="1"/>
  <c r="G1085" i="1" s="1"/>
  <c r="F1059" i="1"/>
  <c r="F1085" i="1" s="1"/>
  <c r="K1057" i="1"/>
  <c r="K1083" i="1" s="1"/>
  <c r="J1057" i="1"/>
  <c r="J1083" i="1" s="1"/>
  <c r="I1057" i="1"/>
  <c r="I1083" i="1" s="1"/>
  <c r="H1057" i="1"/>
  <c r="H1083" i="1" s="1"/>
  <c r="G1057" i="1"/>
  <c r="G1083" i="1" s="1"/>
  <c r="F1057" i="1"/>
  <c r="F1083" i="1" s="1"/>
  <c r="K1056" i="1"/>
  <c r="K1082" i="1" s="1"/>
  <c r="J1056" i="1"/>
  <c r="J1082" i="1" s="1"/>
  <c r="I1056" i="1"/>
  <c r="I1082" i="1" s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J902" i="1"/>
  <c r="I902" i="1"/>
  <c r="H902" i="1"/>
  <c r="G902" i="1"/>
  <c r="F902" i="1"/>
  <c r="K899" i="1"/>
  <c r="J899" i="1"/>
  <c r="I899" i="1"/>
  <c r="H899" i="1"/>
  <c r="G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J893" i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I1025" i="1" a="1"/>
  <c r="I1025" i="1"/>
  <c r="J1022" i="1" a="1"/>
  <c r="J1022" i="1"/>
  <c r="G1027" i="1" a="1"/>
  <c r="G1027" i="1"/>
  <c r="J1025" i="1" a="1"/>
  <c r="J1025" i="1"/>
  <c r="F1022" i="1" a="1"/>
  <c r="F1022" i="1"/>
  <c r="K1030" i="1" a="1"/>
  <c r="K1030" i="1"/>
  <c r="G1030" i="1" a="1"/>
  <c r="G1030" i="1"/>
  <c r="K1027" i="1" a="1"/>
  <c r="K1027" i="1"/>
  <c r="H1025" i="1" a="1"/>
  <c r="H1025" i="1"/>
  <c r="G1025" i="1" a="1"/>
  <c r="G1025" i="1"/>
  <c r="H1022" i="1" a="1"/>
  <c r="H1022" i="1"/>
  <c r="F1030" i="1" a="1"/>
  <c r="F1030" i="1"/>
  <c r="I1022" i="1" a="1"/>
  <c r="I1022" i="1"/>
  <c r="I1027" i="1" a="1"/>
  <c r="I1027" i="1"/>
  <c r="K1025" i="1" a="1"/>
  <c r="K1025" i="1"/>
  <c r="J1027" i="1" a="1"/>
  <c r="J1027" i="1"/>
  <c r="H1027" i="1" a="1"/>
  <c r="H1027" i="1"/>
  <c r="K1022" i="1" a="1"/>
  <c r="K1022" i="1"/>
  <c r="J1030" i="1" a="1"/>
  <c r="J1030" i="1"/>
  <c r="I1030" i="1" a="1"/>
  <c r="I1030" i="1"/>
  <c r="G1022" i="1" a="1"/>
  <c r="G1022" i="1"/>
  <c r="H1030" i="1" a="1"/>
  <c r="H1030" i="1"/>
  <c r="F1027" i="1" a="1"/>
  <c r="F1027" i="1"/>
  <c r="F1025" i="1" a="1"/>
  <c r="F1025" i="1"/>
  <c r="J1039" i="1" a="1"/>
  <c r="J1039" i="1"/>
  <c r="H1037" i="1" a="1"/>
  <c r="H1037" i="1"/>
  <c r="F1039" i="1" a="1"/>
  <c r="F1039" i="1"/>
  <c r="K1039" i="1" a="1"/>
  <c r="K1039" i="1"/>
  <c r="H1039" i="1" a="1"/>
  <c r="H1039" i="1" s="1"/>
  <c r="I1039" i="1" a="1"/>
  <c r="I1039" i="1" s="1"/>
  <c r="G1037" i="1" a="1"/>
  <c r="G1037" i="1" s="1"/>
  <c r="J1037" i="1" a="1"/>
  <c r="J1037" i="1"/>
  <c r="F1037" i="1" a="1"/>
  <c r="F1037" i="1"/>
  <c r="G1039" i="1" a="1"/>
  <c r="G1039" i="1"/>
  <c r="K1037" i="1" a="1"/>
  <c r="K1037" i="1"/>
  <c r="I1037" i="1" a="1"/>
  <c r="I1037" i="1"/>
  <c r="H1897" i="1" a="1"/>
  <c r="H1897" i="1" s="1"/>
  <c r="F1897" i="1" a="1"/>
  <c r="F1897" i="1" s="1"/>
  <c r="K1897" i="1" a="1"/>
  <c r="K1897" i="1" s="1"/>
  <c r="G1897" i="1" a="1"/>
  <c r="G1897" i="1" s="1"/>
  <c r="I1897" i="1" a="1"/>
  <c r="I1897" i="1" s="1"/>
  <c r="J1897" i="1" a="1"/>
  <c r="J1897" i="1" s="1"/>
  <c r="G1895" i="1" a="1"/>
  <c r="G1895" i="1"/>
  <c r="I1893" i="1" a="1"/>
  <c r="I1893" i="1"/>
  <c r="F1893" i="1" a="1"/>
  <c r="F1893" i="1"/>
  <c r="G1889" i="1" a="1"/>
  <c r="G1889" i="1"/>
  <c r="H1891" i="1" a="1"/>
  <c r="H1891" i="1"/>
  <c r="F1891" i="1" a="1"/>
  <c r="F1891" i="1"/>
  <c r="I1883" i="1" a="1"/>
  <c r="I1883" i="1"/>
  <c r="K1889" i="1" a="1"/>
  <c r="K1889" i="1"/>
  <c r="H1888" i="1" a="1"/>
  <c r="H1888" i="1"/>
  <c r="G1885" i="1" a="1"/>
  <c r="G1885" i="1"/>
  <c r="K1883" i="1" a="1"/>
  <c r="K1883" i="1"/>
  <c r="I1888" i="1" a="1"/>
  <c r="I1888" i="1"/>
  <c r="F1887" i="1" a="1"/>
  <c r="F1887" i="1"/>
  <c r="I1885" i="1" a="1"/>
  <c r="I1885" i="1"/>
  <c r="F1885" i="1" a="1"/>
  <c r="F1885" i="1"/>
  <c r="J1889" i="1" a="1"/>
  <c r="J1889" i="1"/>
  <c r="G1887" i="1" a="1"/>
  <c r="G1887" i="1"/>
  <c r="I1895" i="1" a="1"/>
  <c r="I1895" i="1"/>
  <c r="I1891" i="1" a="1"/>
  <c r="I1891" i="1"/>
  <c r="I1889" i="1" a="1"/>
  <c r="I1889" i="1"/>
  <c r="H1893" i="1" a="1"/>
  <c r="H1893" i="1"/>
  <c r="K1885" i="1" a="1"/>
  <c r="K1885" i="1"/>
  <c r="K1891" i="1" a="1"/>
  <c r="K1891" i="1"/>
  <c r="H1889" i="1" a="1"/>
  <c r="H1889" i="1"/>
  <c r="I1887" i="1" a="1"/>
  <c r="I1887" i="1"/>
  <c r="H1887" i="1" a="1"/>
  <c r="H1887" i="1"/>
  <c r="K1893" i="1" a="1"/>
  <c r="K1893" i="1"/>
  <c r="K1895" i="1" a="1"/>
  <c r="K1895" i="1"/>
  <c r="J1885" i="1" a="1"/>
  <c r="J1885" i="1"/>
  <c r="J1895" i="1" a="1"/>
  <c r="J1895" i="1"/>
  <c r="H1895" i="1" a="1"/>
  <c r="H1895" i="1"/>
  <c r="K1888" i="1" a="1"/>
  <c r="K1888" i="1"/>
  <c r="F1888" i="1" a="1"/>
  <c r="F1888" i="1"/>
  <c r="F1895" i="1" a="1"/>
  <c r="F1895" i="1"/>
  <c r="J1887" i="1" a="1"/>
  <c r="J1887" i="1"/>
  <c r="G1891" i="1" a="1"/>
  <c r="G1891" i="1"/>
  <c r="G1893" i="1" a="1"/>
  <c r="G1893" i="1"/>
  <c r="J1893" i="1" a="1"/>
  <c r="J1893" i="1"/>
  <c r="J1891" i="1" a="1"/>
  <c r="J1891" i="1"/>
  <c r="F1889" i="1" a="1"/>
  <c r="F1889" i="1"/>
  <c r="H1885" i="1" a="1"/>
  <c r="H1885" i="1"/>
  <c r="G1888" i="1" a="1"/>
  <c r="G1888" i="1"/>
  <c r="K1887" i="1" a="1"/>
  <c r="K1887" i="1" s="1"/>
  <c r="J1883" i="1" a="1"/>
  <c r="J1883" i="1" s="1"/>
  <c r="J1888" i="1" a="1"/>
  <c r="J1888" i="1" s="1"/>
  <c r="J1879" i="1" a="1"/>
  <c r="J1879" i="1" s="1"/>
  <c r="I1877" i="1" a="1"/>
  <c r="I1877" i="1" s="1"/>
  <c r="J1875" i="1" a="1"/>
  <c r="J1875" i="1" s="1"/>
  <c r="I1875" i="1" a="1"/>
  <c r="I1875" i="1" s="1"/>
  <c r="I1871" i="1" a="1"/>
  <c r="I1871" i="1" s="1"/>
  <c r="K1882" i="1" a="1"/>
  <c r="K1882" i="1" s="1"/>
  <c r="G1871" i="1" a="1"/>
  <c r="G1871" i="1" s="1"/>
  <c r="H1871" i="1" a="1"/>
  <c r="H1871" i="1" s="1"/>
  <c r="I1879" i="1" a="1"/>
  <c r="I1879" i="1" s="1"/>
  <c r="H1883" i="1" a="1"/>
  <c r="H1883" i="1" s="1"/>
  <c r="G1883" i="1" a="1"/>
  <c r="G1883" i="1" s="1"/>
  <c r="F1883" i="1" a="1"/>
  <c r="F1883" i="1" s="1"/>
  <c r="H1873" i="1" a="1"/>
  <c r="H1873" i="1" s="1"/>
  <c r="J1882" i="1" a="1"/>
  <c r="J1882" i="1" s="1"/>
  <c r="F1867" i="1" a="1"/>
  <c r="F1867" i="1" s="1"/>
  <c r="J1867" i="1" a="1"/>
  <c r="J1867" i="1" s="1"/>
  <c r="I1882" i="1" a="1"/>
  <c r="I1882" i="1" s="1"/>
  <c r="F1882" i="1" a="1"/>
  <c r="F1882" i="1" s="1"/>
  <c r="F1879" i="1" a="1"/>
  <c r="F1879" i="1" s="1"/>
  <c r="F1877" i="1" a="1"/>
  <c r="F1877" i="1" s="1"/>
  <c r="J1873" i="1" a="1"/>
  <c r="J1873" i="1" s="1"/>
  <c r="K1867" i="1" a="1"/>
  <c r="K1867" i="1" s="1"/>
  <c r="G1875" i="1" a="1"/>
  <c r="G1875" i="1" s="1"/>
  <c r="K1871" i="1" a="1"/>
  <c r="K1871" i="1" s="1"/>
  <c r="K1877" i="1" a="1"/>
  <c r="K1877" i="1" s="1"/>
  <c r="K1873" i="1" a="1"/>
  <c r="K1873" i="1" s="1"/>
  <c r="G1873" i="1" a="1"/>
  <c r="G1873" i="1" s="1"/>
  <c r="I1869" i="1" a="1"/>
  <c r="I1869" i="1" s="1"/>
  <c r="F1869" i="1" a="1"/>
  <c r="F1869" i="1" s="1"/>
  <c r="H1867" i="1" a="1"/>
  <c r="H1867" i="1" s="1"/>
  <c r="J1866" i="1" a="1"/>
  <c r="J1866" i="1" s="1"/>
  <c r="G1882" i="1" a="1"/>
  <c r="G1882" i="1" s="1"/>
  <c r="G1879" i="1" a="1"/>
  <c r="G1879" i="1" s="1"/>
  <c r="H1875" i="1" a="1"/>
  <c r="H1875" i="1" s="1"/>
  <c r="K1869" i="1" a="1"/>
  <c r="K1869" i="1" s="1"/>
  <c r="H1869" i="1" a="1"/>
  <c r="H1869" i="1" s="1"/>
  <c r="G1877" i="1" a="1"/>
  <c r="G1877" i="1" s="1"/>
  <c r="K1866" i="1" a="1"/>
  <c r="K1866" i="1" s="1"/>
  <c r="K1879" i="1" a="1"/>
  <c r="K1879" i="1" s="1"/>
  <c r="H1879" i="1" a="1"/>
  <c r="H1879" i="1" s="1"/>
  <c r="J1877" i="1" a="1"/>
  <c r="J1877" i="1" s="1"/>
  <c r="F1873" i="1" a="1"/>
  <c r="F1873" i="1" s="1"/>
  <c r="G1867" i="1" a="1"/>
  <c r="G1867" i="1" s="1"/>
  <c r="K1875" i="1" a="1"/>
  <c r="K1875" i="1" s="1"/>
  <c r="I1873" i="1" a="1"/>
  <c r="I1873" i="1" s="1"/>
  <c r="F1871" i="1" a="1"/>
  <c r="F1871" i="1" s="1"/>
  <c r="J1871" i="1" a="1"/>
  <c r="J1871" i="1" s="1"/>
  <c r="J1869" i="1" a="1"/>
  <c r="J1869" i="1" s="1"/>
  <c r="G1869" i="1" a="1"/>
  <c r="G1869" i="1" s="1"/>
  <c r="F1875" i="1" a="1"/>
  <c r="F1875" i="1" s="1"/>
  <c r="I1867" i="1" a="1"/>
  <c r="I1867" i="1" s="1"/>
  <c r="H1882" i="1" a="1"/>
  <c r="H1882" i="1" s="1"/>
  <c r="H1877" i="1" a="1"/>
  <c r="H1877" i="1" s="1"/>
  <c r="F1862" i="1" a="1"/>
  <c r="F1862" i="1" s="1"/>
  <c r="H1860" i="1" a="1"/>
  <c r="H1860" i="1" s="1"/>
  <c r="J1863" i="1" a="1"/>
  <c r="J1863" i="1" s="1"/>
  <c r="I1866" i="1" a="1"/>
  <c r="I1866" i="1" s="1"/>
  <c r="K1865" i="1" a="1"/>
  <c r="K1865" i="1" s="1"/>
  <c r="K1860" i="1" a="1"/>
  <c r="K1860" i="1" s="1"/>
  <c r="G1862" i="1" a="1"/>
  <c r="G1862" i="1" s="1"/>
  <c r="H1866" i="1" a="1"/>
  <c r="H1866" i="1" s="1"/>
  <c r="J1860" i="1" a="1"/>
  <c r="J1860" i="1" s="1"/>
  <c r="G1866" i="1" a="1"/>
  <c r="G1866" i="1" s="1"/>
  <c r="K1862" i="1" a="1"/>
  <c r="K1862" i="1" s="1"/>
  <c r="J1859" i="1" a="1"/>
  <c r="J1859" i="1" s="1"/>
  <c r="H1859" i="1" a="1"/>
  <c r="H1859" i="1" s="1"/>
  <c r="F1854" i="1" a="1"/>
  <c r="F1854" i="1" s="1"/>
  <c r="H1854" i="1" a="1"/>
  <c r="H1854" i="1" s="1"/>
  <c r="F1866" i="1" a="1"/>
  <c r="F1866" i="1" s="1"/>
  <c r="K1863" i="1" a="1"/>
  <c r="K1863" i="1" s="1"/>
  <c r="J1865" i="1" a="1"/>
  <c r="J1865" i="1" s="1"/>
  <c r="F1863" i="1" a="1"/>
  <c r="F1863" i="1" s="1"/>
  <c r="H1856" i="1" a="1"/>
  <c r="H1856" i="1" s="1"/>
  <c r="H1863" i="1" a="1"/>
  <c r="H1863" i="1" s="1"/>
  <c r="K1854" i="1" a="1"/>
  <c r="K1854" i="1" s="1"/>
  <c r="I1865" i="1" a="1"/>
  <c r="I1865" i="1" s="1"/>
  <c r="I1860" i="1" a="1"/>
  <c r="I1860" i="1" s="1"/>
  <c r="G1863" i="1" a="1"/>
  <c r="G1863" i="1" s="1"/>
  <c r="J1856" i="1" a="1"/>
  <c r="J1856" i="1" s="1"/>
  <c r="K1859" i="1" a="1"/>
  <c r="K1859" i="1" s="1"/>
  <c r="J1854" i="1" a="1"/>
  <c r="J1854" i="1" s="1"/>
  <c r="I1854" i="1" a="1"/>
  <c r="I1854" i="1" s="1"/>
  <c r="G1859" i="1" a="1"/>
  <c r="G1859" i="1" s="1"/>
  <c r="I1862" i="1" a="1"/>
  <c r="I1862" i="1" s="1"/>
  <c r="F1860" i="1" a="1"/>
  <c r="F1860" i="1" s="1"/>
  <c r="H1865" i="1" a="1"/>
  <c r="H1865" i="1" s="1"/>
  <c r="I1856" i="1" a="1"/>
  <c r="I1856" i="1" s="1"/>
  <c r="G1856" i="1" a="1"/>
  <c r="G1856" i="1" s="1"/>
  <c r="F1856" i="1" a="1"/>
  <c r="F1856" i="1" s="1"/>
  <c r="J1862" i="1" a="1"/>
  <c r="J1862" i="1" s="1"/>
  <c r="G1865" i="1" a="1"/>
  <c r="G1865" i="1" s="1"/>
  <c r="I1863" i="1" a="1"/>
  <c r="I1863" i="1" s="1"/>
  <c r="G1860" i="1" a="1"/>
  <c r="G1860" i="1" s="1"/>
  <c r="K1856" i="1" a="1"/>
  <c r="K1856" i="1" s="1"/>
  <c r="H1862" i="1" a="1"/>
  <c r="H1862" i="1" s="1"/>
  <c r="I1859" i="1" a="1"/>
  <c r="I1859" i="1" s="1"/>
  <c r="F1859" i="1" a="1"/>
  <c r="F1859" i="1" s="1"/>
  <c r="G1854" i="1" a="1"/>
  <c r="G1854" i="1" s="1"/>
  <c r="F1865" i="1" a="1"/>
  <c r="F1865" i="1" s="1"/>
  <c r="H1845" i="1" a="1"/>
  <c r="H1845" i="1" s="1"/>
  <c r="H1846" i="1" a="1"/>
  <c r="H1846" i="1" s="1"/>
  <c r="F1845" i="1" a="1"/>
  <c r="F1845" i="1" s="1"/>
  <c r="K1843" i="1" a="1"/>
  <c r="K1843" i="1" s="1"/>
  <c r="K1852" i="1" a="1"/>
  <c r="K1852" i="1" s="1"/>
  <c r="H1848" i="1" a="1"/>
  <c r="H1848" i="1" s="1"/>
  <c r="J1845" i="1" a="1"/>
  <c r="J1845" i="1" s="1"/>
  <c r="H1850" i="1" a="1"/>
  <c r="H1850" i="1" s="1"/>
  <c r="I1852" i="1" a="1"/>
  <c r="I1852" i="1" s="1"/>
  <c r="F1852" i="1" a="1"/>
  <c r="F1852" i="1" s="1"/>
  <c r="K1850" i="1" a="1"/>
  <c r="K1850" i="1" s="1"/>
  <c r="G1848" i="1" a="1"/>
  <c r="G1848" i="1" s="1"/>
  <c r="F1846" i="1" a="1"/>
  <c r="F1846" i="1" s="1"/>
  <c r="J1843" i="1" a="1"/>
  <c r="J1843" i="1" s="1"/>
  <c r="K1845" i="1" a="1"/>
  <c r="K1845" i="1" s="1"/>
  <c r="G1852" i="1" a="1"/>
  <c r="G1852" i="1" s="1"/>
  <c r="K1846" i="1" a="1"/>
  <c r="K1846" i="1" s="1"/>
  <c r="I1845" i="1" a="1"/>
  <c r="I1845" i="1" s="1"/>
  <c r="J1848" i="1" a="1"/>
  <c r="J1848" i="1" s="1"/>
  <c r="G1846" i="1" a="1"/>
  <c r="G1846" i="1" s="1"/>
  <c r="J1852" i="1" a="1"/>
  <c r="J1852" i="1" s="1"/>
  <c r="H1852" i="1" a="1"/>
  <c r="H1852" i="1" s="1"/>
  <c r="I1848" i="1" a="1"/>
  <c r="I1848" i="1" s="1"/>
  <c r="J1850" i="1" a="1"/>
  <c r="J1850" i="1" s="1"/>
  <c r="K1848" i="1" a="1"/>
  <c r="K1848" i="1" s="1"/>
  <c r="I1850" i="1" a="1"/>
  <c r="I1850" i="1" s="1"/>
  <c r="G1850" i="1" a="1"/>
  <c r="G1850" i="1" s="1"/>
  <c r="G1845" i="1" a="1"/>
  <c r="G1845" i="1" s="1"/>
  <c r="J1846" i="1" a="1"/>
  <c r="J1846" i="1" s="1"/>
  <c r="F1850" i="1" a="1"/>
  <c r="F1850" i="1" s="1"/>
  <c r="F1848" i="1" a="1"/>
  <c r="F1848" i="1" s="1"/>
  <c r="I1846" i="1" a="1"/>
  <c r="I1846" i="1" s="1"/>
  <c r="G1841" i="1" a="1"/>
  <c r="G1841" i="1" s="1"/>
  <c r="J1837" i="1" a="1"/>
  <c r="J1837" i="1" s="1"/>
  <c r="I1837" i="1" a="1"/>
  <c r="I1837" i="1" s="1"/>
  <c r="I1843" i="1" a="1"/>
  <c r="I1843" i="1" s="1"/>
  <c r="H1843" i="1" a="1"/>
  <c r="H1843" i="1" s="1"/>
  <c r="F1843" i="1" a="1"/>
  <c r="F1843" i="1" s="1"/>
  <c r="G1840" i="1" a="1"/>
  <c r="G1840" i="1" s="1"/>
  <c r="I1841" i="1" a="1"/>
  <c r="I1841" i="1" s="1"/>
  <c r="H1840" i="1" a="1"/>
  <c r="H1840" i="1" s="1"/>
  <c r="G1837" i="1" a="1"/>
  <c r="G1837" i="1" s="1"/>
  <c r="K1833" i="1" a="1"/>
  <c r="K1833" i="1" s="1"/>
  <c r="J1833" i="1" a="1"/>
  <c r="J1833" i="1" s="1"/>
  <c r="H1835" i="1" a="1"/>
  <c r="H1835" i="1" s="1"/>
  <c r="F1833" i="1" a="1"/>
  <c r="F1833" i="1" s="1"/>
  <c r="G1843" i="1" a="1"/>
  <c r="G1843" i="1" s="1"/>
  <c r="K1840" i="1" a="1"/>
  <c r="K1840" i="1" s="1"/>
  <c r="J1840" i="1" a="1"/>
  <c r="J1840" i="1" s="1"/>
  <c r="F1840" i="1" a="1"/>
  <c r="F1840" i="1" s="1"/>
  <c r="I1840" i="1" a="1"/>
  <c r="I1840" i="1" s="1"/>
  <c r="H1837" i="1" a="1"/>
  <c r="H1837" i="1" s="1"/>
  <c r="F1835" i="1" a="1"/>
  <c r="F1835" i="1" s="1"/>
  <c r="J1835" i="1" a="1"/>
  <c r="J1835" i="1" s="1"/>
  <c r="H1833" i="1" a="1"/>
  <c r="H1833" i="1" s="1"/>
  <c r="G1835" i="1" a="1"/>
  <c r="G1835" i="1" s="1"/>
  <c r="K1835" i="1" a="1"/>
  <c r="K1835" i="1" s="1"/>
  <c r="I1833" i="1" a="1"/>
  <c r="I1833" i="1" s="1"/>
  <c r="K1841" i="1" a="1"/>
  <c r="K1841" i="1" s="1"/>
  <c r="J1841" i="1" a="1"/>
  <c r="J1841" i="1" s="1"/>
  <c r="K1837" i="1" a="1"/>
  <c r="K1837" i="1" s="1"/>
  <c r="F1837" i="1" a="1"/>
  <c r="F1837" i="1" s="1"/>
  <c r="I1835" i="1" a="1"/>
  <c r="I1835" i="1" s="1"/>
  <c r="G1833" i="1" a="1"/>
  <c r="G1833" i="1" s="1"/>
  <c r="H1841" i="1" a="1"/>
  <c r="H1841" i="1" s="1"/>
  <c r="F1841" i="1" a="1"/>
  <c r="F1841" i="1" s="1"/>
  <c r="H1824" i="1" a="1"/>
  <c r="H1824" i="1" s="1"/>
  <c r="G1827" i="1" a="1"/>
  <c r="G1827" i="1" s="1"/>
  <c r="G1821" i="1" a="1"/>
  <c r="G1821" i="1" s="1"/>
  <c r="J1822" i="1" a="1"/>
  <c r="J1822" i="1" s="1"/>
  <c r="I1826" i="1" a="1"/>
  <c r="I1826" i="1" s="1"/>
  <c r="I1824" i="1" a="1"/>
  <c r="I1824" i="1" s="1"/>
  <c r="K1831" i="1" a="1"/>
  <c r="K1831" i="1" s="1"/>
  <c r="G1831" i="1" a="1"/>
  <c r="G1831" i="1" s="1"/>
  <c r="I1821" i="1" a="1"/>
  <c r="I1821" i="1" s="1"/>
  <c r="I1829" i="1" a="1"/>
  <c r="I1829" i="1" s="1"/>
  <c r="J1827" i="1" a="1"/>
  <c r="J1827" i="1" s="1"/>
  <c r="F1822" i="1" a="1"/>
  <c r="F1822" i="1" s="1"/>
  <c r="J1826" i="1" a="1"/>
  <c r="J1826" i="1" s="1"/>
  <c r="K1821" i="1" a="1"/>
  <c r="K1821" i="1" s="1"/>
  <c r="F1826" i="1" a="1"/>
  <c r="F1826" i="1" s="1"/>
  <c r="K1822" i="1" a="1"/>
  <c r="K1822" i="1" s="1"/>
  <c r="K1824" i="1" a="1"/>
  <c r="K1824" i="1"/>
  <c r="H1826" i="1" a="1"/>
  <c r="H1826" i="1"/>
  <c r="H1822" i="1" a="1"/>
  <c r="H1822" i="1"/>
  <c r="F1821" i="1" a="1"/>
  <c r="F1821" i="1"/>
  <c r="H1829" i="1" a="1"/>
  <c r="H1829" i="1"/>
  <c r="I1827" i="1" a="1"/>
  <c r="I1827" i="1"/>
  <c r="J1831" i="1" a="1"/>
  <c r="J1831" i="1"/>
  <c r="F1829" i="1" a="1"/>
  <c r="F1829" i="1"/>
  <c r="G1826" i="1" a="1"/>
  <c r="G1826" i="1"/>
  <c r="F1824" i="1" a="1"/>
  <c r="F1824" i="1"/>
  <c r="I1831" i="1" a="1"/>
  <c r="I1831" i="1"/>
  <c r="K1829" i="1" a="1"/>
  <c r="K1829" i="1"/>
  <c r="I1822" i="1" a="1"/>
  <c r="I1822" i="1"/>
  <c r="K1827" i="1" a="1"/>
  <c r="K1827" i="1"/>
  <c r="G1822" i="1" a="1"/>
  <c r="G1822" i="1"/>
  <c r="H1831" i="1" a="1"/>
  <c r="H1831" i="1"/>
  <c r="F1831" i="1" a="1"/>
  <c r="F1831" i="1"/>
  <c r="J1829" i="1" a="1"/>
  <c r="J1829" i="1"/>
  <c r="G1829" i="1" a="1"/>
  <c r="G1829" i="1"/>
  <c r="H1827" i="1" a="1"/>
  <c r="H1827" i="1"/>
  <c r="F1827" i="1" a="1"/>
  <c r="F1827" i="1"/>
  <c r="K1826" i="1" a="1"/>
  <c r="K1826" i="1"/>
  <c r="G1824" i="1" a="1"/>
  <c r="G1824" i="1"/>
  <c r="H1821" i="1" a="1"/>
  <c r="H1821" i="1"/>
  <c r="J1821" i="1" a="1"/>
  <c r="J1821" i="1"/>
  <c r="J1824" i="1" a="1"/>
  <c r="J1824" i="1"/>
  <c r="H882" i="1" a="1"/>
  <c r="H882" i="1"/>
  <c r="I894" i="1" a="1"/>
  <c r="I894" i="1"/>
  <c r="F894" i="1" a="1"/>
  <c r="F894" i="1"/>
  <c r="I912" i="1" a="1"/>
  <c r="I912" i="1"/>
  <c r="H912" i="1" a="1"/>
  <c r="H912" i="1"/>
  <c r="K882" i="1" a="1"/>
  <c r="K882" i="1"/>
  <c r="I882" i="1" a="1"/>
  <c r="I882" i="1"/>
  <c r="K894" i="1" a="1"/>
  <c r="K894" i="1"/>
  <c r="J894" i="1" a="1"/>
  <c r="J894" i="1"/>
  <c r="I914" i="1" a="1"/>
  <c r="I914" i="1"/>
  <c r="J912" i="1" a="1"/>
  <c r="J912" i="1"/>
  <c r="F912" i="1" a="1"/>
  <c r="F912" i="1"/>
  <c r="G914" i="1" a="1"/>
  <c r="G914" i="1"/>
  <c r="K914" i="1" a="1"/>
  <c r="K914" i="1"/>
  <c r="K912" i="1" a="1"/>
  <c r="K912" i="1"/>
  <c r="G883" i="1" a="1"/>
  <c r="G883" i="1"/>
  <c r="J914" i="1" a="1"/>
  <c r="J914" i="1"/>
  <c r="H914" i="1" a="1"/>
  <c r="H914" i="1"/>
  <c r="F914" i="1" a="1"/>
  <c r="F914" i="1"/>
  <c r="G912" i="1" a="1"/>
  <c r="G912" i="1"/>
  <c r="H883" i="1" a="1"/>
  <c r="H883" i="1"/>
  <c r="K883" i="1" a="1"/>
  <c r="K883" i="1"/>
  <c r="I883" i="1" a="1"/>
  <c r="I883" i="1"/>
  <c r="F883" i="1" a="1"/>
  <c r="F883" i="1"/>
  <c r="J883" i="1" a="1"/>
  <c r="J883" i="1"/>
  <c r="H894" i="1" a="1"/>
  <c r="H894" i="1"/>
  <c r="G894" i="1" a="1"/>
  <c r="G894" i="1"/>
  <c r="J882" i="1" a="1"/>
  <c r="J882" i="1"/>
  <c r="J802" i="1" a="1"/>
  <c r="J802" i="1"/>
  <c r="F804" i="1" a="1"/>
  <c r="F804" i="1"/>
  <c r="G804" i="1" a="1"/>
  <c r="G804" i="1"/>
  <c r="J804" i="1" a="1"/>
  <c r="J804" i="1"/>
  <c r="I804" i="1" a="1"/>
  <c r="I804" i="1"/>
  <c r="K804" i="1" a="1"/>
  <c r="K804" i="1"/>
  <c r="K802" i="1" a="1"/>
  <c r="K802" i="1"/>
  <c r="H804" i="1" a="1"/>
  <c r="H804" i="1" s="1"/>
  <c r="G882" i="1" a="1"/>
  <c r="G882" i="1" s="1"/>
  <c r="F882" i="1" a="1"/>
  <c r="F882" i="1" s="1"/>
  <c r="I802" i="1" a="1"/>
  <c r="I802" i="1" s="1"/>
  <c r="H802" i="1" a="1"/>
  <c r="H802" i="1" s="1"/>
  <c r="G802" i="1" a="1"/>
  <c r="G802" i="1" s="1"/>
  <c r="F802" i="1" a="1"/>
  <c r="F802" i="1" s="1"/>
  <c r="K800" i="1" a="1"/>
  <c r="K800" i="1" s="1"/>
  <c r="J800" i="1" a="1"/>
  <c r="J800" i="1" s="1"/>
  <c r="I800" i="1" a="1"/>
  <c r="I800" i="1" s="1"/>
  <c r="H800" i="1" a="1"/>
  <c r="H800" i="1" s="1"/>
  <c r="G800" i="1" a="1"/>
  <c r="G800" i="1" s="1"/>
  <c r="F800" i="1" a="1"/>
  <c r="F800" i="1" s="1"/>
  <c r="G764" i="1" a="1"/>
  <c r="G764" i="1" s="1"/>
  <c r="G814" i="1" s="1" a="1"/>
  <c r="G814" i="1" s="1"/>
  <c r="F764" i="1" a="1"/>
  <c r="F764" i="1" s="1"/>
  <c r="F814" i="1" s="1" a="1"/>
  <c r="F814" i="1" s="1"/>
  <c r="I778" i="1" a="1"/>
  <c r="I778" i="1" s="1"/>
  <c r="I777" i="1" s="1"/>
  <c r="I764" i="1" a="1"/>
  <c r="I764" i="1" s="1"/>
  <c r="I814" i="1" s="1" a="1"/>
  <c r="I814" i="1" s="1"/>
  <c r="H764" i="1" a="1"/>
  <c r="H764" i="1" s="1"/>
  <c r="H814" i="1" s="1" a="1"/>
  <c r="H814" i="1" s="1"/>
  <c r="K778" i="1" a="1"/>
  <c r="K778" i="1" s="1"/>
  <c r="K777" i="1" s="1"/>
  <c r="H778" i="1" a="1"/>
  <c r="H778" i="1" s="1"/>
  <c r="H777" i="1" s="1"/>
  <c r="K764" i="1" a="1"/>
  <c r="K764" i="1" s="1"/>
  <c r="K814" i="1" s="1" a="1"/>
  <c r="K814" i="1" s="1"/>
  <c r="G778" i="1" a="1"/>
  <c r="G778" i="1" s="1"/>
  <c r="G777" i="1" s="1"/>
  <c r="F778" i="1" a="1"/>
  <c r="F778" i="1" s="1"/>
  <c r="F777" i="1" s="1"/>
  <c r="J764" i="1" a="1"/>
  <c r="J764" i="1" s="1"/>
  <c r="J814" i="1" s="1" a="1"/>
  <c r="J814" i="1" s="1"/>
  <c r="J778" i="1" a="1"/>
  <c r="J778" i="1" s="1"/>
  <c r="J777" i="1" s="1"/>
  <c r="I997" i="1" a="1"/>
  <c r="I997" i="1" s="1"/>
  <c r="I1049" i="1" s="1" a="1"/>
  <c r="I1049" i="1" s="1"/>
  <c r="H997" i="1" a="1"/>
  <c r="H997" i="1" s="1"/>
  <c r="H1049" i="1" s="1" a="1"/>
  <c r="H1049" i="1" s="1"/>
  <c r="K997" i="1" a="1"/>
  <c r="K997" i="1" s="1"/>
  <c r="K1049" i="1" s="1" a="1"/>
  <c r="K1049" i="1" s="1"/>
  <c r="I989" i="1" a="1"/>
  <c r="I989" i="1" s="1"/>
  <c r="J996" i="1" a="1"/>
  <c r="J996" i="1" s="1"/>
  <c r="G1006" i="1" a="1"/>
  <c r="G1006" i="1" s="1"/>
  <c r="G1052" i="1" s="1" a="1"/>
  <c r="G1052" i="1" s="1"/>
  <c r="G989" i="1" a="1"/>
  <c r="G989" i="1" s="1"/>
  <c r="K1006" i="1" a="1"/>
  <c r="K1006" i="1" s="1"/>
  <c r="K1052" i="1" s="1" a="1"/>
  <c r="K1052" i="1" s="1"/>
  <c r="H989" i="1" a="1"/>
  <c r="H989" i="1" s="1"/>
  <c r="I1006" i="1" a="1"/>
  <c r="I1006" i="1" s="1"/>
  <c r="I1052" i="1" s="1" a="1"/>
  <c r="I1052" i="1" s="1"/>
  <c r="H1006" i="1" a="1"/>
  <c r="H1006" i="1" s="1"/>
  <c r="H1052" i="1" s="1" a="1"/>
  <c r="H1052" i="1" s="1"/>
  <c r="F1006" i="1" a="1"/>
  <c r="F1006" i="1" s="1"/>
  <c r="F1052" i="1" s="1" a="1"/>
  <c r="F1052" i="1" s="1"/>
  <c r="J997" i="1" a="1"/>
  <c r="J997" i="1" s="1"/>
  <c r="J1049" i="1" s="1" a="1"/>
  <c r="J1049" i="1" s="1"/>
  <c r="G997" i="1" a="1"/>
  <c r="G997" i="1" s="1"/>
  <c r="G1049" i="1" s="1" a="1"/>
  <c r="G1049" i="1" s="1"/>
  <c r="F997" i="1" a="1"/>
  <c r="F997" i="1" s="1"/>
  <c r="F1049" i="1" s="1" a="1"/>
  <c r="F1049" i="1" s="1"/>
  <c r="I996" i="1" a="1"/>
  <c r="I996" i="1" s="1"/>
  <c r="G996" i="1" a="1"/>
  <c r="G996" i="1" s="1"/>
  <c r="F989" i="1" a="1"/>
  <c r="F989" i="1" s="1"/>
  <c r="I983" i="1" a="1"/>
  <c r="I983" i="1" s="1"/>
  <c r="F983" i="1" a="1"/>
  <c r="F983" i="1" s="1"/>
  <c r="K996" i="1" a="1"/>
  <c r="K996" i="1" s="1"/>
  <c r="F996" i="1" a="1"/>
  <c r="F996" i="1" s="1"/>
  <c r="K989" i="1" a="1"/>
  <c r="K989" i="1" s="1"/>
  <c r="J989" i="1" a="1"/>
  <c r="J989" i="1" s="1"/>
  <c r="K983" i="1" a="1"/>
  <c r="K983" i="1" s="1"/>
  <c r="H983" i="1" a="1"/>
  <c r="H983" i="1" s="1"/>
  <c r="G983" i="1" a="1"/>
  <c r="G983" i="1" s="1"/>
  <c r="J1006" i="1" a="1"/>
  <c r="J1006" i="1" s="1"/>
  <c r="J1052" i="1" s="1" a="1"/>
  <c r="J1052" i="1" s="1"/>
  <c r="H996" i="1" a="1"/>
  <c r="H996" i="1" s="1"/>
  <c r="J983" i="1" a="1"/>
  <c r="J983" i="1" s="1"/>
  <c r="K926" i="1" a="1"/>
  <c r="K926" i="1" s="1"/>
  <c r="K977" i="1" a="1"/>
  <c r="K977" i="1" s="1"/>
  <c r="K1051" i="1" s="1" a="1"/>
  <c r="K1051" i="1" s="1"/>
  <c r="J977" i="1" a="1"/>
  <c r="J977" i="1" s="1"/>
  <c r="J1051" i="1" s="1" a="1"/>
  <c r="J1051" i="1" s="1"/>
  <c r="K973" i="1" a="1"/>
  <c r="K973" i="1" s="1"/>
  <c r="G973" i="1" a="1"/>
  <c r="G973" i="1" s="1"/>
  <c r="H977" i="1" a="1"/>
  <c r="H977" i="1" s="1"/>
  <c r="H1051" i="1" s="1" a="1"/>
  <c r="H1051" i="1" s="1"/>
  <c r="H973" i="1" a="1"/>
  <c r="H973" i="1" s="1"/>
  <c r="I977" i="1" a="1"/>
  <c r="I977" i="1" s="1"/>
  <c r="I1051" i="1" s="1" a="1"/>
  <c r="I1051" i="1" s="1"/>
  <c r="G977" i="1" a="1"/>
  <c r="G977" i="1" s="1"/>
  <c r="G1051" i="1" s="1" a="1"/>
  <c r="G1051" i="1" s="1"/>
  <c r="F977" i="1" a="1"/>
  <c r="F977" i="1" s="1"/>
  <c r="F1051" i="1" s="1" a="1"/>
  <c r="F1051" i="1" s="1"/>
  <c r="K976" i="1" a="1"/>
  <c r="K976" i="1" s="1"/>
  <c r="J976" i="1" a="1"/>
  <c r="J976" i="1" s="1"/>
  <c r="I976" i="1" a="1"/>
  <c r="I976" i="1" s="1"/>
  <c r="F973" i="1" a="1"/>
  <c r="F973" i="1" s="1"/>
  <c r="I926" i="1" a="1"/>
  <c r="I926" i="1" s="1"/>
  <c r="G926" i="1" a="1"/>
  <c r="G926" i="1" s="1"/>
  <c r="J973" i="1" a="1"/>
  <c r="J973" i="1" s="1"/>
  <c r="H976" i="1" a="1"/>
  <c r="H976" i="1" s="1"/>
  <c r="G976" i="1" a="1"/>
  <c r="G976" i="1" s="1"/>
  <c r="F976" i="1" a="1"/>
  <c r="F976" i="1" s="1"/>
  <c r="K974" i="1" a="1"/>
  <c r="K974" i="1" s="1"/>
  <c r="H974" i="1" a="1"/>
  <c r="H974" i="1" s="1"/>
  <c r="H926" i="1" a="1"/>
  <c r="H926" i="1" s="1"/>
  <c r="F926" i="1" a="1"/>
  <c r="F926" i="1" s="1"/>
  <c r="I973" i="1" a="1"/>
  <c r="I973" i="1" s="1"/>
  <c r="J974" i="1" a="1"/>
  <c r="J974" i="1" s="1"/>
  <c r="G974" i="1" a="1"/>
  <c r="G974" i="1" s="1"/>
  <c r="F974" i="1" a="1"/>
  <c r="F974" i="1" s="1"/>
  <c r="J926" i="1" a="1"/>
  <c r="J926" i="1" s="1"/>
  <c r="I974" i="1" a="1"/>
  <c r="I974" i="1" s="1"/>
  <c r="K854" i="1"/>
  <c r="J854" i="1"/>
  <c r="I854" i="1"/>
  <c r="H854" i="1"/>
  <c r="G854" i="1"/>
  <c r="F854" i="1"/>
  <c r="K853" i="1"/>
  <c r="J853" i="1"/>
  <c r="I853" i="1"/>
  <c r="H853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0" i="1"/>
  <c r="J780" i="1"/>
  <c r="I780" i="1"/>
  <c r="H780" i="1"/>
  <c r="G780" i="1"/>
  <c r="F780" i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J673" i="1" s="1"/>
  <c r="I667" i="1"/>
  <c r="I673" i="1" s="1"/>
  <c r="H667" i="1"/>
  <c r="H673" i="1" s="1"/>
  <c r="G667" i="1"/>
  <c r="G673" i="1" s="1"/>
  <c r="F667" i="1"/>
  <c r="F673" i="1" s="1"/>
  <c r="K666" i="1"/>
  <c r="K672" i="1" s="1"/>
  <c r="J666" i="1"/>
  <c r="J672" i="1" s="1"/>
  <c r="I666" i="1"/>
  <c r="I672" i="1" s="1"/>
  <c r="H666" i="1"/>
  <c r="H672" i="1" s="1"/>
  <c r="G666" i="1"/>
  <c r="G672" i="1" s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K398" i="1"/>
  <c r="K518" i="1" s="1"/>
  <c r="J398" i="1"/>
  <c r="J518" i="1" s="1"/>
  <c r="I398" i="1"/>
  <c r="I518" i="1" s="1"/>
  <c r="H398" i="1"/>
  <c r="H518" i="1" s="1"/>
  <c r="G398" i="1"/>
  <c r="G518" i="1" s="1"/>
  <c r="F398" i="1"/>
  <c r="F518" i="1" s="1"/>
  <c r="K397" i="1"/>
  <c r="K517" i="1" s="1"/>
  <c r="J397" i="1"/>
  <c r="J517" i="1" s="1"/>
  <c r="I397" i="1"/>
  <c r="I517" i="1" s="1"/>
  <c r="H397" i="1"/>
  <c r="H517" i="1" s="1"/>
  <c r="G397" i="1"/>
  <c r="G517" i="1" s="1"/>
  <c r="F397" i="1"/>
  <c r="F517" i="1" s="1"/>
  <c r="K396" i="1"/>
  <c r="K437" i="1" s="1"/>
  <c r="J396" i="1"/>
  <c r="J437" i="1" s="1"/>
  <c r="I396" i="1"/>
  <c r="I437" i="1" s="1"/>
  <c r="H396" i="1"/>
  <c r="H437" i="1" s="1"/>
  <c r="G396" i="1"/>
  <c r="G437" i="1" s="1"/>
  <c r="F396" i="1"/>
  <c r="F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K384" i="1"/>
  <c r="K515" i="1" s="1"/>
  <c r="J384" i="1"/>
  <c r="J515" i="1" s="1"/>
  <c r="I384" i="1"/>
  <c r="I515" i="1" s="1"/>
  <c r="H384" i="1"/>
  <c r="H515" i="1" s="1"/>
  <c r="G384" i="1"/>
  <c r="G515" i="1" s="1"/>
  <c r="F384" i="1"/>
  <c r="F515" i="1" s="1"/>
  <c r="K383" i="1"/>
  <c r="K514" i="1" s="1"/>
  <c r="J383" i="1"/>
  <c r="J514" i="1" s="1"/>
  <c r="I383" i="1"/>
  <c r="I514" i="1" s="1"/>
  <c r="H383" i="1"/>
  <c r="H514" i="1" s="1"/>
  <c r="G383" i="1"/>
  <c r="G514" i="1" s="1"/>
  <c r="F383" i="1"/>
  <c r="F514" i="1" s="1"/>
  <c r="K382" i="1"/>
  <c r="K513" i="1" s="1"/>
  <c r="J382" i="1"/>
  <c r="J513" i="1" s="1"/>
  <c r="I382" i="1"/>
  <c r="I513" i="1" s="1"/>
  <c r="H382" i="1"/>
  <c r="H513" i="1" s="1"/>
  <c r="G382" i="1"/>
  <c r="G513" i="1" s="1"/>
  <c r="F382" i="1"/>
  <c r="F513" i="1" s="1"/>
  <c r="K379" i="1"/>
  <c r="J379" i="1"/>
  <c r="I379" i="1"/>
  <c r="H379" i="1"/>
  <c r="G379" i="1"/>
  <c r="F379" i="1"/>
  <c r="K378" i="1"/>
  <c r="K435" i="1" s="1"/>
  <c r="J378" i="1"/>
  <c r="J435" i="1" s="1"/>
  <c r="I378" i="1"/>
  <c r="I435" i="1" s="1"/>
  <c r="H378" i="1"/>
  <c r="H435" i="1" s="1"/>
  <c r="G378" i="1"/>
  <c r="G435" i="1" s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K127" i="1"/>
  <c r="J127" i="1"/>
  <c r="I127" i="1"/>
  <c r="H127" i="1"/>
  <c r="G127" i="1"/>
  <c r="F127" i="1"/>
  <c r="K126" i="1"/>
  <c r="J126" i="1"/>
  <c r="I126" i="1"/>
  <c r="H126" i="1"/>
  <c r="G126" i="1"/>
  <c r="F126" i="1"/>
  <c r="K124" i="1"/>
  <c r="J124" i="1"/>
  <c r="I124" i="1"/>
  <c r="H124" i="1"/>
  <c r="G124" i="1"/>
  <c r="F124" i="1"/>
  <c r="K123" i="1"/>
  <c r="J123" i="1"/>
  <c r="I123" i="1"/>
  <c r="H123" i="1"/>
  <c r="G123" i="1"/>
  <c r="F123" i="1"/>
  <c r="K122" i="1"/>
  <c r="J122" i="1"/>
  <c r="I122" i="1"/>
  <c r="H122" i="1"/>
  <c r="G122" i="1"/>
  <c r="F122" i="1"/>
  <c r="K121" i="1"/>
  <c r="J121" i="1"/>
  <c r="I121" i="1"/>
  <c r="H121" i="1"/>
  <c r="G121" i="1"/>
  <c r="F121" i="1"/>
  <c r="K120" i="1"/>
  <c r="J120" i="1"/>
  <c r="I120" i="1"/>
  <c r="H120" i="1"/>
  <c r="G120" i="1"/>
  <c r="F120" i="1"/>
  <c r="K119" i="1"/>
  <c r="J119" i="1"/>
  <c r="I119" i="1"/>
  <c r="H119" i="1"/>
  <c r="G119" i="1"/>
  <c r="F119" i="1"/>
  <c r="K118" i="1"/>
  <c r="J118" i="1"/>
  <c r="I118" i="1"/>
  <c r="H118" i="1"/>
  <c r="G118" i="1"/>
  <c r="F118" i="1"/>
  <c r="K117" i="1"/>
  <c r="J117" i="1"/>
  <c r="I117" i="1"/>
  <c r="H117" i="1"/>
  <c r="G117" i="1"/>
  <c r="F117" i="1"/>
  <c r="K116" i="1"/>
  <c r="J116" i="1"/>
  <c r="I116" i="1"/>
  <c r="H116" i="1"/>
  <c r="G116" i="1"/>
  <c r="F116" i="1"/>
  <c r="K115" i="1"/>
  <c r="J115" i="1"/>
  <c r="I115" i="1"/>
  <c r="H115" i="1"/>
  <c r="G115" i="1"/>
  <c r="F115" i="1"/>
  <c r="K114" i="1"/>
  <c r="J114" i="1"/>
  <c r="I114" i="1"/>
  <c r="H114" i="1"/>
  <c r="G114" i="1"/>
  <c r="F114" i="1"/>
  <c r="K113" i="1"/>
  <c r="J113" i="1"/>
  <c r="I113" i="1"/>
  <c r="H113" i="1"/>
  <c r="G113" i="1"/>
  <c r="F113" i="1"/>
  <c r="K393" i="1"/>
  <c r="J393" i="1"/>
  <c r="I393" i="1"/>
  <c r="H393" i="1"/>
  <c r="G393" i="1"/>
  <c r="F393" i="1"/>
  <c r="K288" i="1"/>
  <c r="J288" i="1"/>
  <c r="I288" i="1"/>
  <c r="H288" i="1"/>
  <c r="G288" i="1"/>
  <c r="F288" i="1"/>
  <c r="K287" i="1"/>
  <c r="J287" i="1"/>
  <c r="I287" i="1"/>
  <c r="H287" i="1"/>
  <c r="G287" i="1"/>
  <c r="F287" i="1"/>
  <c r="K285" i="1"/>
  <c r="J285" i="1"/>
  <c r="I285" i="1"/>
  <c r="H285" i="1"/>
  <c r="G285" i="1"/>
  <c r="F285" i="1"/>
  <c r="K284" i="1"/>
  <c r="J284" i="1"/>
  <c r="I284" i="1"/>
  <c r="H284" i="1"/>
  <c r="G284" i="1"/>
  <c r="F284" i="1"/>
  <c r="K283" i="1"/>
  <c r="J283" i="1"/>
  <c r="I283" i="1"/>
  <c r="H283" i="1"/>
  <c r="G283" i="1"/>
  <c r="F283" i="1"/>
  <c r="K248" i="1"/>
  <c r="J248" i="1"/>
  <c r="I248" i="1"/>
  <c r="H248" i="1"/>
  <c r="G248" i="1"/>
  <c r="F248" i="1"/>
  <c r="K247" i="1"/>
  <c r="J247" i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H244" i="1"/>
  <c r="G244" i="1"/>
  <c r="F244" i="1"/>
  <c r="K243" i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I233" i="1"/>
  <c r="H233" i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H214" i="1"/>
  <c r="G214" i="1"/>
  <c r="F214" i="1"/>
  <c r="K210" i="1"/>
  <c r="J210" i="1"/>
  <c r="I210" i="1"/>
  <c r="H210" i="1"/>
  <c r="G210" i="1"/>
  <c r="F210" i="1"/>
  <c r="K207" i="1"/>
  <c r="J207" i="1"/>
  <c r="I207" i="1"/>
  <c r="H207" i="1"/>
  <c r="G207" i="1"/>
  <c r="F207" i="1"/>
  <c r="K205" i="1"/>
  <c r="J205" i="1"/>
  <c r="I205" i="1"/>
  <c r="H205" i="1"/>
  <c r="G205" i="1"/>
  <c r="F205" i="1"/>
  <c r="K188" i="1"/>
  <c r="J188" i="1"/>
  <c r="I188" i="1"/>
  <c r="H188" i="1"/>
  <c r="G188" i="1"/>
  <c r="F188" i="1"/>
  <c r="K187" i="1"/>
  <c r="J187" i="1"/>
  <c r="I187" i="1"/>
  <c r="H187" i="1"/>
  <c r="G187" i="1"/>
  <c r="F187" i="1"/>
  <c r="K183" i="1"/>
  <c r="J183" i="1"/>
  <c r="I183" i="1"/>
  <c r="H183" i="1"/>
  <c r="G183" i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J170" i="1"/>
  <c r="I170" i="1"/>
  <c r="H170" i="1"/>
  <c r="G170" i="1"/>
  <c r="F170" i="1"/>
  <c r="K169" i="1"/>
  <c r="J169" i="1"/>
  <c r="I169" i="1"/>
  <c r="H169" i="1"/>
  <c r="G169" i="1"/>
  <c r="F169" i="1"/>
  <c r="K168" i="1"/>
  <c r="J168" i="1"/>
  <c r="I168" i="1"/>
  <c r="H168" i="1"/>
  <c r="G168" i="1"/>
  <c r="F168" i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J156" i="1"/>
  <c r="I156" i="1"/>
  <c r="H156" i="1"/>
  <c r="G156" i="1"/>
  <c r="F156" i="1"/>
  <c r="K155" i="1"/>
  <c r="J155" i="1"/>
  <c r="I155" i="1"/>
  <c r="H155" i="1"/>
  <c r="G155" i="1"/>
  <c r="F155" i="1"/>
  <c r="K154" i="1"/>
  <c r="J154" i="1"/>
  <c r="I154" i="1"/>
  <c r="H154" i="1"/>
  <c r="G154" i="1"/>
  <c r="F154" i="1"/>
  <c r="K153" i="1"/>
  <c r="J153" i="1"/>
  <c r="I153" i="1"/>
  <c r="H153" i="1"/>
  <c r="G153" i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J150" i="1"/>
  <c r="I150" i="1"/>
  <c r="H150" i="1"/>
  <c r="G150" i="1"/>
  <c r="F150" i="1"/>
  <c r="K134" i="1"/>
  <c r="J134" i="1"/>
  <c r="I134" i="1"/>
  <c r="H134" i="1"/>
  <c r="G134" i="1"/>
  <c r="F134" i="1"/>
  <c r="K133" i="1"/>
  <c r="J133" i="1"/>
  <c r="I133" i="1"/>
  <c r="H133" i="1"/>
  <c r="G133" i="1"/>
  <c r="F133" i="1"/>
  <c r="K132" i="1"/>
  <c r="J132" i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F129" i="1"/>
  <c r="K95" i="1"/>
  <c r="K323" i="1" s="1"/>
  <c r="K478" i="1" s="1"/>
  <c r="J95" i="1"/>
  <c r="J323" i="1" s="1"/>
  <c r="J478" i="1" s="1"/>
  <c r="I95" i="1"/>
  <c r="I323" i="1" s="1"/>
  <c r="I478" i="1" s="1"/>
  <c r="H95" i="1"/>
  <c r="H323" i="1" s="1"/>
  <c r="H478" i="1" s="1"/>
  <c r="G95" i="1"/>
  <c r="G323" i="1" s="1"/>
  <c r="G478" i="1" s="1"/>
  <c r="F95" i="1"/>
  <c r="F323" i="1" s="1"/>
  <c r="F478" i="1" s="1"/>
  <c r="K94" i="1"/>
  <c r="K322" i="1" s="1"/>
  <c r="K477" i="1" s="1"/>
  <c r="J94" i="1"/>
  <c r="J322" i="1" s="1"/>
  <c r="J477" i="1" s="1"/>
  <c r="I94" i="1"/>
  <c r="I322" i="1" s="1"/>
  <c r="I477" i="1" s="1"/>
  <c r="H94" i="1"/>
  <c r="H322" i="1" s="1"/>
  <c r="H477" i="1" s="1"/>
  <c r="G94" i="1"/>
  <c r="G322" i="1" s="1"/>
  <c r="G477" i="1" s="1"/>
  <c r="F94" i="1"/>
  <c r="F322" i="1" s="1"/>
  <c r="F477" i="1" s="1"/>
  <c r="K93" i="1"/>
  <c r="K321" i="1" s="1"/>
  <c r="K476" i="1" s="1"/>
  <c r="J93" i="1"/>
  <c r="J321" i="1" s="1"/>
  <c r="J476" i="1" s="1"/>
  <c r="I93" i="1"/>
  <c r="I321" i="1" s="1"/>
  <c r="I476" i="1" s="1"/>
  <c r="H93" i="1"/>
  <c r="H321" i="1" s="1"/>
  <c r="H476" i="1" s="1"/>
  <c r="G93" i="1"/>
  <c r="G321" i="1" s="1"/>
  <c r="G476" i="1" s="1"/>
  <c r="F93" i="1"/>
  <c r="F321" i="1" s="1"/>
  <c r="F476" i="1" s="1"/>
  <c r="K92" i="1"/>
  <c r="K320" i="1" s="1"/>
  <c r="K475" i="1" s="1"/>
  <c r="J92" i="1"/>
  <c r="J320" i="1" s="1"/>
  <c r="J475" i="1" s="1"/>
  <c r="I92" i="1"/>
  <c r="I320" i="1" s="1"/>
  <c r="I475" i="1" s="1"/>
  <c r="H92" i="1"/>
  <c r="H320" i="1" s="1"/>
  <c r="H475" i="1" s="1"/>
  <c r="G92" i="1"/>
  <c r="G320" i="1" s="1"/>
  <c r="G475" i="1" s="1"/>
  <c r="F92" i="1"/>
  <c r="F320" i="1" s="1"/>
  <c r="F475" i="1" s="1"/>
  <c r="K91" i="1"/>
  <c r="K319" i="1" s="1"/>
  <c r="K474" i="1" s="1"/>
  <c r="J91" i="1"/>
  <c r="J319" i="1" s="1"/>
  <c r="J474" i="1" s="1"/>
  <c r="I91" i="1"/>
  <c r="I319" i="1" s="1"/>
  <c r="I474" i="1" s="1"/>
  <c r="H91" i="1"/>
  <c r="H319" i="1" s="1"/>
  <c r="H474" i="1" s="1"/>
  <c r="G91" i="1"/>
  <c r="G319" i="1" s="1"/>
  <c r="G474" i="1" s="1"/>
  <c r="F91" i="1"/>
  <c r="F319" i="1" s="1"/>
  <c r="F474" i="1" s="1"/>
  <c r="K90" i="1"/>
  <c r="K318" i="1" s="1"/>
  <c r="K473" i="1" s="1"/>
  <c r="J90" i="1"/>
  <c r="J318" i="1" s="1"/>
  <c r="J473" i="1" s="1"/>
  <c r="I90" i="1"/>
  <c r="I318" i="1" s="1"/>
  <c r="I473" i="1" s="1"/>
  <c r="H90" i="1"/>
  <c r="H318" i="1" s="1"/>
  <c r="H473" i="1" s="1"/>
  <c r="G90" i="1"/>
  <c r="G318" i="1" s="1"/>
  <c r="G473" i="1" s="1"/>
  <c r="F90" i="1"/>
  <c r="F318" i="1" s="1"/>
  <c r="F473" i="1" s="1"/>
  <c r="K89" i="1"/>
  <c r="K317" i="1" s="1"/>
  <c r="K472" i="1" s="1"/>
  <c r="J89" i="1"/>
  <c r="J317" i="1" s="1"/>
  <c r="J472" i="1" s="1"/>
  <c r="I89" i="1"/>
  <c r="I317" i="1" s="1"/>
  <c r="I472" i="1" s="1"/>
  <c r="H89" i="1"/>
  <c r="H317" i="1" s="1"/>
  <c r="H472" i="1" s="1"/>
  <c r="G89" i="1"/>
  <c r="G317" i="1" s="1"/>
  <c r="G472" i="1" s="1"/>
  <c r="F89" i="1"/>
  <c r="F317" i="1" s="1"/>
  <c r="F472" i="1" s="1"/>
  <c r="K88" i="1"/>
  <c r="K316" i="1" s="1"/>
  <c r="K471" i="1" s="1"/>
  <c r="J88" i="1"/>
  <c r="J316" i="1" s="1"/>
  <c r="J471" i="1" s="1"/>
  <c r="I88" i="1"/>
  <c r="I316" i="1" s="1"/>
  <c r="I471" i="1" s="1"/>
  <c r="H88" i="1"/>
  <c r="H316" i="1" s="1"/>
  <c r="H471" i="1" s="1"/>
  <c r="G88" i="1"/>
  <c r="G316" i="1" s="1"/>
  <c r="G471" i="1" s="1"/>
  <c r="F88" i="1"/>
  <c r="F316" i="1" s="1"/>
  <c r="F471" i="1" s="1"/>
  <c r="K87" i="1"/>
  <c r="K315" i="1" s="1"/>
  <c r="K470" i="1" s="1"/>
  <c r="J87" i="1"/>
  <c r="J315" i="1" s="1"/>
  <c r="J470" i="1" s="1"/>
  <c r="I87" i="1"/>
  <c r="I315" i="1" s="1"/>
  <c r="I470" i="1" s="1"/>
  <c r="H87" i="1"/>
  <c r="H315" i="1" s="1"/>
  <c r="H470" i="1" s="1"/>
  <c r="G87" i="1"/>
  <c r="G315" i="1" s="1"/>
  <c r="G470" i="1" s="1"/>
  <c r="F87" i="1"/>
  <c r="F315" i="1" s="1"/>
  <c r="F470" i="1" s="1"/>
  <c r="K86" i="1"/>
  <c r="K314" i="1" s="1"/>
  <c r="K469" i="1" s="1"/>
  <c r="J86" i="1"/>
  <c r="J314" i="1" s="1"/>
  <c r="J469" i="1" s="1"/>
  <c r="I86" i="1"/>
  <c r="I314" i="1" s="1"/>
  <c r="I469" i="1" s="1"/>
  <c r="H86" i="1"/>
  <c r="H314" i="1" s="1"/>
  <c r="H469" i="1" s="1"/>
  <c r="G86" i="1"/>
  <c r="G314" i="1" s="1"/>
  <c r="G469" i="1" s="1"/>
  <c r="F86" i="1"/>
  <c r="F314" i="1" s="1"/>
  <c r="F469" i="1" s="1"/>
  <c r="K85" i="1"/>
  <c r="K313" i="1" s="1"/>
  <c r="K418" i="1" s="1"/>
  <c r="J85" i="1"/>
  <c r="J313" i="1" s="1"/>
  <c r="J418" i="1" s="1"/>
  <c r="I85" i="1"/>
  <c r="I313" i="1" s="1"/>
  <c r="I418" i="1" s="1"/>
  <c r="H85" i="1"/>
  <c r="H313" i="1" s="1"/>
  <c r="H418" i="1" s="1"/>
  <c r="G85" i="1"/>
  <c r="G313" i="1" s="1"/>
  <c r="G418" i="1" s="1"/>
  <c r="F85" i="1"/>
  <c r="F313" i="1" s="1"/>
  <c r="F418" i="1" s="1"/>
  <c r="K84" i="1"/>
  <c r="K312" i="1" s="1"/>
  <c r="K417" i="1" s="1"/>
  <c r="J84" i="1"/>
  <c r="J312" i="1" s="1"/>
  <c r="J417" i="1" s="1"/>
  <c r="I84" i="1"/>
  <c r="I312" i="1" s="1"/>
  <c r="I417" i="1" s="1"/>
  <c r="H84" i="1"/>
  <c r="H312" i="1" s="1"/>
  <c r="H417" i="1" s="1"/>
  <c r="G84" i="1"/>
  <c r="G312" i="1" s="1"/>
  <c r="G417" i="1" s="1"/>
  <c r="F84" i="1"/>
  <c r="F312" i="1" s="1"/>
  <c r="F417" i="1" s="1"/>
  <c r="K83" i="1"/>
  <c r="J83" i="1"/>
  <c r="I83" i="1"/>
  <c r="H83" i="1"/>
  <c r="G83" i="1"/>
  <c r="F83" i="1"/>
  <c r="K82" i="1"/>
  <c r="J82" i="1"/>
  <c r="I82" i="1"/>
  <c r="H82" i="1"/>
  <c r="G82" i="1"/>
  <c r="F82" i="1"/>
  <c r="K81" i="1"/>
  <c r="J81" i="1"/>
  <c r="I81" i="1"/>
  <c r="H81" i="1"/>
  <c r="G81" i="1"/>
  <c r="F81" i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K299" i="1" s="1"/>
  <c r="K463" i="1" s="1"/>
  <c r="J71" i="1"/>
  <c r="J299" i="1" s="1"/>
  <c r="J463" i="1" s="1"/>
  <c r="I71" i="1"/>
  <c r="I299" i="1" s="1"/>
  <c r="I463" i="1" s="1"/>
  <c r="H71" i="1"/>
  <c r="H299" i="1" s="1"/>
  <c r="H463" i="1" s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I298" i="1" s="1"/>
  <c r="I411" i="1" s="1"/>
  <c r="H70" i="1"/>
  <c r="H298" i="1" s="1"/>
  <c r="H411" i="1" s="1"/>
  <c r="G70" i="1"/>
  <c r="G298" i="1" s="1"/>
  <c r="G411" i="1" s="1"/>
  <c r="F70" i="1"/>
  <c r="F298" i="1" s="1"/>
  <c r="F411" i="1" s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J1704" i="1" a="1"/>
  <c r="J1704" i="1" s="1"/>
  <c r="I1704" i="1" a="1"/>
  <c r="I1704" i="1" s="1"/>
  <c r="K1704" i="1" a="1"/>
  <c r="K1704" i="1" s="1"/>
  <c r="J1703" i="1" a="1"/>
  <c r="J1703" i="1" s="1"/>
  <c r="H1704" i="1" a="1"/>
  <c r="H1704" i="1" s="1"/>
  <c r="F1704" i="1" a="1"/>
  <c r="F1704" i="1" s="1"/>
  <c r="K1703" i="1" a="1"/>
  <c r="K1703" i="1" s="1"/>
  <c r="I1703" i="1" a="1"/>
  <c r="I1703" i="1" s="1"/>
  <c r="H1703" i="1" a="1"/>
  <c r="H1703" i="1" s="1"/>
  <c r="G1703" i="1" a="1"/>
  <c r="G1703" i="1" s="1"/>
  <c r="F1703" i="1" a="1"/>
  <c r="F1703" i="1" s="1"/>
  <c r="G1704" i="1" a="1"/>
  <c r="G1704" i="1" s="1"/>
  <c r="J2043" i="1" a="1"/>
  <c r="J2043" i="1" s="1"/>
  <c r="H2038" i="1" a="1"/>
  <c r="H2038" i="1" s="1"/>
  <c r="G2037" i="1" a="1"/>
  <c r="G2037" i="1" s="1"/>
  <c r="H2043" i="1" a="1"/>
  <c r="H2043" i="1" s="1"/>
  <c r="K2041" i="1" a="1"/>
  <c r="K2041" i="1" s="1"/>
  <c r="I2041" i="1" a="1"/>
  <c r="I2041" i="1" s="1"/>
  <c r="J2042" i="1" a="1"/>
  <c r="J2042" i="1" s="1"/>
  <c r="H2041" i="1" a="1"/>
  <c r="H2041" i="1" s="1"/>
  <c r="J2038" i="1" a="1"/>
  <c r="J2038" i="1" s="1"/>
  <c r="H2040" i="1" a="1"/>
  <c r="H2040" i="1" s="1"/>
  <c r="I2042" i="1" a="1"/>
  <c r="I2042" i="1" s="1"/>
  <c r="G2041" i="1" a="1"/>
  <c r="G2041" i="1" s="1"/>
  <c r="F2039" i="1" a="1"/>
  <c r="F2039" i="1" s="1"/>
  <c r="J2035" i="1" a="1"/>
  <c r="J2035" i="1" s="1"/>
  <c r="J2037" i="1" a="1"/>
  <c r="J2037" i="1" s="1"/>
  <c r="K2035" i="1" a="1"/>
  <c r="K2035" i="1" s="1"/>
  <c r="I2036" i="1" a="1"/>
  <c r="I2036" i="1" s="1"/>
  <c r="J2044" i="1" a="1"/>
  <c r="J2044" i="1" s="1"/>
  <c r="G2044" i="1" a="1"/>
  <c r="G2044" i="1" s="1"/>
  <c r="G2042" i="1" a="1"/>
  <c r="G2042" i="1" s="1"/>
  <c r="I2039" i="1" a="1"/>
  <c r="I2039" i="1" s="1"/>
  <c r="G2038" i="1" a="1"/>
  <c r="G2038" i="1" s="1"/>
  <c r="F2037" i="1" a="1"/>
  <c r="F2037" i="1" s="1"/>
  <c r="H2044" i="1" a="1"/>
  <c r="H2044" i="1" s="1"/>
  <c r="I2043" i="1" a="1"/>
  <c r="I2043" i="1" s="1"/>
  <c r="K2042" i="1" a="1"/>
  <c r="K2042" i="1" s="1"/>
  <c r="J2039" i="1" a="1"/>
  <c r="J2039" i="1" s="1"/>
  <c r="K2040" i="1" a="1"/>
  <c r="K2040" i="1" s="1"/>
  <c r="F2040" i="1" a="1"/>
  <c r="F2040" i="1" s="1"/>
  <c r="H2039" i="1" a="1"/>
  <c r="H2039" i="1" s="1"/>
  <c r="H2037" i="1" a="1"/>
  <c r="H2037" i="1" s="1"/>
  <c r="G2036" i="1" a="1"/>
  <c r="G2036" i="1" s="1"/>
  <c r="I2044" i="1" a="1"/>
  <c r="I2044" i="1" s="1"/>
  <c r="K2039" i="1" a="1"/>
  <c r="K2039" i="1" s="1"/>
  <c r="K2044" i="1" a="1"/>
  <c r="K2044" i="1" s="1"/>
  <c r="K2043" i="1" a="1"/>
  <c r="K2043" i="1" s="1"/>
  <c r="F2036" i="1" a="1"/>
  <c r="F2036" i="1" s="1"/>
  <c r="F2044" i="1" a="1"/>
  <c r="F2044" i="1" s="1"/>
  <c r="J2041" i="1" a="1"/>
  <c r="J2041" i="1" s="1"/>
  <c r="I2040" i="1" a="1"/>
  <c r="I2040" i="1" s="1"/>
  <c r="G2039" i="1" a="1"/>
  <c r="G2039" i="1" s="1"/>
  <c r="I2037" i="1" a="1"/>
  <c r="I2037" i="1" s="1"/>
  <c r="H2036" i="1" a="1"/>
  <c r="H2036" i="1" s="1"/>
  <c r="F2042" i="1" a="1"/>
  <c r="F2042" i="1" s="1"/>
  <c r="G2043" i="1" a="1"/>
  <c r="G2043" i="1" s="1"/>
  <c r="H2042" i="1" a="1"/>
  <c r="H2042" i="1" s="1"/>
  <c r="F2041" i="1" a="1"/>
  <c r="F2041" i="1" s="1"/>
  <c r="F2043" i="1" a="1"/>
  <c r="F2043" i="1" s="1"/>
  <c r="G2040" i="1" a="1"/>
  <c r="G2040" i="1" s="1"/>
  <c r="J2040" i="1" a="1"/>
  <c r="J2040" i="1" s="1"/>
  <c r="K2038" i="1" a="1"/>
  <c r="K2038" i="1" s="1"/>
  <c r="F2038" i="1" a="1"/>
  <c r="F2038" i="1" s="1"/>
  <c r="I2038" i="1" a="1"/>
  <c r="I2038" i="1" s="1"/>
  <c r="K2037" i="1" a="1"/>
  <c r="K2037" i="1" s="1"/>
  <c r="K2036" i="1" a="1"/>
  <c r="K2036" i="1" s="1"/>
  <c r="J2036" i="1" a="1"/>
  <c r="J2036" i="1" s="1"/>
  <c r="H2031" i="1" a="1"/>
  <c r="H2031" i="1" s="1"/>
  <c r="H2035" i="1" a="1"/>
  <c r="H2035" i="1" s="1"/>
  <c r="H2033" i="1" a="1"/>
  <c r="H2033" i="1" s="1"/>
  <c r="I2031" i="1" a="1"/>
  <c r="I2031" i="1" s="1"/>
  <c r="G2035" i="1" a="1"/>
  <c r="G2035" i="1" s="1"/>
  <c r="K2034" i="1" a="1"/>
  <c r="K2034" i="1" s="1"/>
  <c r="G2029" i="1" a="1"/>
  <c r="G2029" i="1" s="1"/>
  <c r="F2034" i="1" a="1"/>
  <c r="F2034" i="1" s="1"/>
  <c r="K2033" i="1" a="1"/>
  <c r="K2033" i="1" s="1"/>
  <c r="F2027" i="1" a="1"/>
  <c r="F2027" i="1" s="1"/>
  <c r="F2026" i="1" s="1" a="1"/>
  <c r="F2026" i="1" s="1"/>
  <c r="F2029" i="1" a="1"/>
  <c r="F2029" i="1" s="1"/>
  <c r="I2029" i="1" a="1"/>
  <c r="I2029" i="1" s="1"/>
  <c r="I2033" i="1" a="1"/>
  <c r="I2033" i="1" s="1"/>
  <c r="J2031" i="1" a="1"/>
  <c r="J2031" i="1" s="1"/>
  <c r="I2034" i="1" a="1"/>
  <c r="I2034" i="1" s="1"/>
  <c r="K2031" i="1" a="1"/>
  <c r="K2031" i="1" s="1"/>
  <c r="K2032" i="1" a="1"/>
  <c r="K2032" i="1" s="1"/>
  <c r="G2027" i="1" a="1"/>
  <c r="G2027" i="1" s="1"/>
  <c r="G2026" i="1" s="1" a="1"/>
  <c r="G2026" i="1" s="1"/>
  <c r="K2024" i="1" a="1"/>
  <c r="K2024" i="1" s="1"/>
  <c r="K2023" i="1" s="1" a="1"/>
  <c r="K2023" i="1" s="1"/>
  <c r="J2034" i="1" a="1"/>
  <c r="J2034" i="1" s="1"/>
  <c r="H2034" i="1" a="1"/>
  <c r="H2034" i="1" s="1"/>
  <c r="I2032" i="1" a="1"/>
  <c r="I2032" i="1" s="1"/>
  <c r="G2032" i="1" a="1"/>
  <c r="G2032" i="1" s="1"/>
  <c r="J2029" i="1" a="1"/>
  <c r="J2029" i="1" s="1"/>
  <c r="I2030" i="1" a="1"/>
  <c r="I2030" i="1" s="1"/>
  <c r="J2027" i="1" a="1"/>
  <c r="J2027" i="1" s="1"/>
  <c r="J2026" i="1" s="1" a="1"/>
  <c r="J2026" i="1" s="1"/>
  <c r="K2030" i="1" a="1"/>
  <c r="K2030" i="1" s="1"/>
  <c r="H2030" i="1" a="1"/>
  <c r="H2030" i="1" s="1"/>
  <c r="H2029" i="1" a="1"/>
  <c r="H2029" i="1" s="1"/>
  <c r="I2024" i="1" a="1"/>
  <c r="I2024" i="1" s="1"/>
  <c r="I2023" i="1" s="1" a="1"/>
  <c r="I2023" i="1" s="1"/>
  <c r="I2027" i="1" a="1"/>
  <c r="I2027" i="1" s="1"/>
  <c r="I2026" i="1" s="1" a="1"/>
  <c r="I2026" i="1" s="1"/>
  <c r="H2027" i="1" a="1"/>
  <c r="H2027" i="1" s="1"/>
  <c r="H2026" i="1" s="1" a="1"/>
  <c r="H2026" i="1" s="1"/>
  <c r="H2024" i="1" a="1"/>
  <c r="H2024" i="1" s="1"/>
  <c r="H2023" i="1" s="1" a="1"/>
  <c r="H2023" i="1" s="1"/>
  <c r="J2033" i="1" a="1"/>
  <c r="J2033" i="1"/>
  <c r="G2034" i="1" a="1"/>
  <c r="G2034" i="1" s="1"/>
  <c r="J2032" i="1" a="1"/>
  <c r="J2032" i="1" s="1"/>
  <c r="G2031" i="1" a="1"/>
  <c r="G2031" i="1" s="1"/>
  <c r="G2030" i="1" a="1"/>
  <c r="G2030" i="1" s="1"/>
  <c r="F2030" i="1" a="1"/>
  <c r="F2030" i="1" s="1"/>
  <c r="J2024" i="1" a="1"/>
  <c r="J2024" i="1" s="1"/>
  <c r="J2023" i="1" s="1" a="1"/>
  <c r="J2023" i="1" s="1"/>
  <c r="K2027" i="1" a="1"/>
  <c r="K2027" i="1" s="1"/>
  <c r="K2026" i="1" s="1" a="1"/>
  <c r="K2026" i="1" s="1"/>
  <c r="K2029" i="1" a="1"/>
  <c r="K2029" i="1"/>
  <c r="H2032" i="1" a="1"/>
  <c r="H2032" i="1"/>
  <c r="F2033" i="1" a="1"/>
  <c r="F2033" i="1"/>
  <c r="F2031" i="1" a="1"/>
  <c r="F2031" i="1"/>
  <c r="I2035" i="1" a="1"/>
  <c r="I2035" i="1"/>
  <c r="F2035" i="1" a="1"/>
  <c r="F2035" i="1"/>
  <c r="F2032" i="1" a="1"/>
  <c r="F2032" i="1"/>
  <c r="J2030" i="1" a="1"/>
  <c r="J2030" i="1"/>
  <c r="G2033" i="1" a="1"/>
  <c r="G2033" i="1"/>
  <c r="I2021" i="1" a="1"/>
  <c r="I2021" i="1"/>
  <c r="G2024" i="1" a="1"/>
  <c r="G2024" i="1"/>
  <c r="H2018" i="1" a="1"/>
  <c r="H2018" i="1"/>
  <c r="K2021" i="1" a="1"/>
  <c r="K2021" i="1"/>
  <c r="F2024" i="1" a="1"/>
  <c r="F2024" i="1"/>
  <c r="H2020" i="1" a="1"/>
  <c r="H2020" i="1"/>
  <c r="I2020" i="1" a="1"/>
  <c r="I2020" i="1"/>
  <c r="G2018" i="1" a="1"/>
  <c r="G2018" i="1"/>
  <c r="K2020" i="1" a="1"/>
  <c r="K2020" i="1"/>
  <c r="F2023" i="1" a="1"/>
  <c r="F2023" i="1"/>
  <c r="H2021" i="1" a="1"/>
  <c r="H2021" i="1"/>
  <c r="F2021" i="1" a="1"/>
  <c r="F2021" i="1"/>
  <c r="I2018" i="1" a="1"/>
  <c r="I2018" i="1"/>
  <c r="J2020" i="1" a="1"/>
  <c r="J2020" i="1"/>
  <c r="G2020" i="1" a="1"/>
  <c r="G2020" i="1"/>
  <c r="F2020" i="1" a="1"/>
  <c r="F2020" i="1" s="1"/>
  <c r="G2023" i="1" a="1"/>
  <c r="G2023" i="1" s="1"/>
  <c r="J2021" i="1" a="1"/>
  <c r="J2021" i="1" s="1"/>
  <c r="G2021" i="1" a="1"/>
  <c r="G2021" i="1" s="1"/>
  <c r="K2018" i="1" a="1"/>
  <c r="K2018" i="1" s="1"/>
  <c r="J2018" i="1" a="1"/>
  <c r="J2018" i="1" s="1"/>
  <c r="F2018" i="1" a="1"/>
  <c r="F2018" i="1" s="1"/>
  <c r="G741" i="1" a="1"/>
  <c r="G741" i="1" s="1"/>
  <c r="K738" i="1" a="1"/>
  <c r="K738" i="1" s="1"/>
  <c r="J738" i="1" a="1"/>
  <c r="J738" i="1" s="1"/>
  <c r="H741" i="1" a="1"/>
  <c r="H741" i="1" s="1"/>
  <c r="F741" i="1" a="1"/>
  <c r="F741" i="1" s="1"/>
  <c r="F738" i="1" a="1"/>
  <c r="F738" i="1" s="1"/>
  <c r="K741" i="1" a="1"/>
  <c r="K741" i="1" s="1"/>
  <c r="I741" i="1" a="1"/>
  <c r="I741" i="1" s="1"/>
  <c r="H738" i="1" a="1"/>
  <c r="H738" i="1" s="1"/>
  <c r="J741" i="1" a="1"/>
  <c r="J741" i="1" s="1"/>
  <c r="I738" i="1" a="1"/>
  <c r="I738" i="1" s="1"/>
  <c r="G738" i="1" a="1"/>
  <c r="G738" i="1" s="1"/>
  <c r="H718" i="1" a="1"/>
  <c r="H718" i="1" s="1"/>
  <c r="H717" i="1" a="1"/>
  <c r="H717" i="1" s="1"/>
  <c r="K722" i="1" a="1"/>
  <c r="K722" i="1" s="1"/>
  <c r="F718" i="1" a="1"/>
  <c r="F718" i="1" s="1"/>
  <c r="I725" i="1" a="1"/>
  <c r="I725" i="1" s="1"/>
  <c r="G722" i="1" a="1"/>
  <c r="G722" i="1" s="1"/>
  <c r="K716" i="1" a="1"/>
  <c r="K716" i="1" s="1"/>
  <c r="H722" i="1" a="1"/>
  <c r="H722" i="1" s="1"/>
  <c r="I718" i="1" a="1"/>
  <c r="I718" i="1" s="1"/>
  <c r="G725" i="1" a="1"/>
  <c r="G725" i="1" s="1"/>
  <c r="F725" i="1" a="1"/>
  <c r="F725" i="1" s="1"/>
  <c r="K718" i="1" a="1"/>
  <c r="K718" i="1" s="1"/>
  <c r="K725" i="1" a="1"/>
  <c r="K725" i="1" s="1"/>
  <c r="J725" i="1" a="1"/>
  <c r="J725" i="1" s="1"/>
  <c r="G718" i="1" a="1"/>
  <c r="G718" i="1" s="1"/>
  <c r="J722" i="1" a="1"/>
  <c r="J722" i="1" s="1"/>
  <c r="I722" i="1" a="1"/>
  <c r="I722" i="1" s="1"/>
  <c r="G717" i="1" a="1"/>
  <c r="G717" i="1" s="1"/>
  <c r="J717" i="1" a="1"/>
  <c r="J717" i="1" s="1"/>
  <c r="K717" i="1" a="1"/>
  <c r="K717" i="1" s="1"/>
  <c r="H725" i="1" a="1"/>
  <c r="H725" i="1" s="1"/>
  <c r="J718" i="1" a="1"/>
  <c r="J718" i="1" s="1"/>
  <c r="I717" i="1" a="1"/>
  <c r="I717" i="1" s="1"/>
  <c r="F722" i="1" a="1"/>
  <c r="F722" i="1" s="1"/>
  <c r="F717" i="1" a="1"/>
  <c r="F717" i="1" s="1"/>
  <c r="F695" i="1" a="1"/>
  <c r="F695" i="1" s="1"/>
  <c r="K709" i="1" a="1"/>
  <c r="K709" i="1" s="1"/>
  <c r="I716" i="1" a="1"/>
  <c r="I716" i="1" s="1"/>
  <c r="H716" i="1" a="1"/>
  <c r="H716" i="1" s="1"/>
  <c r="G716" i="1" a="1"/>
  <c r="G716" i="1" s="1"/>
  <c r="F716" i="1" a="1"/>
  <c r="F716" i="1" s="1"/>
  <c r="K714" i="1" a="1"/>
  <c r="K714" i="1" s="1"/>
  <c r="J714" i="1" a="1"/>
  <c r="J714" i="1" s="1"/>
  <c r="H709" i="1" a="1"/>
  <c r="H709" i="1" s="1"/>
  <c r="I714" i="1" a="1"/>
  <c r="I714" i="1" s="1"/>
  <c r="J707" i="1" a="1"/>
  <c r="J707" i="1" s="1"/>
  <c r="H714" i="1" a="1"/>
  <c r="H714" i="1" s="1"/>
  <c r="G714" i="1" a="1"/>
  <c r="G714" i="1" s="1"/>
  <c r="F714" i="1" a="1"/>
  <c r="F714" i="1" s="1"/>
  <c r="J709" i="1" a="1"/>
  <c r="J709" i="1" s="1"/>
  <c r="I709" i="1" a="1"/>
  <c r="I709" i="1" s="1"/>
  <c r="K695" i="1" a="1"/>
  <c r="K695" i="1" s="1"/>
  <c r="H695" i="1" a="1"/>
  <c r="H695" i="1" s="1"/>
  <c r="G709" i="1" a="1"/>
  <c r="G709" i="1" s="1"/>
  <c r="F709" i="1" a="1"/>
  <c r="F709" i="1" s="1"/>
  <c r="I695" i="1" a="1"/>
  <c r="I695" i="1" s="1"/>
  <c r="F707" i="1" a="1"/>
  <c r="F707" i="1" s="1"/>
  <c r="G694" i="1" a="1"/>
  <c r="G694" i="1" s="1"/>
  <c r="K694" i="1" a="1"/>
  <c r="K694" i="1" s="1"/>
  <c r="K686" i="1" a="1"/>
  <c r="K686" i="1" s="1"/>
  <c r="G695" i="1" a="1"/>
  <c r="G695" i="1" s="1"/>
  <c r="J695" i="1" a="1"/>
  <c r="J695" i="1" s="1"/>
  <c r="F694" i="1" a="1"/>
  <c r="F694" i="1" s="1"/>
  <c r="K707" i="1" a="1"/>
  <c r="K707" i="1"/>
  <c r="I707" i="1" a="1"/>
  <c r="I707" i="1" s="1"/>
  <c r="I686" i="1" a="1"/>
  <c r="I686" i="1" s="1"/>
  <c r="J694" i="1" a="1"/>
  <c r="J694" i="1" s="1"/>
  <c r="G707" i="1" a="1"/>
  <c r="G707" i="1" s="1"/>
  <c r="J686" i="1" a="1"/>
  <c r="J686" i="1" s="1"/>
  <c r="I694" i="1" a="1"/>
  <c r="I694" i="1" s="1"/>
  <c r="H694" i="1" a="1"/>
  <c r="H694" i="1" s="1"/>
  <c r="H686" i="1" a="1"/>
  <c r="H686" i="1" s="1"/>
  <c r="G686" i="1" a="1"/>
  <c r="G686" i="1" s="1"/>
  <c r="J716" i="1" a="1"/>
  <c r="J716" i="1" s="1"/>
  <c r="H707" i="1" a="1"/>
  <c r="H707" i="1" s="1"/>
  <c r="H681" i="1" a="1"/>
  <c r="H681" i="1" s="1"/>
  <c r="H683" i="1" a="1"/>
  <c r="H683" i="1" s="1"/>
  <c r="I685" i="1" a="1"/>
  <c r="I685" i="1" s="1"/>
  <c r="H685" i="1" a="1"/>
  <c r="H685" i="1" s="1"/>
  <c r="K683" i="1" a="1"/>
  <c r="K683" i="1" s="1"/>
  <c r="G683" i="1" a="1"/>
  <c r="G683" i="1" s="1"/>
  <c r="J664" i="1" a="1"/>
  <c r="J664" i="1" s="1"/>
  <c r="K679" i="1" a="1"/>
  <c r="K679" i="1" s="1"/>
  <c r="I681" i="1" a="1"/>
  <c r="I681" i="1" s="1"/>
  <c r="I680" i="1" a="1"/>
  <c r="I680" i="1" s="1"/>
  <c r="F679" i="1" a="1"/>
  <c r="F679" i="1" s="1"/>
  <c r="F681" i="1" a="1"/>
  <c r="F681" i="1" s="1"/>
  <c r="J680" i="1" a="1"/>
  <c r="J680" i="1" s="1"/>
  <c r="G680" i="1" a="1"/>
  <c r="G680" i="1" s="1"/>
  <c r="G679" i="1" a="1"/>
  <c r="G679" i="1" s="1"/>
  <c r="K664" i="1" a="1"/>
  <c r="K664" i="1" s="1"/>
  <c r="I664" i="1" a="1"/>
  <c r="I664" i="1" s="1"/>
  <c r="I683" i="1" a="1"/>
  <c r="I683" i="1" s="1"/>
  <c r="F683" i="1" a="1"/>
  <c r="F683" i="1" s="1"/>
  <c r="G681" i="1" a="1"/>
  <c r="G681" i="1" s="1"/>
  <c r="K680" i="1" a="1"/>
  <c r="K680" i="1" s="1"/>
  <c r="J681" i="1" a="1"/>
  <c r="J681" i="1" s="1"/>
  <c r="J679" i="1" a="1"/>
  <c r="J679" i="1" s="1"/>
  <c r="F680" i="1" a="1"/>
  <c r="F680" i="1" s="1"/>
  <c r="K681" i="1" a="1"/>
  <c r="K681" i="1" s="1"/>
  <c r="I679" i="1" a="1"/>
  <c r="I679" i="1" s="1"/>
  <c r="K685" i="1" a="1"/>
  <c r="K685" i="1" s="1"/>
  <c r="H680" i="1" a="1"/>
  <c r="H680" i="1" s="1"/>
  <c r="J685" i="1" a="1"/>
  <c r="J685" i="1" s="1"/>
  <c r="G685" i="1" a="1"/>
  <c r="G685" i="1" s="1"/>
  <c r="F685" i="1" a="1"/>
  <c r="F685" i="1" s="1"/>
  <c r="J683" i="1" a="1"/>
  <c r="J683" i="1" s="1"/>
  <c r="H679" i="1" a="1"/>
  <c r="H679" i="1" s="1"/>
  <c r="F686" i="1" a="1"/>
  <c r="F686" i="1" s="1"/>
  <c r="F646" i="1" a="1"/>
  <c r="F646" i="1" s="1"/>
  <c r="K647" i="1" a="1"/>
  <c r="K647" i="1" s="1"/>
  <c r="H664" i="1" a="1"/>
  <c r="H664" i="1" s="1"/>
  <c r="G664" i="1" a="1"/>
  <c r="G664" i="1" s="1"/>
  <c r="H663" i="1" a="1"/>
  <c r="H663" i="1" s="1"/>
  <c r="I647" i="1" a="1"/>
  <c r="I647" i="1"/>
  <c r="K645" i="1" a="1"/>
  <c r="K645" i="1" s="1"/>
  <c r="F664" i="1" a="1"/>
  <c r="F664" i="1" s="1"/>
  <c r="K663" i="1" a="1"/>
  <c r="K663" i="1" s="1"/>
  <c r="I650" i="1" a="1"/>
  <c r="I650" i="1" s="1"/>
  <c r="J663" i="1" a="1"/>
  <c r="J663" i="1" s="1"/>
  <c r="J651" i="1" a="1"/>
  <c r="J651" i="1" s="1"/>
  <c r="G663" i="1" a="1"/>
  <c r="G663" i="1" s="1"/>
  <c r="J662" i="1" a="1"/>
  <c r="J662" i="1" s="1"/>
  <c r="G647" i="1" a="1"/>
  <c r="G647" i="1" s="1"/>
  <c r="F651" i="1" a="1"/>
  <c r="F651" i="1" s="1"/>
  <c r="F647" i="1" a="1"/>
  <c r="F647" i="1" s="1"/>
  <c r="K662" i="1" a="1"/>
  <c r="K662" i="1" s="1"/>
  <c r="F663" i="1" a="1"/>
  <c r="F663" i="1" s="1"/>
  <c r="I662" i="1" a="1"/>
  <c r="I662" i="1" s="1"/>
  <c r="G651" i="1" a="1"/>
  <c r="G651" i="1" s="1"/>
  <c r="H646" i="1" a="1"/>
  <c r="H646" i="1" s="1"/>
  <c r="J645" i="1" a="1"/>
  <c r="J645" i="1" s="1"/>
  <c r="I651" i="1" a="1"/>
  <c r="I651" i="1" s="1"/>
  <c r="F648" i="1" a="1"/>
  <c r="F648" i="1" s="1"/>
  <c r="K651" i="1" a="1"/>
  <c r="K651" i="1" s="1"/>
  <c r="F650" i="1" a="1"/>
  <c r="F650" i="1" s="1"/>
  <c r="H662" i="1" a="1"/>
  <c r="H662" i="1" s="1"/>
  <c r="H651" i="1" a="1"/>
  <c r="H651" i="1" s="1"/>
  <c r="J647" i="1" a="1"/>
  <c r="J647" i="1" s="1"/>
  <c r="G662" i="1" a="1"/>
  <c r="G662" i="1" s="1"/>
  <c r="F662" i="1" a="1"/>
  <c r="F662" i="1" s="1"/>
  <c r="H650" i="1" a="1"/>
  <c r="H650" i="1" s="1"/>
  <c r="J648" i="1" a="1"/>
  <c r="J648" i="1" s="1"/>
  <c r="J646" i="1" a="1"/>
  <c r="J646" i="1" s="1"/>
  <c r="G646" i="1" a="1"/>
  <c r="G646" i="1" s="1"/>
  <c r="G650" i="1" a="1"/>
  <c r="G650" i="1" s="1"/>
  <c r="G648" i="1" a="1"/>
  <c r="G648" i="1" s="1"/>
  <c r="K650" i="1" a="1"/>
  <c r="K650" i="1" s="1"/>
  <c r="K648" i="1" a="1"/>
  <c r="K648" i="1" s="1"/>
  <c r="K646" i="1" a="1"/>
  <c r="K646" i="1" s="1"/>
  <c r="I646" i="1" a="1"/>
  <c r="I646" i="1" s="1"/>
  <c r="I645" i="1" a="1"/>
  <c r="I645" i="1" s="1"/>
  <c r="H647" i="1" a="1"/>
  <c r="H647" i="1" s="1"/>
  <c r="J650" i="1" a="1"/>
  <c r="J650" i="1" s="1"/>
  <c r="I663" i="1" a="1"/>
  <c r="I663" i="1" s="1"/>
  <c r="H648" i="1" a="1"/>
  <c r="H648" i="1" s="1"/>
  <c r="I648" i="1" a="1"/>
  <c r="I648" i="1" s="1"/>
  <c r="H645" i="1" a="1"/>
  <c r="H645" i="1" s="1"/>
  <c r="G645" i="1" a="1"/>
  <c r="G645" i="1" s="1"/>
  <c r="F645" i="1" a="1"/>
  <c r="F645" i="1" s="1"/>
  <c r="K643" i="1" a="1"/>
  <c r="K643" i="1" s="1"/>
  <c r="F643" i="1" a="1"/>
  <c r="F643" i="1" s="1"/>
  <c r="K638" i="1" a="1"/>
  <c r="K638" i="1" s="1"/>
  <c r="I636" i="1" a="1"/>
  <c r="I636" i="1" s="1"/>
  <c r="F641" i="1" a="1"/>
  <c r="F641" i="1" s="1"/>
  <c r="K641" i="1" a="1"/>
  <c r="K641" i="1" s="1"/>
  <c r="H641" i="1" a="1"/>
  <c r="H641" i="1" s="1"/>
  <c r="G641" i="1" a="1"/>
  <c r="G641" i="1" s="1"/>
  <c r="G635" i="1" a="1"/>
  <c r="G635" i="1" s="1"/>
  <c r="K640" i="1" a="1"/>
  <c r="K640" i="1" s="1"/>
  <c r="J640" i="1" a="1"/>
  <c r="J640" i="1" s="1"/>
  <c r="H635" i="1" a="1"/>
  <c r="H635" i="1" s="1"/>
  <c r="G640" i="1" a="1"/>
  <c r="G640" i="1" s="1"/>
  <c r="G643" i="1" a="1"/>
  <c r="G643" i="1" s="1"/>
  <c r="I641" i="1" a="1"/>
  <c r="I641" i="1" s="1"/>
  <c r="H638" i="1" a="1"/>
  <c r="H638" i="1" s="1"/>
  <c r="I637" i="1" a="1"/>
  <c r="I637" i="1" s="1"/>
  <c r="J636" i="1" a="1"/>
  <c r="J636" i="1" s="1"/>
  <c r="F636" i="1" a="1"/>
  <c r="F636" i="1" s="1"/>
  <c r="F635" i="1" a="1"/>
  <c r="F635" i="1" s="1"/>
  <c r="J635" i="1" a="1"/>
  <c r="J635" i="1" s="1"/>
  <c r="F637" i="1" a="1"/>
  <c r="F637" i="1" s="1"/>
  <c r="G638" i="1" a="1"/>
  <c r="G638" i="1" s="1"/>
  <c r="I635" i="1" a="1"/>
  <c r="I635" i="1" s="1"/>
  <c r="J641" i="1" a="1"/>
  <c r="J641" i="1" s="1"/>
  <c r="H643" i="1" a="1"/>
  <c r="H643" i="1"/>
  <c r="J643" i="1" a="1"/>
  <c r="J643" i="1"/>
  <c r="I643" i="1" a="1"/>
  <c r="I643" i="1"/>
  <c r="H640" i="1" a="1"/>
  <c r="H640" i="1"/>
  <c r="H637" i="1" a="1"/>
  <c r="H637" i="1"/>
  <c r="K637" i="1" a="1"/>
  <c r="K637" i="1"/>
  <c r="I640" i="1" a="1"/>
  <c r="I640" i="1"/>
  <c r="F640" i="1" a="1"/>
  <c r="F640" i="1"/>
  <c r="J638" i="1" a="1"/>
  <c r="J638" i="1"/>
  <c r="G637" i="1" a="1"/>
  <c r="G637" i="1"/>
  <c r="I638" i="1" a="1"/>
  <c r="I638" i="1"/>
  <c r="H636" i="1" a="1"/>
  <c r="H636" i="1"/>
  <c r="G636" i="1" a="1"/>
  <c r="G636" i="1"/>
  <c r="K635" i="1" a="1"/>
  <c r="K635" i="1"/>
  <c r="J637" i="1" a="1"/>
  <c r="J637" i="1"/>
  <c r="K636" i="1" a="1"/>
  <c r="K636" i="1"/>
  <c r="F638" i="1" a="1"/>
  <c r="F638" i="1"/>
  <c r="K625" i="1" a="1"/>
  <c r="K625" i="1"/>
  <c r="K621" i="1" a="1"/>
  <c r="K621" i="1"/>
  <c r="G628" i="1" a="1"/>
  <c r="G628" i="1"/>
  <c r="H623" i="1" a="1"/>
  <c r="H623" i="1"/>
  <c r="J631" i="1" a="1"/>
  <c r="J631" i="1"/>
  <c r="G627" i="1" a="1"/>
  <c r="G627" i="1"/>
  <c r="J630" i="1" a="1"/>
  <c r="J630" i="1"/>
  <c r="H626" i="1" a="1"/>
  <c r="H626" i="1"/>
  <c r="I631" i="1" a="1"/>
  <c r="I631" i="1"/>
  <c r="F631" i="1" a="1"/>
  <c r="F631" i="1"/>
  <c r="H630" i="1" a="1"/>
  <c r="H630" i="1"/>
  <c r="J623" i="1" a="1"/>
  <c r="J623" i="1"/>
  <c r="G630" i="1" a="1"/>
  <c r="G630" i="1"/>
  <c r="G625" i="1" a="1"/>
  <c r="G625" i="1"/>
  <c r="I626" i="1" a="1"/>
  <c r="I626" i="1"/>
  <c r="F630" i="1" a="1"/>
  <c r="F630" i="1"/>
  <c r="K627" i="1" a="1"/>
  <c r="K627" i="1"/>
  <c r="H625" i="1" a="1"/>
  <c r="H625" i="1"/>
  <c r="F623" i="1" a="1"/>
  <c r="F623" i="1"/>
  <c r="I623" i="1" a="1"/>
  <c r="I623" i="1"/>
  <c r="J628" i="1" a="1"/>
  <c r="J628" i="1"/>
  <c r="J621" i="1" a="1"/>
  <c r="J621" i="1"/>
  <c r="G633" i="1" a="1"/>
  <c r="G633" i="1"/>
  <c r="K630" i="1" a="1"/>
  <c r="K630" i="1"/>
  <c r="I628" i="1" a="1"/>
  <c r="I628" i="1"/>
  <c r="H631" i="1" a="1"/>
  <c r="H631" i="1"/>
  <c r="F625" i="1" a="1"/>
  <c r="F625" i="1"/>
  <c r="K631" i="1" a="1"/>
  <c r="K631" i="1"/>
  <c r="I630" i="1" a="1"/>
  <c r="I630" i="1"/>
  <c r="G623" i="1" a="1"/>
  <c r="G623" i="1"/>
  <c r="I627" i="1" a="1"/>
  <c r="I627" i="1"/>
  <c r="G626" i="1" a="1"/>
  <c r="G626" i="1"/>
  <c r="F626" i="1" a="1"/>
  <c r="F626" i="1"/>
  <c r="F627" i="1" a="1"/>
  <c r="F627" i="1"/>
  <c r="J626" i="1" a="1"/>
  <c r="J626" i="1"/>
  <c r="J627" i="1" a="1"/>
  <c r="J627" i="1"/>
  <c r="F633" i="1" a="1"/>
  <c r="F633" i="1"/>
  <c r="G631" i="1" a="1"/>
  <c r="G631" i="1"/>
  <c r="K623" i="1" a="1"/>
  <c r="K623" i="1"/>
  <c r="K628" i="1" a="1"/>
  <c r="K628" i="1"/>
  <c r="J625" i="1" a="1"/>
  <c r="J625" i="1"/>
  <c r="H627" i="1" a="1"/>
  <c r="H627" i="1"/>
  <c r="I621" i="1" a="1"/>
  <c r="I621" i="1"/>
  <c r="F628" i="1" a="1"/>
  <c r="F628" i="1"/>
  <c r="H628" i="1" a="1"/>
  <c r="H628" i="1"/>
  <c r="K633" i="1" a="1"/>
  <c r="K633" i="1"/>
  <c r="J633" i="1" a="1"/>
  <c r="J633" i="1"/>
  <c r="K626" i="1" a="1"/>
  <c r="K626" i="1"/>
  <c r="I625" i="1" a="1"/>
  <c r="I625" i="1"/>
  <c r="I633" i="1" a="1"/>
  <c r="I633" i="1"/>
  <c r="H633" i="1" a="1"/>
  <c r="H633" i="1"/>
  <c r="I604" i="1" a="1"/>
  <c r="I604" i="1"/>
  <c r="H621" i="1" a="1"/>
  <c r="H621" i="1"/>
  <c r="K620" i="1" a="1"/>
  <c r="K620" i="1"/>
  <c r="H607" i="1" a="1"/>
  <c r="H607" i="1"/>
  <c r="I605" i="1" a="1"/>
  <c r="I605" i="1"/>
  <c r="J608" i="1" a="1"/>
  <c r="J608" i="1"/>
  <c r="F617" i="1" a="1"/>
  <c r="F617" i="1"/>
  <c r="J620" i="1" a="1"/>
  <c r="J620" i="1"/>
  <c r="F618" i="1" a="1"/>
  <c r="F618" i="1"/>
  <c r="I620" i="1" a="1"/>
  <c r="I620" i="1"/>
  <c r="H620" i="1" a="1"/>
  <c r="H620" i="1"/>
  <c r="K618" i="1" a="1"/>
  <c r="K618" i="1"/>
  <c r="J618" i="1" a="1"/>
  <c r="J618" i="1"/>
  <c r="H615" i="1" a="1"/>
  <c r="H615" i="1"/>
  <c r="I615" i="1" a="1"/>
  <c r="I615" i="1"/>
  <c r="F607" i="1" a="1"/>
  <c r="F607" i="1"/>
  <c r="G605" i="1" a="1"/>
  <c r="G605" i="1"/>
  <c r="H618" i="1" a="1"/>
  <c r="H618" i="1"/>
  <c r="H616" i="1" a="1"/>
  <c r="H616" i="1"/>
  <c r="G616" i="1" a="1"/>
  <c r="G616" i="1"/>
  <c r="K615" i="1" a="1"/>
  <c r="K615" i="1"/>
  <c r="J615" i="1" a="1"/>
  <c r="J615" i="1"/>
  <c r="F608" i="1" a="1"/>
  <c r="F608" i="1"/>
  <c r="K617" i="1" a="1"/>
  <c r="K617" i="1"/>
  <c r="J607" i="1" a="1"/>
  <c r="J607" i="1"/>
  <c r="J604" i="1" a="1"/>
  <c r="J604" i="1"/>
  <c r="F620" i="1" a="1"/>
  <c r="F620" i="1"/>
  <c r="J617" i="1" a="1"/>
  <c r="J617" i="1"/>
  <c r="H617" i="1" a="1"/>
  <c r="H617" i="1"/>
  <c r="K608" i="1" a="1"/>
  <c r="K608" i="1"/>
  <c r="I608" i="1" a="1"/>
  <c r="I608" i="1"/>
  <c r="H608" i="1" a="1"/>
  <c r="H608" i="1" s="1"/>
  <c r="K616" i="1" a="1"/>
  <c r="K616" i="1" s="1"/>
  <c r="I616" i="1" a="1"/>
  <c r="I616" i="1" s="1"/>
  <c r="F616" i="1" a="1"/>
  <c r="F616" i="1" s="1"/>
  <c r="G620" i="1" a="1"/>
  <c r="G620" i="1" s="1"/>
  <c r="G621" i="1" a="1"/>
  <c r="G621" i="1" s="1"/>
  <c r="F621" i="1" a="1"/>
  <c r="F621" i="1" s="1"/>
  <c r="G618" i="1" a="1"/>
  <c r="G618" i="1" s="1"/>
  <c r="K607" i="1" a="1"/>
  <c r="K607" i="1" s="1"/>
  <c r="F605" i="1" a="1"/>
  <c r="F605" i="1" s="1"/>
  <c r="F615" i="1" a="1"/>
  <c r="F615" i="1" s="1"/>
  <c r="G617" i="1" a="1"/>
  <c r="G617" i="1" s="1"/>
  <c r="I617" i="1" a="1"/>
  <c r="I617" i="1" s="1"/>
  <c r="G607" i="1" a="1"/>
  <c r="G607" i="1" s="1"/>
  <c r="H605" i="1" a="1"/>
  <c r="H605" i="1" s="1"/>
  <c r="I607" i="1" a="1"/>
  <c r="I607" i="1" s="1"/>
  <c r="J605" i="1" a="1"/>
  <c r="J605" i="1" s="1"/>
  <c r="I618" i="1" a="1"/>
  <c r="I618" i="1" s="1"/>
  <c r="J616" i="1" a="1"/>
  <c r="J616" i="1" s="1"/>
  <c r="G615" i="1" a="1"/>
  <c r="G615" i="1" s="1"/>
  <c r="G608" i="1" a="1"/>
  <c r="G608" i="1" s="1"/>
  <c r="K604" i="1" a="1"/>
  <c r="K604" i="1" s="1"/>
  <c r="K605" i="1" a="1"/>
  <c r="K605" i="1" s="1"/>
  <c r="J593" i="1" a="1"/>
  <c r="J593" i="1" s="1"/>
  <c r="I601" i="1" a="1"/>
  <c r="I601" i="1" s="1"/>
  <c r="J600" i="1" a="1"/>
  <c r="J600" i="1" s="1"/>
  <c r="F594" i="1" a="1"/>
  <c r="F594" i="1" s="1"/>
  <c r="K591" i="1" a="1"/>
  <c r="K591" i="1" s="1"/>
  <c r="H591" i="1" a="1"/>
  <c r="H591" i="1" s="1"/>
  <c r="J590" i="1" a="1"/>
  <c r="J590" i="1" s="1"/>
  <c r="H590" i="1" a="1"/>
  <c r="H590" i="1" s="1"/>
  <c r="H587" i="1" a="1"/>
  <c r="H587" i="1" s="1"/>
  <c r="I593" i="1" a="1"/>
  <c r="I593" i="1" s="1"/>
  <c r="K590" i="1" a="1"/>
  <c r="K590" i="1" s="1"/>
  <c r="K587" i="1" a="1"/>
  <c r="K587" i="1" s="1"/>
  <c r="I586" i="1" a="1"/>
  <c r="I586" i="1" s="1"/>
  <c r="K600" i="1" a="1"/>
  <c r="K600" i="1" s="1"/>
  <c r="I590" i="1" a="1"/>
  <c r="I590" i="1" s="1"/>
  <c r="H600" i="1" a="1"/>
  <c r="H600" i="1" s="1"/>
  <c r="I594" i="1" a="1"/>
  <c r="I594" i="1" s="1"/>
  <c r="K586" i="1" a="1"/>
  <c r="K586" i="1" s="1"/>
  <c r="G590" i="1" a="1"/>
  <c r="G590" i="1" s="1"/>
  <c r="G587" i="1" a="1"/>
  <c r="G587" i="1" s="1"/>
  <c r="J586" i="1" a="1"/>
  <c r="J586" i="1" s="1"/>
  <c r="G600" i="1" a="1"/>
  <c r="G600" i="1" s="1"/>
  <c r="F593" i="1" a="1"/>
  <c r="F593" i="1" s="1"/>
  <c r="H594" i="1" a="1"/>
  <c r="H594" i="1" s="1"/>
  <c r="G591" i="1" a="1"/>
  <c r="G591" i="1" s="1"/>
  <c r="J587" i="1" a="1"/>
  <c r="J587" i="1" s="1"/>
  <c r="J601" i="1" a="1"/>
  <c r="J601" i="1" s="1"/>
  <c r="F601" i="1" a="1"/>
  <c r="F601" i="1" s="1"/>
  <c r="F586" i="1" a="1"/>
  <c r="F586" i="1" s="1"/>
  <c r="I600" i="1" a="1"/>
  <c r="I600" i="1" s="1"/>
  <c r="H593" i="1" a="1"/>
  <c r="H593" i="1" s="1"/>
  <c r="F590" i="1" a="1"/>
  <c r="F590" i="1" s="1"/>
  <c r="F587" i="1" a="1"/>
  <c r="F587" i="1" s="1"/>
  <c r="G586" i="1" a="1"/>
  <c r="G586" i="1" s="1"/>
  <c r="K601" i="1" a="1"/>
  <c r="K601" i="1" s="1"/>
  <c r="G604" i="1" a="1"/>
  <c r="G604" i="1" s="1"/>
  <c r="F604" i="1" a="1"/>
  <c r="F604" i="1" s="1"/>
  <c r="F591" i="1" a="1"/>
  <c r="F591" i="1" s="1"/>
  <c r="I587" i="1" a="1"/>
  <c r="I587" i="1" s="1"/>
  <c r="H601" i="1" a="1"/>
  <c r="H601" i="1" s="1"/>
  <c r="F600" i="1" a="1"/>
  <c r="F600" i="1" s="1"/>
  <c r="K594" i="1" a="1"/>
  <c r="K594" i="1" s="1"/>
  <c r="J594" i="1" a="1"/>
  <c r="J594" i="1" s="1"/>
  <c r="K593" i="1" a="1"/>
  <c r="K593" i="1" s="1"/>
  <c r="I591" i="1" a="1"/>
  <c r="I591" i="1" s="1"/>
  <c r="G594" i="1" a="1"/>
  <c r="G594" i="1" s="1"/>
  <c r="H586" i="1" a="1"/>
  <c r="H586" i="1" s="1"/>
  <c r="J591" i="1" a="1"/>
  <c r="J591" i="1" s="1"/>
  <c r="G593" i="1" a="1"/>
  <c r="G593" i="1" s="1"/>
  <c r="H604" i="1" a="1"/>
  <c r="H604" i="1" s="1"/>
  <c r="G601" i="1" a="1"/>
  <c r="G601" i="1" s="1"/>
  <c r="J582" i="1" a="1"/>
  <c r="J582" i="1" s="1"/>
  <c r="I582" i="1" a="1"/>
  <c r="I582" i="1" s="1"/>
  <c r="H582" i="1" a="1"/>
  <c r="H582" i="1" s="1"/>
  <c r="F582" i="1" a="1"/>
  <c r="F582" i="1" s="1"/>
  <c r="K583" i="1" a="1"/>
  <c r="K583" i="1" s="1"/>
  <c r="J583" i="1" a="1"/>
  <c r="J583" i="1" s="1"/>
  <c r="I583" i="1" a="1"/>
  <c r="I583" i="1" s="1"/>
  <c r="F583" i="1" a="1"/>
  <c r="F583" i="1" s="1"/>
  <c r="K582" i="1" a="1"/>
  <c r="K582" i="1" s="1"/>
  <c r="G582" i="1" a="1"/>
  <c r="G582" i="1" s="1"/>
  <c r="H583" i="1" a="1"/>
  <c r="H583" i="1" s="1"/>
  <c r="G583" i="1" a="1"/>
  <c r="G583" i="1" s="1"/>
  <c r="I30" i="1" a="1"/>
  <c r="I30" i="1" s="1"/>
  <c r="K31" i="1" a="1"/>
  <c r="K31" i="1" s="1"/>
  <c r="F31" i="1" a="1"/>
  <c r="F31" i="1" s="1"/>
  <c r="K30" i="1" a="1"/>
  <c r="K30" i="1" s="1"/>
  <c r="H30" i="1" a="1"/>
  <c r="H30" i="1" s="1"/>
  <c r="H31" i="1" a="1"/>
  <c r="H31" i="1" s="1"/>
  <c r="I31" i="1" a="1"/>
  <c r="I31" i="1" s="1"/>
  <c r="J31" i="1" a="1"/>
  <c r="J31" i="1" s="1"/>
  <c r="G31" i="1" a="1"/>
  <c r="G31" i="1" s="1"/>
  <c r="G30" i="1" a="1"/>
  <c r="G30" i="1" s="1"/>
  <c r="J30" i="1" a="1"/>
  <c r="J30" i="1" s="1"/>
  <c r="F30" i="1" a="1"/>
  <c r="F30" i="1" s="1"/>
  <c r="K19" i="1"/>
  <c r="J19" i="1"/>
  <c r="I19" i="1"/>
  <c r="H19" i="1"/>
  <c r="G19" i="1"/>
  <c r="F19" i="1"/>
  <c r="K18" i="1"/>
  <c r="J18" i="1"/>
  <c r="I18" i="1"/>
  <c r="H18" i="1"/>
  <c r="G18" i="1"/>
  <c r="F18" i="1"/>
  <c r="I282" i="1" a="1"/>
  <c r="I282" i="1" s="1"/>
  <c r="F273" i="1" a="1"/>
  <c r="F273" i="1" s="1"/>
  <c r="H282" i="1" a="1"/>
  <c r="H282" i="1" s="1"/>
  <c r="H273" i="1" a="1"/>
  <c r="H273" i="1" s="1"/>
  <c r="G282" i="1" a="1"/>
  <c r="G282" i="1" s="1"/>
  <c r="J282" i="1" a="1"/>
  <c r="J282" i="1" s="1"/>
  <c r="I273" i="1" a="1"/>
  <c r="I273" i="1" s="1"/>
  <c r="K273" i="1" a="1"/>
  <c r="K273" i="1" s="1"/>
  <c r="K282" i="1" a="1"/>
  <c r="K282" i="1" s="1"/>
  <c r="J273" i="1" a="1"/>
  <c r="J273" i="1" s="1"/>
  <c r="F282" i="1" a="1"/>
  <c r="F282" i="1" s="1"/>
  <c r="G273" i="1" a="1"/>
  <c r="G273" i="1" s="1"/>
  <c r="I240" i="1" a="1"/>
  <c r="I240" i="1" s="1"/>
  <c r="I239" i="1" s="1"/>
  <c r="G240" i="1" a="1"/>
  <c r="G240" i="1" s="1"/>
  <c r="G239" i="1" s="1"/>
  <c r="H240" i="1" a="1"/>
  <c r="H240" i="1" s="1"/>
  <c r="H239" i="1" s="1"/>
  <c r="F240" i="1" a="1"/>
  <c r="F240" i="1" s="1"/>
  <c r="F239" i="1" s="1"/>
  <c r="H197" i="1" a="1"/>
  <c r="H197" i="1" s="1"/>
  <c r="H196" i="1" s="1"/>
  <c r="G197" i="1" a="1"/>
  <c r="G197" i="1" s="1"/>
  <c r="G196" i="1" s="1"/>
  <c r="K197" i="1" a="1"/>
  <c r="K197" i="1" s="1"/>
  <c r="K196" i="1" s="1"/>
  <c r="J240" i="1" a="1"/>
  <c r="J240" i="1" s="1"/>
  <c r="J239" i="1" s="1"/>
  <c r="K240" i="1" a="1"/>
  <c r="K240" i="1" s="1"/>
  <c r="K239" i="1" s="1"/>
  <c r="J197" i="1" a="1"/>
  <c r="J197" i="1" s="1"/>
  <c r="J196" i="1" s="1"/>
  <c r="I197" i="1" a="1"/>
  <c r="I197" i="1" s="1"/>
  <c r="I196" i="1" s="1"/>
  <c r="F197" i="1" a="1"/>
  <c r="F197" i="1" s="1"/>
  <c r="F196" i="1" s="1"/>
  <c r="H137" i="1" a="1"/>
  <c r="H137" i="1" s="1"/>
  <c r="H138" i="1" a="1"/>
  <c r="H138" i="1" s="1"/>
  <c r="F137" i="1" a="1"/>
  <c r="F137" i="1" s="1"/>
  <c r="I136" i="1" a="1"/>
  <c r="I136" i="1" s="1"/>
  <c r="K136" i="1" a="1"/>
  <c r="K136" i="1" s="1"/>
  <c r="K138" i="1" a="1"/>
  <c r="K138" i="1" s="1"/>
  <c r="J138" i="1" a="1"/>
  <c r="J138" i="1" s="1"/>
  <c r="I137" i="1" a="1"/>
  <c r="I137" i="1" s="1"/>
  <c r="J136" i="1" a="1"/>
  <c r="J136" i="1" s="1"/>
  <c r="J139" i="1" a="1"/>
  <c r="J139" i="1" s="1"/>
  <c r="F139" i="1" a="1"/>
  <c r="F139" i="1" s="1"/>
  <c r="G137" i="1" a="1"/>
  <c r="G137" i="1" s="1"/>
  <c r="K139" i="1" a="1"/>
  <c r="K139" i="1" s="1"/>
  <c r="I139" i="1" a="1"/>
  <c r="I139" i="1" s="1"/>
  <c r="I138" i="1" a="1"/>
  <c r="I138" i="1" s="1"/>
  <c r="F138" i="1" a="1"/>
  <c r="F138" i="1" s="1"/>
  <c r="J137" i="1" a="1"/>
  <c r="J137" i="1" s="1"/>
  <c r="K137" i="1" a="1"/>
  <c r="K137" i="1" s="1"/>
  <c r="H139" i="1" a="1"/>
  <c r="H139" i="1" s="1"/>
  <c r="H136" i="1" a="1"/>
  <c r="H136" i="1" s="1"/>
  <c r="F136" i="1" a="1"/>
  <c r="F136" i="1"/>
  <c r="G139" i="1" a="1"/>
  <c r="G139" i="1"/>
  <c r="G138" i="1" a="1"/>
  <c r="G138" i="1"/>
  <c r="G136" i="1" a="1"/>
  <c r="G136" i="1"/>
  <c r="J57" i="1" a="1"/>
  <c r="J57" i="1"/>
  <c r="I60" i="1" a="1"/>
  <c r="I60" i="1"/>
  <c r="G60" i="1" a="1"/>
  <c r="G60" i="1"/>
  <c r="H59" i="1" a="1"/>
  <c r="H59" i="1" s="1"/>
  <c r="G57" i="1" a="1"/>
  <c r="G57" i="1" s="1"/>
  <c r="H58" i="1" a="1"/>
  <c r="H58" i="1" s="1"/>
  <c r="K59" i="1" a="1"/>
  <c r="K59" i="1" s="1"/>
  <c r="F60" i="1" a="1"/>
  <c r="F60" i="1" s="1"/>
  <c r="I58" i="1" a="1"/>
  <c r="I58" i="1" s="1"/>
  <c r="F59" i="1" a="1"/>
  <c r="F59" i="1" s="1"/>
  <c r="I57" i="1" a="1"/>
  <c r="I57" i="1" s="1"/>
  <c r="H60" i="1" a="1"/>
  <c r="H60" i="1" s="1"/>
  <c r="K60" i="1" a="1"/>
  <c r="K60" i="1" s="1"/>
  <c r="I59" i="1" a="1"/>
  <c r="I59" i="1" s="1"/>
  <c r="G58" i="1" a="1"/>
  <c r="G58" i="1" s="1"/>
  <c r="F58" i="1" a="1"/>
  <c r="F58" i="1" s="1"/>
  <c r="K57" i="1" a="1"/>
  <c r="K57" i="1" s="1"/>
  <c r="J60" i="1" a="1"/>
  <c r="J60" i="1" s="1"/>
  <c r="G59" i="1" a="1"/>
  <c r="G59" i="1" s="1"/>
  <c r="H57" i="1" a="1"/>
  <c r="H57" i="1" s="1"/>
  <c r="J59" i="1" a="1"/>
  <c r="J59" i="1" s="1"/>
  <c r="J58" i="1" a="1"/>
  <c r="J58" i="1" s="1"/>
  <c r="K58" i="1" a="1"/>
  <c r="K58" i="1" s="1"/>
  <c r="F57" i="1" a="1"/>
  <c r="F57" i="1" s="1"/>
  <c r="F50" i="1" a="1"/>
  <c r="F50" i="1" s="1"/>
  <c r="I51" i="1" a="1"/>
  <c r="I51" i="1" s="1"/>
  <c r="H51" i="1" a="1"/>
  <c r="H51" i="1" s="1"/>
  <c r="K51" i="1" a="1"/>
  <c r="K51" i="1" s="1"/>
  <c r="I52" i="1" a="1"/>
  <c r="I52" i="1" s="1"/>
  <c r="J53" i="1" a="1"/>
  <c r="J53" i="1" s="1"/>
  <c r="I53" i="1" a="1"/>
  <c r="I53" i="1" s="1"/>
  <c r="H52" i="1" a="1"/>
  <c r="H52" i="1" s="1"/>
  <c r="K52" i="1" a="1"/>
  <c r="K52" i="1" s="1"/>
  <c r="J52" i="1" a="1"/>
  <c r="J52" i="1" s="1"/>
  <c r="K50" i="1" a="1"/>
  <c r="K50" i="1" s="1"/>
  <c r="H50" i="1" a="1"/>
  <c r="H50" i="1" s="1"/>
  <c r="G52" i="1" a="1"/>
  <c r="G52" i="1" s="1"/>
  <c r="F52" i="1" a="1"/>
  <c r="F52" i="1" s="1"/>
  <c r="J51" i="1" a="1"/>
  <c r="J51" i="1" s="1"/>
  <c r="G51" i="1" a="1"/>
  <c r="G51" i="1" s="1"/>
  <c r="J50" i="1" a="1"/>
  <c r="J50" i="1" s="1"/>
  <c r="G53" i="1" a="1"/>
  <c r="G53" i="1" s="1"/>
  <c r="H53" i="1" a="1"/>
  <c r="H53" i="1" s="1"/>
  <c r="G50" i="1" a="1"/>
  <c r="G50" i="1" s="1"/>
  <c r="I50" i="1" a="1"/>
  <c r="I50" i="1" s="1"/>
  <c r="F51" i="1" a="1"/>
  <c r="F51" i="1" s="1"/>
  <c r="K53" i="1" a="1"/>
  <c r="K53" i="1" s="1"/>
  <c r="F53" i="1" a="1"/>
  <c r="F53" i="1" s="1"/>
  <c r="H14" i="1" a="1"/>
  <c r="H14" i="1" s="1"/>
  <c r="K14" i="1" a="1"/>
  <c r="K14" i="1" s="1"/>
  <c r="K15" i="1" a="1"/>
  <c r="K15" i="1" s="1"/>
  <c r="I13" i="1" a="1"/>
  <c r="I13" i="1" s="1"/>
  <c r="H13" i="1" a="1"/>
  <c r="H13" i="1" s="1"/>
  <c r="I15" i="1" a="1"/>
  <c r="I15" i="1" s="1"/>
  <c r="G13" i="1" a="1"/>
  <c r="G13" i="1" s="1"/>
  <c r="F15" i="1" a="1"/>
  <c r="F15" i="1" s="1"/>
  <c r="F14" i="1" a="1"/>
  <c r="F14" i="1" s="1"/>
  <c r="F13" i="1" a="1"/>
  <c r="F13" i="1" s="1"/>
  <c r="G15" i="1" a="1"/>
  <c r="G15" i="1" s="1"/>
  <c r="J13" i="1" a="1"/>
  <c r="J13" i="1" s="1"/>
  <c r="I14" i="1" a="1"/>
  <c r="I14" i="1" s="1"/>
  <c r="J15" i="1" a="1"/>
  <c r="J15" i="1" s="1"/>
  <c r="H15" i="1" a="1"/>
  <c r="H15" i="1" s="1"/>
  <c r="J14" i="1" a="1"/>
  <c r="J14" i="1" s="1"/>
  <c r="G14" i="1" a="1"/>
  <c r="G14" i="1" s="1"/>
  <c r="K13" i="1" a="1"/>
  <c r="K13" i="1" s="1"/>
  <c r="K54" i="1" a="1"/>
  <c r="K54" i="1"/>
  <c r="J54" i="1" a="1"/>
  <c r="J54" i="1" s="1"/>
  <c r="G54" i="1" a="1"/>
  <c r="G54" i="1" s="1"/>
  <c r="F54" i="1" a="1"/>
  <c r="F54" i="1" s="1"/>
  <c r="J48" i="1" a="1"/>
  <c r="J48" i="1" s="1"/>
  <c r="J43" i="1" a="1"/>
  <c r="J43" i="1" s="1"/>
  <c r="K43" i="1" a="1"/>
  <c r="K43" i="1" s="1"/>
  <c r="I48" i="1" a="1"/>
  <c r="I48" i="1" s="1"/>
  <c r="K42" i="1" a="1"/>
  <c r="K42" i="1" s="1"/>
  <c r="H43" i="1" a="1"/>
  <c r="H43" i="1" s="1"/>
  <c r="K48" i="1" a="1"/>
  <c r="K48" i="1" s="1"/>
  <c r="F43" i="1" a="1"/>
  <c r="F43" i="1" s="1"/>
  <c r="H48" i="1" a="1"/>
  <c r="H48" i="1" s="1"/>
  <c r="H54" i="1" a="1"/>
  <c r="H54" i="1" s="1"/>
  <c r="G43" i="1" a="1"/>
  <c r="G43" i="1" s="1"/>
  <c r="I43" i="1" a="1"/>
  <c r="I43" i="1" s="1"/>
  <c r="G48" i="1" a="1"/>
  <c r="G48" i="1" s="1"/>
  <c r="I54" i="1" a="1"/>
  <c r="I54" i="1" s="1"/>
  <c r="F48" i="1" a="1"/>
  <c r="F48" i="1" s="1"/>
  <c r="H28" i="1" a="1"/>
  <c r="H28" i="1" s="1"/>
  <c r="J42" i="1" a="1"/>
  <c r="J42" i="1" s="1"/>
  <c r="J28" i="1" a="1"/>
  <c r="J28" i="1" s="1"/>
  <c r="I42" i="1" a="1"/>
  <c r="I42" i="1" s="1"/>
  <c r="J41" i="1" a="1"/>
  <c r="J41" i="1" s="1"/>
  <c r="I27" i="1" a="1"/>
  <c r="I27" i="1" s="1"/>
  <c r="H41" i="1" a="1"/>
  <c r="H41" i="1" s="1"/>
  <c r="F28" i="1" a="1"/>
  <c r="F28" i="1" s="1"/>
  <c r="H42" i="1" a="1"/>
  <c r="H42" i="1" s="1"/>
  <c r="G28" i="1" a="1"/>
  <c r="G28" i="1" s="1"/>
  <c r="K27" i="1" a="1"/>
  <c r="K27" i="1" s="1"/>
  <c r="G42" i="1" a="1"/>
  <c r="G42" i="1" s="1"/>
  <c r="I28" i="1" a="1"/>
  <c r="I28" i="1" s="1"/>
  <c r="G41" i="1" a="1"/>
  <c r="G41" i="1" s="1"/>
  <c r="F42" i="1" a="1"/>
  <c r="F42" i="1" s="1"/>
  <c r="K41" i="1" a="1"/>
  <c r="K41" i="1" s="1"/>
  <c r="J27" i="1" a="1"/>
  <c r="J27" i="1" s="1"/>
  <c r="I41" i="1" a="1"/>
  <c r="I41" i="1" s="1"/>
  <c r="K28" i="1" a="1"/>
  <c r="K28" i="1" s="1"/>
  <c r="F41" i="1" a="1"/>
  <c r="F41" i="1" s="1"/>
  <c r="G24" i="1" a="1"/>
  <c r="G24" i="1" s="1"/>
  <c r="H21" i="1" a="1"/>
  <c r="H21" i="1" s="1"/>
  <c r="J21" i="1" a="1"/>
  <c r="J21" i="1" s="1"/>
  <c r="H27" i="1" a="1"/>
  <c r="H27" i="1" s="1"/>
  <c r="G27" i="1" a="1"/>
  <c r="G27" i="1" s="1"/>
  <c r="F27" i="1" a="1"/>
  <c r="F27" i="1" s="1"/>
  <c r="J26" i="1" a="1"/>
  <c r="J26" i="1" s="1"/>
  <c r="H26" i="1" a="1"/>
  <c r="H26" i="1" s="1"/>
  <c r="F24" i="1" a="1"/>
  <c r="F24" i="1" s="1"/>
  <c r="I26" i="1" a="1"/>
  <c r="I26" i="1" s="1"/>
  <c r="H25" i="1" a="1"/>
  <c r="H25" i="1" s="1"/>
  <c r="H24" i="1" a="1"/>
  <c r="H24" i="1" s="1"/>
  <c r="I24" i="1" a="1"/>
  <c r="I24" i="1" s="1"/>
  <c r="K21" i="1" a="1"/>
  <c r="K21" i="1" s="1"/>
  <c r="G25" i="1" a="1"/>
  <c r="G25" i="1" s="1"/>
  <c r="G21" i="1" a="1"/>
  <c r="G21" i="1" s="1"/>
  <c r="K25" i="1" a="1"/>
  <c r="K25" i="1" s="1"/>
  <c r="J25" i="1" a="1"/>
  <c r="J25" i="1" s="1"/>
  <c r="I21" i="1" a="1"/>
  <c r="I21" i="1" s="1"/>
  <c r="K17" i="1" a="1"/>
  <c r="K17" i="1" s="1"/>
  <c r="K26" i="1" a="1"/>
  <c r="K26" i="1" s="1"/>
  <c r="J17" i="1" a="1"/>
  <c r="J17" i="1" s="1"/>
  <c r="F25" i="1" a="1"/>
  <c r="F25" i="1" s="1"/>
  <c r="I25" i="1" a="1"/>
  <c r="I25" i="1" s="1"/>
  <c r="J24" i="1" a="1"/>
  <c r="J24" i="1" s="1"/>
  <c r="G26" i="1" a="1"/>
  <c r="G26" i="1" s="1"/>
  <c r="K24" i="1" a="1"/>
  <c r="K24" i="1" s="1"/>
  <c r="F21" i="1" a="1"/>
  <c r="F21" i="1" s="1"/>
  <c r="F26" i="1" a="1"/>
  <c r="F26" i="1" s="1"/>
  <c r="H11" i="1" a="1"/>
  <c r="H11" i="1" s="1"/>
  <c r="H10" i="1" a="1"/>
  <c r="H10" i="1" s="1"/>
  <c r="J10" i="1" a="1"/>
  <c r="J10" i="1" s="1"/>
  <c r="I7" i="1" a="1"/>
  <c r="I7" i="1" s="1"/>
  <c r="I17" i="1" a="1"/>
  <c r="I17" i="1" s="1"/>
  <c r="K16" i="1" a="1"/>
  <c r="K16" i="1" s="1"/>
  <c r="J16" i="1" a="1"/>
  <c r="J16" i="1" s="1"/>
  <c r="G16" i="1" a="1"/>
  <c r="G16" i="1" s="1"/>
  <c r="F16" i="1" a="1"/>
  <c r="F16" i="1" s="1"/>
  <c r="I11" i="1" a="1"/>
  <c r="I11" i="1" s="1"/>
  <c r="K9" i="1" a="1"/>
  <c r="K9" i="1" s="1"/>
  <c r="K11" i="1" a="1"/>
  <c r="K11" i="1" s="1"/>
  <c r="K10" i="1" a="1"/>
  <c r="K10" i="1" s="1"/>
  <c r="F7" i="1" a="1"/>
  <c r="F7" i="1" s="1"/>
  <c r="F11" i="1" a="1"/>
  <c r="F11" i="1" s="1"/>
  <c r="G10" i="1" a="1"/>
  <c r="G10" i="1" s="1"/>
  <c r="H7" i="1" a="1"/>
  <c r="H7" i="1" s="1"/>
  <c r="K7" i="1" a="1"/>
  <c r="K7" i="1" s="1"/>
  <c r="J11" i="1" a="1"/>
  <c r="J11" i="1" s="1"/>
  <c r="J9" i="1" a="1"/>
  <c r="J9" i="1" s="1"/>
  <c r="K6" i="1" a="1"/>
  <c r="K6" i="1" s="1"/>
  <c r="H17" i="1" a="1"/>
  <c r="H17" i="1" s="1"/>
  <c r="G17" i="1" a="1"/>
  <c r="G17" i="1" s="1"/>
  <c r="F17" i="1" a="1"/>
  <c r="F17" i="1" s="1"/>
  <c r="I10" i="1" a="1"/>
  <c r="I10" i="1" s="1"/>
  <c r="I16" i="1" a="1"/>
  <c r="I16" i="1" s="1"/>
  <c r="H16" i="1" a="1"/>
  <c r="H16" i="1" s="1"/>
  <c r="G9" i="1" a="1"/>
  <c r="G9" i="1" s="1"/>
  <c r="H9" i="1" a="1"/>
  <c r="H9" i="1" s="1"/>
  <c r="G7" i="1" a="1"/>
  <c r="G7" i="1" s="1"/>
  <c r="J7" i="1" a="1"/>
  <c r="J7" i="1" s="1"/>
  <c r="F9" i="1" a="1"/>
  <c r="F9" i="1" s="1"/>
  <c r="I9" i="1" a="1"/>
  <c r="I9" i="1" s="1"/>
  <c r="G11" i="1" a="1"/>
  <c r="G11" i="1"/>
  <c r="J6" i="1" a="1"/>
  <c r="J6" i="1" s="1"/>
  <c r="F10" i="1" a="1"/>
  <c r="F10" i="1" s="1"/>
  <c r="I6" i="1" a="1"/>
  <c r="I6" i="1" s="1"/>
  <c r="H6" i="1" a="1"/>
  <c r="H6" i="1" s="1"/>
  <c r="G6" i="1" a="1"/>
  <c r="G6" i="1" s="1"/>
  <c r="F6" i="1" a="1"/>
  <c r="F6" i="1" s="1"/>
  <c r="K5" i="1" a="1"/>
  <c r="K5" i="1" s="1"/>
  <c r="J5" i="1" a="1"/>
  <c r="J5" i="1" s="1"/>
  <c r="I5" i="1" a="1"/>
  <c r="I5" i="1" s="1"/>
  <c r="H5" i="1" a="1"/>
  <c r="H5" i="1" s="1"/>
  <c r="J4" i="1" a="1"/>
  <c r="J4" i="1" s="1"/>
  <c r="I4" i="1" a="1"/>
  <c r="I4" i="1" s="1"/>
  <c r="G4" i="1" a="1"/>
  <c r="G4" i="1" s="1"/>
  <c r="H4" i="1" a="1"/>
  <c r="H4" i="1" s="1"/>
  <c r="F4" i="1" a="1"/>
  <c r="F4" i="1" s="1"/>
  <c r="G5" i="1" a="1"/>
  <c r="G5" i="1" s="1"/>
  <c r="F5" i="1" a="1"/>
  <c r="F5" i="1" s="1"/>
  <c r="K4" i="1" a="1"/>
  <c r="K4" i="1" s="1"/>
  <c r="K900" i="1" l="1"/>
  <c r="K897" i="1"/>
  <c r="J900" i="1"/>
  <c r="J897" i="1"/>
  <c r="I900" i="1"/>
  <c r="I897" i="1"/>
  <c r="H897" i="1"/>
  <c r="H900" i="1"/>
  <c r="G897" i="1"/>
  <c r="G900" i="1"/>
  <c r="I901" i="1"/>
  <c r="I923" i="1"/>
  <c r="I922" i="1" s="1"/>
  <c r="F923" i="1"/>
  <c r="F922" i="1" s="1"/>
  <c r="F893" i="1"/>
  <c r="F901" i="1" s="1"/>
  <c r="K923" i="1"/>
  <c r="K922" i="1" s="1"/>
  <c r="K901" i="1"/>
  <c r="J923" i="1"/>
  <c r="J922" i="1" s="1"/>
  <c r="J901" i="1"/>
  <c r="H901" i="1"/>
  <c r="H923" i="1"/>
  <c r="H922" i="1" s="1"/>
  <c r="G901" i="1"/>
  <c r="G923" i="1"/>
  <c r="G922" i="1" s="1"/>
  <c r="K740" i="1" a="1"/>
  <c r="K740" i="1" s="1"/>
  <c r="K742" i="1" s="1" a="1"/>
  <c r="K742" i="1" s="1"/>
  <c r="K724" i="1" a="1"/>
  <c r="K724" i="1" s="1"/>
  <c r="K726" i="1" s="1" a="1"/>
  <c r="K726" i="1" s="1"/>
  <c r="I740" i="1" a="1"/>
  <c r="I740" i="1" s="1"/>
  <c r="I742" i="1" s="1" a="1"/>
  <c r="I742" i="1" s="1"/>
  <c r="I724" i="1" a="1"/>
  <c r="I724" i="1" s="1"/>
  <c r="I726" i="1" s="1" a="1"/>
  <c r="I726" i="1" s="1"/>
  <c r="H740" i="1" a="1"/>
  <c r="H740" i="1" s="1"/>
  <c r="H742" i="1" s="1" a="1"/>
  <c r="H742" i="1" s="1"/>
  <c r="H724" i="1" a="1"/>
  <c r="H724" i="1" s="1"/>
  <c r="H726" i="1" s="1" a="1"/>
  <c r="H726" i="1" s="1"/>
  <c r="G724" i="1" a="1"/>
  <c r="G724" i="1" s="1"/>
  <c r="G726" i="1" s="1" a="1"/>
  <c r="G726" i="1" s="1"/>
  <c r="G740" i="1" a="1"/>
  <c r="G740" i="1" s="1"/>
  <c r="G742" i="1" s="1" a="1"/>
  <c r="G742" i="1" s="1"/>
  <c r="F724" i="1" a="1"/>
  <c r="F724" i="1" s="1"/>
  <c r="F726" i="1" s="1" a="1"/>
  <c r="F726" i="1" s="1"/>
  <c r="F740" i="1" a="1"/>
  <c r="F740" i="1" s="1"/>
  <c r="F742" i="1" s="1" a="1"/>
  <c r="F742" i="1" s="1"/>
  <c r="J724" i="1" a="1"/>
  <c r="J724" i="1" s="1"/>
  <c r="J726" i="1" s="1" a="1"/>
  <c r="J726" i="1" s="1"/>
  <c r="J740" i="1" a="1"/>
  <c r="J740" i="1" s="1"/>
  <c r="J742" i="1" s="1" a="1"/>
  <c r="J742" i="1" s="1"/>
  <c r="I381" i="1"/>
  <c r="I512" i="1" s="1"/>
  <c r="I281" i="1"/>
  <c r="I380" i="1" s="1"/>
  <c r="I511" i="1" s="1"/>
  <c r="F272" i="1"/>
  <c r="F361" i="1" s="1"/>
  <c r="F502" i="1" s="1"/>
  <c r="F362" i="1"/>
  <c r="H281" i="1"/>
  <c r="H380" i="1" s="1"/>
  <c r="H511" i="1" s="1"/>
  <c r="H381" i="1"/>
  <c r="H512" i="1" s="1"/>
  <c r="H272" i="1"/>
  <c r="H361" i="1" s="1"/>
  <c r="H502" i="1" s="1"/>
  <c r="H362" i="1"/>
  <c r="G381" i="1"/>
  <c r="G512" i="1" s="1"/>
  <c r="G281" i="1"/>
  <c r="G380" i="1" s="1"/>
  <c r="G511" i="1" s="1"/>
  <c r="J281" i="1"/>
  <c r="J380" i="1" s="1"/>
  <c r="J511" i="1" s="1"/>
  <c r="J381" i="1"/>
  <c r="J512" i="1" s="1"/>
  <c r="I272" i="1"/>
  <c r="I361" i="1" s="1"/>
  <c r="I502" i="1" s="1"/>
  <c r="I362" i="1"/>
  <c r="K272" i="1"/>
  <c r="K361" i="1" s="1"/>
  <c r="K502" i="1" s="1"/>
  <c r="K362" i="1"/>
  <c r="K281" i="1"/>
  <c r="K380" i="1" s="1"/>
  <c r="K511" i="1" s="1"/>
  <c r="K381" i="1"/>
  <c r="K512" i="1" s="1"/>
  <c r="J272" i="1"/>
  <c r="J361" i="1" s="1"/>
  <c r="J502" i="1" s="1"/>
  <c r="J362" i="1"/>
  <c r="F381" i="1"/>
  <c r="F512" i="1" s="1"/>
  <c r="F281" i="1"/>
  <c r="F380" i="1" s="1"/>
  <c r="F511" i="1" s="1"/>
  <c r="G272" i="1"/>
  <c r="G361" i="1" s="1"/>
  <c r="G502" i="1" s="1"/>
  <c r="G362" i="1"/>
  <c r="K360" i="1"/>
  <c r="K427" i="1" s="1"/>
  <c r="J360" i="1"/>
  <c r="J427" i="1" s="1"/>
  <c r="I360" i="1"/>
  <c r="I427" i="1" s="1"/>
  <c r="H360" i="1"/>
  <c r="H427" i="1" s="1"/>
  <c r="G360" i="1"/>
  <c r="G427" i="1" s="1"/>
  <c r="F360" i="1"/>
  <c r="F427" i="1" s="1"/>
  <c r="K359" i="1"/>
  <c r="K426" i="1" s="1"/>
  <c r="J359" i="1"/>
  <c r="J426" i="1" s="1"/>
  <c r="I359" i="1"/>
  <c r="I426" i="1" s="1"/>
  <c r="H359" i="1"/>
  <c r="H426" i="1" s="1"/>
  <c r="G359" i="1"/>
  <c r="G426" i="1" s="1"/>
  <c r="F359" i="1"/>
  <c r="F426" i="1" s="1"/>
  <c r="I781" i="1"/>
  <c r="I784" i="1"/>
  <c r="I785" i="1" s="1"/>
  <c r="K781" i="1"/>
  <c r="K784" i="1"/>
  <c r="K785" i="1" s="1"/>
  <c r="H781" i="1"/>
  <c r="H784" i="1"/>
  <c r="H785" i="1" s="1"/>
  <c r="G781" i="1"/>
  <c r="G784" i="1"/>
  <c r="G785" i="1" s="1"/>
  <c r="F781" i="1"/>
  <c r="F784" i="1"/>
  <c r="F785" i="1" s="1"/>
  <c r="J781" i="1"/>
  <c r="J784" i="1"/>
  <c r="J785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897" i="1" l="1"/>
  <c r="F900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7" i="1" s="1"/>
  <c r="K2019" i="1"/>
  <c r="F1881" i="1"/>
  <c r="F1880" i="1"/>
  <c r="K1886" i="1"/>
  <c r="K1881" i="1"/>
  <c r="K1880" i="1" s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I1857" i="1" s="1"/>
  <c r="J1864" i="1"/>
  <c r="G1861" i="1"/>
  <c r="F1857" i="1"/>
  <c r="H1861" i="1"/>
  <c r="J1861" i="1"/>
  <c r="F1825" i="1"/>
  <c r="I1839" i="1"/>
  <c r="K1844" i="1"/>
  <c r="K1838" i="1" s="1"/>
  <c r="J1839" i="1"/>
  <c r="F1844" i="1"/>
  <c r="G1844" i="1"/>
  <c r="F1839" i="1"/>
  <c r="F1838" i="1" s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H1838" i="1" l="1"/>
  <c r="K1857" i="1"/>
  <c r="G1838" i="1"/>
  <c r="I1880" i="1"/>
  <c r="I1838" i="1"/>
  <c r="G1880" i="1"/>
  <c r="G1857" i="1"/>
  <c r="J1857" i="1"/>
  <c r="H1857" i="1"/>
  <c r="F1819" i="1"/>
  <c r="F1818" i="1" s="1"/>
  <c r="J1838" i="1"/>
  <c r="K1819" i="1"/>
  <c r="K1818" i="1" s="1"/>
  <c r="I1819" i="1"/>
  <c r="J1819" i="1"/>
  <c r="H1819" i="1"/>
  <c r="H1818" i="1" s="1"/>
  <c r="G1819" i="1"/>
  <c r="G1818" i="1" s="1"/>
  <c r="J1818" i="1" l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I1651" i="1" l="1"/>
  <c r="H1651" i="1"/>
  <c r="G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G1657" i="1" l="1"/>
  <c r="H1657" i="1"/>
  <c r="I1657" i="1"/>
  <c r="F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I1616" i="1" l="1"/>
  <c r="H1616" i="1"/>
  <c r="G1616" i="1"/>
  <c r="F1616" i="1"/>
  <c r="I1569" i="1"/>
  <c r="H1569" i="1"/>
  <c r="G1569" i="1"/>
  <c r="F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I1608" i="1" l="1"/>
  <c r="G1554" i="1"/>
  <c r="F1608" i="1"/>
  <c r="H1608" i="1"/>
  <c r="F1601" i="1"/>
  <c r="G1601" i="1"/>
  <c r="H1601" i="1"/>
  <c r="G1608" i="1"/>
  <c r="I1601" i="1"/>
  <c r="I1554" i="1"/>
  <c r="F1554" i="1"/>
  <c r="H1554" i="1"/>
  <c r="I1561" i="1"/>
  <c r="F1561" i="1"/>
  <c r="G1561" i="1"/>
  <c r="H156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F1510" i="1" l="1"/>
  <c r="G1510" i="1"/>
  <c r="H1510" i="1"/>
  <c r="I1510" i="1"/>
  <c r="H1427" i="1"/>
  <c r="I1427" i="1"/>
  <c r="G1413" i="1"/>
  <c r="H1413" i="1"/>
  <c r="I1413" i="1"/>
  <c r="F1427" i="1"/>
  <c r="F1413" i="1"/>
  <c r="G1427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G1343" i="1" l="1"/>
  <c r="H1343" i="1"/>
  <c r="F1343" i="1"/>
  <c r="I1343" i="1"/>
  <c r="F1329" i="1"/>
  <c r="I1329" i="1"/>
  <c r="H1329" i="1"/>
  <c r="G1329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H1205" i="1" l="1"/>
  <c r="F1182" i="1"/>
  <c r="H1182" i="1"/>
  <c r="F1205" i="1"/>
  <c r="I1182" i="1"/>
  <c r="G1205" i="1"/>
  <c r="G1182" i="1"/>
  <c r="I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G1159" i="1" l="1"/>
  <c r="H1159" i="1"/>
  <c r="F1159" i="1"/>
  <c r="I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K1003" i="1" l="1"/>
  <c r="K1000" i="1" s="1"/>
  <c r="K1005" i="1"/>
  <c r="K1004" i="1" s="1"/>
  <c r="J1012" i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G1050" i="1"/>
  <c r="G1047" i="1" s="1"/>
  <c r="G1048" i="1" s="1"/>
  <c r="H1050" i="1"/>
  <c r="H1047" i="1" s="1"/>
  <c r="H104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124" i="1" l="1"/>
  <c r="K1011" i="1"/>
  <c r="J1124" i="1"/>
  <c r="J1004" i="1"/>
  <c r="J1011" i="1"/>
  <c r="K1001" i="1"/>
  <c r="K999" i="1"/>
  <c r="K998" i="1" s="1"/>
  <c r="I1001" i="1"/>
  <c r="J998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K1008" i="1" l="1"/>
  <c r="K1007" i="1" s="1"/>
  <c r="K1010" i="1"/>
  <c r="J1008" i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6" i="1" l="1" a="1"/>
  <c r="J736" i="1" s="1"/>
  <c r="J756" i="1" s="1"/>
  <c r="J734" i="1" a="1"/>
  <c r="J734" i="1" s="1"/>
  <c r="J743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50" i="1" l="1"/>
  <c r="J749" i="1"/>
  <c r="J752" i="1"/>
  <c r="J753" i="1"/>
  <c r="J751" i="1"/>
  <c r="J754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H10" i="4" l="1"/>
  <c r="C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K1041" i="1" s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H1041" i="1" l="1"/>
  <c r="G1041" i="1"/>
  <c r="F1041" i="1"/>
  <c r="F1093" i="1" s="1"/>
  <c r="K1093" i="1"/>
  <c r="K1094" i="1"/>
  <c r="K1095" i="1"/>
  <c r="I1094" i="1"/>
  <c r="I1093" i="1"/>
  <c r="I1095" i="1"/>
  <c r="J1093" i="1"/>
  <c r="J1095" i="1"/>
  <c r="J1094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H1045" i="1" l="1"/>
  <c r="H1069" i="1"/>
  <c r="G1068" i="1"/>
  <c r="G1095" i="1"/>
  <c r="G1094" i="1"/>
  <c r="G1093" i="1"/>
  <c r="G1045" i="1"/>
  <c r="G1069" i="1"/>
  <c r="H1068" i="1"/>
  <c r="H1095" i="1"/>
  <c r="H1094" i="1"/>
  <c r="H1093" i="1"/>
  <c r="H1067" i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614" i="1" s="1"/>
  <c r="I1613" i="1" s="1"/>
  <c r="I1568" i="1"/>
  <c r="I1567" i="1" s="1"/>
  <c r="I1566" i="1" s="1"/>
  <c r="I1426" i="1"/>
  <c r="I1425" i="1" s="1"/>
  <c r="I1424" i="1" s="1"/>
  <c r="I1342" i="1"/>
  <c r="I1341" i="1" s="1"/>
  <c r="I1340" i="1" s="1"/>
  <c r="I1204" i="1"/>
  <c r="I1203" i="1" s="1"/>
  <c r="I1202" i="1" s="1"/>
  <c r="H1615" i="1"/>
  <c r="H1614" i="1" s="1"/>
  <c r="H1613" i="1" s="1"/>
  <c r="H1568" i="1"/>
  <c r="H1567" i="1" s="1"/>
  <c r="H1566" i="1" s="1"/>
  <c r="H1426" i="1"/>
  <c r="H1425" i="1" s="1"/>
  <c r="H1424" i="1" s="1"/>
  <c r="H1342" i="1"/>
  <c r="H1341" i="1" s="1"/>
  <c r="H1340" i="1" s="1"/>
  <c r="H1204" i="1"/>
  <c r="H1203" i="1" s="1"/>
  <c r="H1202" i="1" s="1"/>
  <c r="G1615" i="1"/>
  <c r="G1614" i="1" s="1"/>
  <c r="G1613" i="1" s="1"/>
  <c r="G1568" i="1"/>
  <c r="G1567" i="1" s="1"/>
  <c r="G1566" i="1" s="1"/>
  <c r="G1426" i="1"/>
  <c r="G1425" i="1" s="1"/>
  <c r="G1424" i="1" s="1"/>
  <c r="G1342" i="1"/>
  <c r="G1341" i="1" s="1"/>
  <c r="G1340" i="1" s="1"/>
  <c r="G1204" i="1"/>
  <c r="G1203" i="1" s="1"/>
  <c r="G1202" i="1" s="1"/>
  <c r="F1615" i="1"/>
  <c r="F1614" i="1" s="1"/>
  <c r="F1613" i="1" s="1"/>
  <c r="F1568" i="1"/>
  <c r="F1567" i="1" s="1"/>
  <c r="F1566" i="1" s="1"/>
  <c r="F1426" i="1"/>
  <c r="F1425" i="1" s="1"/>
  <c r="F1424" i="1" s="1"/>
  <c r="F1342" i="1"/>
  <c r="F1341" i="1" s="1"/>
  <c r="F1340" i="1" s="1"/>
  <c r="F1204" i="1"/>
  <c r="F1203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K1568" i="1" l="1"/>
  <c r="K1615" i="1"/>
  <c r="K1426" i="1"/>
  <c r="K1342" i="1"/>
  <c r="K1204" i="1"/>
  <c r="J1615" i="1"/>
  <c r="J1568" i="1"/>
  <c r="J1426" i="1"/>
  <c r="J1342" i="1"/>
  <c r="J1204" i="1"/>
  <c r="J1731" i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6" i="1" l="1"/>
  <c r="K1569" i="1"/>
  <c r="K1427" i="1"/>
  <c r="K1343" i="1"/>
  <c r="K1205" i="1"/>
  <c r="J1616" i="1"/>
  <c r="J1569" i="1"/>
  <c r="J1427" i="1"/>
  <c r="J1343" i="1"/>
  <c r="J1205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0" i="1" l="1"/>
  <c r="F1158" i="1"/>
  <c r="F1509" i="1"/>
  <c r="F1553" i="1"/>
  <c r="F1600" i="1"/>
  <c r="I1650" i="1"/>
  <c r="I1158" i="1"/>
  <c r="I1157" i="1" s="1"/>
  <c r="I1156" i="1" s="1"/>
  <c r="I1553" i="1"/>
  <c r="I1552" i="1" s="1"/>
  <c r="I1551" i="1" s="1"/>
  <c r="I1600" i="1"/>
  <c r="I1599" i="1" s="1"/>
  <c r="I1598" i="1" s="1"/>
  <c r="I1509" i="1"/>
  <c r="H1650" i="1"/>
  <c r="H1649" i="1" s="1"/>
  <c r="H1158" i="1"/>
  <c r="H1157" i="1" s="1"/>
  <c r="H1156" i="1" s="1"/>
  <c r="H1553" i="1"/>
  <c r="H1552" i="1" s="1"/>
  <c r="H1551" i="1" s="1"/>
  <c r="H1600" i="1"/>
  <c r="H1599" i="1" s="1"/>
  <c r="H1598" i="1" s="1"/>
  <c r="H1509" i="1"/>
  <c r="H1508" i="1" s="1"/>
  <c r="H1507" i="1" s="1"/>
  <c r="G1650" i="1"/>
  <c r="G1649" i="1" s="1"/>
  <c r="G1600" i="1"/>
  <c r="G1599" i="1" s="1"/>
  <c r="G1598" i="1" s="1"/>
  <c r="G1553" i="1"/>
  <c r="G1552" i="1" s="1"/>
  <c r="G1551" i="1" s="1"/>
  <c r="G1509" i="1"/>
  <c r="G1508" i="1" s="1"/>
  <c r="G1507" i="1" s="1"/>
  <c r="G1158" i="1"/>
  <c r="G1157" i="1" s="1"/>
  <c r="G1156" i="1" s="1"/>
  <c r="I1560" i="1"/>
  <c r="I1559" i="1" s="1"/>
  <c r="I1558" i="1" s="1"/>
  <c r="I1607" i="1"/>
  <c r="I1606" i="1" s="1"/>
  <c r="I1605" i="1" s="1"/>
  <c r="I1328" i="1"/>
  <c r="I1327" i="1" s="1"/>
  <c r="I1326" i="1" s="1"/>
  <c r="I1412" i="1"/>
  <c r="I1411" i="1" s="1"/>
  <c r="I1410" i="1" s="1"/>
  <c r="I1181" i="1"/>
  <c r="I1180" i="1" s="1"/>
  <c r="I1179" i="1" s="1"/>
  <c r="I1656" i="1"/>
  <c r="H1412" i="1"/>
  <c r="H1411" i="1" s="1"/>
  <c r="H1410" i="1" s="1"/>
  <c r="H1560" i="1"/>
  <c r="H1328" i="1"/>
  <c r="H1607" i="1"/>
  <c r="H1181" i="1"/>
  <c r="H1656" i="1"/>
  <c r="G1560" i="1"/>
  <c r="G1656" i="1"/>
  <c r="G1607" i="1"/>
  <c r="G1328" i="1"/>
  <c r="G1181" i="1"/>
  <c r="G1412" i="1"/>
  <c r="F1607" i="1"/>
  <c r="F1560" i="1"/>
  <c r="F1328" i="1"/>
  <c r="F1412" i="1"/>
  <c r="F1656" i="1"/>
  <c r="F1181" i="1"/>
  <c r="F1599" i="1"/>
  <c r="F1598" i="1" s="1"/>
  <c r="F1157" i="1"/>
  <c r="F1156" i="1" s="1"/>
  <c r="F1552" i="1"/>
  <c r="F1551" i="1" s="1"/>
  <c r="F1508" i="1"/>
  <c r="F1507" i="1" s="1"/>
  <c r="H1606" i="1"/>
  <c r="H1605" i="1" s="1"/>
  <c r="H1559" i="1"/>
  <c r="H1558" i="1" s="1"/>
  <c r="H1180" i="1"/>
  <c r="H1179" i="1" s="1"/>
  <c r="H1327" i="1"/>
  <c r="H1326" i="1" s="1"/>
  <c r="G1559" i="1"/>
  <c r="G1558" i="1" s="1"/>
  <c r="G1606" i="1"/>
  <c r="G1605" i="1" s="1"/>
  <c r="G1327" i="1"/>
  <c r="G1326" i="1" s="1"/>
  <c r="G1411" i="1"/>
  <c r="G1410" i="1" s="1"/>
  <c r="G1180" i="1"/>
  <c r="G1179" i="1" s="1"/>
  <c r="F1559" i="1"/>
  <c r="F1558" i="1" s="1"/>
  <c r="F1411" i="1"/>
  <c r="F1410" i="1" s="1"/>
  <c r="F1327" i="1"/>
  <c r="F1326" i="1" s="1"/>
  <c r="F1606" i="1"/>
  <c r="F1605" i="1" s="1"/>
  <c r="F1180" i="1"/>
  <c r="F1179" i="1" s="1"/>
  <c r="F1649" i="1"/>
  <c r="I1649" i="1"/>
  <c r="I1508" i="1"/>
  <c r="I1507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J1656" i="1" l="1"/>
  <c r="J1607" i="1"/>
  <c r="J1560" i="1"/>
  <c r="J1412" i="1"/>
  <c r="J1328" i="1"/>
  <c r="J1181" i="1"/>
  <c r="K1656" i="1"/>
  <c r="K1607" i="1"/>
  <c r="K1560" i="1"/>
  <c r="K1412" i="1"/>
  <c r="K1328" i="1"/>
  <c r="K1181" i="1"/>
  <c r="K1553" i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K36" i="1"/>
  <c r="J1509" i="1" l="1"/>
  <c r="J1553" i="1"/>
  <c r="J1158" i="1"/>
  <c r="J1650" i="1"/>
  <c r="J1600" i="1"/>
  <c r="J1651" i="1"/>
  <c r="J1601" i="1"/>
  <c r="J1554" i="1"/>
  <c r="J1510" i="1"/>
  <c r="J1159" i="1"/>
  <c r="K1600" i="1"/>
  <c r="K1650" i="1"/>
  <c r="K1509" i="1"/>
  <c r="K1158" i="1"/>
  <c r="K1651" i="1"/>
  <c r="K1601" i="1"/>
  <c r="K1554" i="1"/>
  <c r="K1510" i="1"/>
  <c r="K1159" i="1"/>
  <c r="J1657" i="1"/>
  <c r="J1608" i="1"/>
  <c r="J1561" i="1"/>
  <c r="J1413" i="1"/>
  <c r="J1329" i="1"/>
  <c r="J1182" i="1"/>
  <c r="K1657" i="1"/>
  <c r="K1608" i="1"/>
  <c r="K1561" i="1"/>
  <c r="K1413" i="1"/>
  <c r="K1329" i="1"/>
  <c r="K1182" i="1"/>
  <c r="J1157" i="1"/>
  <c r="J1156" i="1" s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K1552" i="1"/>
  <c r="K1551" i="1" s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J1599" i="1" l="1"/>
  <c r="J1598" i="1" s="1"/>
  <c r="K1649" i="1"/>
  <c r="K1599" i="1"/>
  <c r="K1598" i="1" s="1"/>
  <c r="K1606" i="1"/>
  <c r="K1605" i="1" s="1"/>
  <c r="K1655" i="1"/>
  <c r="J1655" i="1"/>
  <c r="J1606" i="1"/>
  <c r="J1605" i="1" s="1"/>
  <c r="J1649" i="1"/>
  <c r="K1648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F372" i="1" s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<sst xmlns="http://schemas.openxmlformats.org/spreadsheetml/2006/main" count="4756" uniqueCount="2179">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</sst>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0.00000"/>
    <numFmt numFmtId="169" formatCode="_-[$€-2]* #,##0.00_-;\-[$€-2]* #,##0.00_-;_-[$€-2]* &quot;-&quot;??_-"/>
    <numFmt numFmtId="170" formatCode="_-* #,##0.00_-;\-* #,##0.00_-;_-* &quot;-&quot;??_-;_-@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70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10" fillId="22" borderId="11" applyNumberFormat="0" applyFont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6" fillId="22" borderId="11" applyNumberFormat="0" applyFon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44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10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4" fontId="4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5" fontId="0" fillId="0" borderId="0" xfId="0" applyNumberFormat="1"/>
    <xf numFmtId="0" fontId="1" fillId="0" borderId="0" xfId="0" applyFont="1"/>
    <xf numFmtId="165" fontId="1" fillId="0" borderId="0" xfId="0" applyNumberFormat="1" applyFont="1"/>
    <xf numFmtId="9" fontId="0" fillId="0" borderId="0" xfId="1" applyFont="1"/>
    <xf numFmtId="0" fontId="4" fillId="0" borderId="0" xfId="0" applyFont="1"/>
    <xf numFmtId="165" fontId="4" fillId="0" borderId="0" xfId="0" quotePrefix="1" applyNumberFormat="1" applyFont="1"/>
    <xf numFmtId="2" fontId="0" fillId="0" borderId="0" xfId="0" applyNumberFormat="1"/>
    <xf numFmtId="166" fontId="0" fillId="0" borderId="0" xfId="0" applyNumberFormat="1"/>
    <xf numFmtId="0" fontId="5" fillId="0" borderId="0" xfId="0" applyFont="1"/>
    <xf numFmtId="165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5" fontId="1" fillId="0" borderId="0" xfId="1" applyNumberFormat="1" applyFont="1"/>
    <xf numFmtId="165" fontId="2" fillId="0" borderId="0" xfId="1" applyNumberFormat="1" applyFont="1"/>
    <xf numFmtId="167" fontId="0" fillId="0" borderId="0" xfId="0" applyNumberFormat="1"/>
    <xf numFmtId="168" fontId="0" fillId="0" borderId="0" xfId="0" applyNumberFormat="1"/>
    <xf numFmtId="0" fontId="0" fillId="0" borderId="0" xfId="0" quotePrefix="1"/>
    <xf numFmtId="165" fontId="0" fillId="0" borderId="0" xfId="0" quotePrefix="1" applyNumberFormat="1"/>
    <xf numFmtId="165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P07%20integrated%20modelling/STEM_Results/sps3_users_geme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UT_StorageDispatch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ystemCostTaxSubsidies"/>
      <sheetName val="OUT_GEME3_Investment"/>
      <sheetName val="OUT_EXPANSE_elc"/>
      <sheetName val="OUT_Pseudo_Ind"/>
      <sheetName val="OUT_gas_imports"/>
      <sheetName val="OUT_gas_imports_tot"/>
      <sheetName val="OUT_gas_abroad_storage"/>
      <sheetName val="OUT_syngas_domestic"/>
      <sheetName val="OUT_syngas_gas_domestic"/>
      <sheetName val="OUT_gas_cons"/>
      <sheetName val="OUT_StoragesCap_energy"/>
      <sheetName val="OUT_StoragesCap_power"/>
      <sheetName val="OUT_StoragesFlow"/>
      <sheetName val="OUT_elcgrid"/>
      <sheetName val="stg_seas_transf"/>
      <sheetName val="stg_transf"/>
      <sheetName val="stg_los_coef"/>
      <sheetName val="rs_fr"/>
      <sheetName val="rs_stgprd"/>
      <sheetName val="rs_below"/>
      <sheetName val="rs_below1"/>
      <sheetName val="out_prices_avg"/>
      <sheetName val="out_lcoe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4.1952393088583988E-3</v>
          </cell>
          <cell r="G4">
            <v>4.8325208630298783E-3</v>
          </cell>
          <cell r="H4">
            <v>5.1715610532803869E-3</v>
          </cell>
          <cell r="I4">
            <v>1.0491409822418822E-2</v>
          </cell>
          <cell r="J4">
            <v>2.2089793989898587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4.1952393088583988E-3</v>
          </cell>
          <cell r="G5">
            <v>4.8325208630298783E-3</v>
          </cell>
          <cell r="H5">
            <v>5.1715610532803869E-3</v>
          </cell>
          <cell r="I5">
            <v>1.0491409822418822E-2</v>
          </cell>
          <cell r="J5">
            <v>2.2089793989898587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5.44866041278778E-4</v>
          </cell>
          <cell r="G6">
            <v>1.6366523333131699E-7</v>
          </cell>
          <cell r="H6">
            <v>1.5714159043254099E-7</v>
          </cell>
          <cell r="I6">
            <v>5.6338061871853305E-4</v>
          </cell>
          <cell r="J6">
            <v>0.254866381824574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5.44866041278778E-4</v>
          </cell>
          <cell r="G7">
            <v>5.4502970651210895E-4</v>
          </cell>
          <cell r="H7">
            <v>5.4518684810254102E-4</v>
          </cell>
          <cell r="I7">
            <v>1.1158686616134399E-3</v>
          </cell>
          <cell r="J7">
            <v>0.255982250486187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3.2682178186351365</v>
          </cell>
          <cell r="F8">
            <v>3.8319872519325955</v>
          </cell>
          <cell r="G8">
            <v>3.7281178374419683</v>
          </cell>
          <cell r="H8">
            <v>3.8796486124088854</v>
          </cell>
          <cell r="I8">
            <v>4.4718577989589026</v>
          </cell>
          <cell r="J8">
            <v>5.5653184821449093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3.2682178186351365</v>
          </cell>
          <cell r="F9">
            <v>3.8319872519325955</v>
          </cell>
          <cell r="G9">
            <v>3.7281178374419683</v>
          </cell>
          <cell r="H9">
            <v>3.8796486124088854</v>
          </cell>
          <cell r="I9">
            <v>4.4718577989589026</v>
          </cell>
          <cell r="J9">
            <v>5.5653184821449093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0.66997385431491985</v>
          </cell>
          <cell r="F10">
            <v>8.9710378174584771E-2</v>
          </cell>
          <cell r="G10">
            <v>0.11411453499417086</v>
          </cell>
          <cell r="H10">
            <v>0.90316367521318508</v>
          </cell>
          <cell r="I10">
            <v>3.1195023509365729E-2</v>
          </cell>
          <cell r="J10">
            <v>4.3733717456637157E-3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2.0850532887708004</v>
          </cell>
          <cell r="F11">
            <v>0.26143290414392634</v>
          </cell>
          <cell r="G11">
            <v>0.29866717786104335</v>
          </cell>
          <cell r="H11">
            <v>1.9168517239783951</v>
          </cell>
          <cell r="I11">
            <v>3.5331736211003079E-2</v>
          </cell>
          <cell r="J11">
            <v>4.8337266662599083E-3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108.33078977383001</v>
          </cell>
          <cell r="F12">
            <v>14.392894221790099</v>
          </cell>
          <cell r="G12">
            <v>18.1849169388341</v>
          </cell>
          <cell r="H12">
            <v>141.50257679664799</v>
          </cell>
          <cell r="I12">
            <v>4.97007348897138</v>
          </cell>
          <cell r="J12">
            <v>0.68613223696023695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1.9207586839331605</v>
          </cell>
          <cell r="F13">
            <v>0.25519315996081821</v>
          </cell>
          <cell r="G13">
            <v>0.3224276052984773</v>
          </cell>
          <cell r="H13">
            <v>2.5089109361107917</v>
          </cell>
          <cell r="I13">
            <v>8.812187037183293E-2</v>
          </cell>
          <cell r="J13">
            <v>1.2165465194330448E-2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5.8954907952916295E-7</v>
          </cell>
          <cell r="G14">
            <v>3.4567321797166797E-5</v>
          </cell>
          <cell r="H14">
            <v>2.71816116746454E-2</v>
          </cell>
          <cell r="I14">
            <v>6.3397582923493399E-7</v>
          </cell>
          <cell r="J14">
            <v>1.7355538818574101E-7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2.8848457079705903E-2</v>
          </cell>
          <cell r="F15">
            <v>2.1336341169002931E-2</v>
          </cell>
          <cell r="G15">
            <v>2.1370608837135305E-2</v>
          </cell>
          <cell r="H15">
            <v>3.3693275315301599E-2</v>
          </cell>
          <cell r="I15">
            <v>7.4186595140379973E-3</v>
          </cell>
          <cell r="J15">
            <v>1.0396350890693193E-3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6.799099158700237</v>
          </cell>
          <cell r="F16">
            <v>3.9992609507110446E-4</v>
          </cell>
          <cell r="G16">
            <v>3.4351388261439307E-4</v>
          </cell>
          <cell r="H16">
            <v>1.3837997014677091E-4</v>
          </cell>
          <cell r="I16">
            <v>1.7951205816548656E-4</v>
          </cell>
          <cell r="J16">
            <v>9.0008965831044695E-5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6.799099158700237</v>
          </cell>
          <cell r="F17">
            <v>3.9992609507110446E-4</v>
          </cell>
          <cell r="G17">
            <v>3.4351388261439307E-4</v>
          </cell>
          <cell r="H17">
            <v>1.3837997014677091E-4</v>
          </cell>
          <cell r="I17">
            <v>1.7951205816548656E-4</v>
          </cell>
          <cell r="J17">
            <v>9.0008965831044695E-5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1.9891533716349701E-7</v>
          </cell>
          <cell r="F18">
            <v>1.6100510413331601E-7</v>
          </cell>
          <cell r="G18">
            <v>1.4194033888735499E-7</v>
          </cell>
          <cell r="H18">
            <v>1.2070450910879899E-7</v>
          </cell>
          <cell r="I18">
            <v>1.0723922483061799E-7</v>
          </cell>
          <cell r="J18">
            <v>2.4378834249834401E-7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1.4621788462340402</v>
          </cell>
          <cell r="F19">
            <v>4.2356248415997833E-4</v>
          </cell>
          <cell r="G19">
            <v>4.0974214992006708E-4</v>
          </cell>
          <cell r="H19">
            <v>3.7950140897535789E-4</v>
          </cell>
          <cell r="I19">
            <v>3.769501659693919E-4</v>
          </cell>
          <cell r="J19">
            <v>3.7649324104949144E-4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9.686871936884832E-4</v>
          </cell>
          <cell r="F20">
            <v>9.6245555902096426E-4</v>
          </cell>
          <cell r="G20">
            <v>9.7318603118498105E-4</v>
          </cell>
          <cell r="H20">
            <v>3.1746605595707918E-3</v>
          </cell>
          <cell r="I20">
            <v>3.7016162926343157E-3</v>
          </cell>
          <cell r="J20">
            <v>8.4267031157635598E-4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9.6868719368848255E-4</v>
          </cell>
          <cell r="F21">
            <v>9.6245555902096307E-4</v>
          </cell>
          <cell r="G21">
            <v>9.7318603118498018E-4</v>
          </cell>
          <cell r="H21">
            <v>3.1746605595707883E-3</v>
          </cell>
          <cell r="I21">
            <v>3.7016162926343096E-3</v>
          </cell>
          <cell r="J21">
            <v>8.4267031157635544E-4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1.0774025085254844E-3</v>
          </cell>
          <cell r="F22">
            <v>1.0701739904948587E-3</v>
          </cell>
          <cell r="G22">
            <v>1.078229330680414E-3</v>
          </cell>
          <cell r="H22">
            <v>3.5124970804344424E-3</v>
          </cell>
          <cell r="I22">
            <v>4.0948456393295439E-3</v>
          </cell>
          <cell r="J22">
            <v>9.3236543608572709E-4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1.0774025085254844E-3</v>
          </cell>
          <cell r="F23">
            <v>1.0701739904948587E-3</v>
          </cell>
          <cell r="G23">
            <v>1.078229330680414E-3</v>
          </cell>
          <cell r="H23">
            <v>3.5124970804344424E-3</v>
          </cell>
          <cell r="I23">
            <v>4.0948456393295439E-3</v>
          </cell>
          <cell r="J23">
            <v>9.3236543608572709E-4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3.9351730087413899E-4</v>
          </cell>
          <cell r="F24">
            <v>6.0247008882616404E-7</v>
          </cell>
          <cell r="G24">
            <v>3.6893691699361502E-6</v>
          </cell>
          <cell r="H24">
            <v>1.0087108452226899E-3</v>
          </cell>
          <cell r="I24">
            <v>2.02948110797763E-4</v>
          </cell>
          <cell r="J24">
            <v>5.9927951589174304E-4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3.958651835624161E-4</v>
          </cell>
          <cell r="F25">
            <v>3.9622779947582205E-4</v>
          </cell>
          <cell r="G25">
            <v>3.9965904214061756E-4</v>
          </cell>
          <cell r="H25">
            <v>1.3002116203763606E-3</v>
          </cell>
          <cell r="I25">
            <v>1.5220756172255629E-3</v>
          </cell>
          <cell r="J25">
            <v>9.010182141938783E-4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2.6967648970584263E-5</v>
          </cell>
          <cell r="F26">
            <v>2.702505033836952E-5</v>
          </cell>
          <cell r="G26">
            <v>0.29157634590604509</v>
          </cell>
          <cell r="H26">
            <v>0.39039358292225884</v>
          </cell>
          <cell r="I26">
            <v>7.2680264611185059</v>
          </cell>
          <cell r="J26">
            <v>0.22588787875006119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2.6967648970584219E-5</v>
          </cell>
          <cell r="F27">
            <v>2.7002978937960405E-5</v>
          </cell>
          <cell r="G27">
            <v>0.29120443730157286</v>
          </cell>
          <cell r="H27">
            <v>0.39039358292225945</v>
          </cell>
          <cell r="I27">
            <v>7.2680264611185104</v>
          </cell>
          <cell r="J27">
            <v>0.22588787875006125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4.0846060655005204E-5</v>
          </cell>
          <cell r="F28">
            <v>3.2877190300939019E-5</v>
          </cell>
          <cell r="G28">
            <v>0.34711500577930843</v>
          </cell>
          <cell r="H28">
            <v>0.44873103068154868</v>
          </cell>
          <cell r="I28">
            <v>7.8150850497394879</v>
          </cell>
          <cell r="J28">
            <v>0.22817234894375144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4.0846060655005204E-5</v>
          </cell>
          <cell r="F29">
            <v>3.2877190300939019E-5</v>
          </cell>
          <cell r="G29">
            <v>0.34711500577930843</v>
          </cell>
          <cell r="H29">
            <v>0.44873103068154868</v>
          </cell>
          <cell r="I29">
            <v>7.8150850497394879</v>
          </cell>
          <cell r="J29">
            <v>0.22817234894375144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1.79550442130179E-3</v>
          </cell>
          <cell r="F30">
            <v>3.0271530212002401E-5</v>
          </cell>
          <cell r="G30">
            <v>1.6714960925164401E-2</v>
          </cell>
          <cell r="H30">
            <v>8.3653022917725098E-2</v>
          </cell>
          <cell r="I30">
            <v>1.4335563463293099E-5</v>
          </cell>
          <cell r="J30">
            <v>7.7465536579443202E-6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1.79550442130179E-3</v>
          </cell>
          <cell r="F31">
            <v>1.8225036430340657E-3</v>
          </cell>
          <cell r="G31">
            <v>1.8526161427323627E-2</v>
          </cell>
          <cell r="H31">
            <v>0.10216096191520881</v>
          </cell>
          <cell r="I31">
            <v>0.453586477738325</v>
          </cell>
          <cell r="J31">
            <v>5.7557151037650994E-2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3.3980629275985776E-4</v>
          </cell>
          <cell r="J32">
            <v>0.35700516594671006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3.4323867955541194E-4</v>
          </cell>
          <cell r="J33">
            <v>0.36061127873405091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7.0317634486837897E-7</v>
          </cell>
          <cell r="I34">
            <v>3.8934566010709201E-4</v>
          </cell>
          <cell r="J34">
            <v>9.6163286060300293E-2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7.0317634486837897E-7</v>
          </cell>
          <cell r="I35">
            <v>3.92080243054416E-4</v>
          </cell>
          <cell r="J35">
            <v>9.6555366303354706E-2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9.6533831185601513E-4</v>
          </cell>
          <cell r="F36">
            <v>9.5903576077534366E-4</v>
          </cell>
          <cell r="G36">
            <v>9.7114576618015922E-4</v>
          </cell>
          <cell r="H36">
            <v>3.3290217446155612E-3</v>
          </cell>
          <cell r="I36">
            <v>3.8403090803280711E-3</v>
          </cell>
          <cell r="J36">
            <v>6.3384784756242572E-4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9.6533831185601393E-4</v>
          </cell>
          <cell r="F37">
            <v>9.5903576077534301E-4</v>
          </cell>
          <cell r="G37">
            <v>9.7114576618015835E-4</v>
          </cell>
          <cell r="H37">
            <v>3.3290217446155582E-3</v>
          </cell>
          <cell r="I37">
            <v>3.8403090803280694E-3</v>
          </cell>
          <cell r="J37">
            <v>6.3384784756242518E-4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1.073699097999827E-3</v>
          </cell>
          <cell r="F38">
            <v>1.0664210565153216E-3</v>
          </cell>
          <cell r="G38">
            <v>1.0749876383248078E-3</v>
          </cell>
          <cell r="H38">
            <v>3.6823633927244581E-3</v>
          </cell>
          <cell r="I38">
            <v>4.2476022777975008E-3</v>
          </cell>
          <cell r="J38">
            <v>7.0143602444335581E-4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1.073699097999827E-3</v>
          </cell>
          <cell r="F39">
            <v>1.0664210565153216E-3</v>
          </cell>
          <cell r="G39">
            <v>1.0749876383248078E-3</v>
          </cell>
          <cell r="H39">
            <v>3.6823633927244581E-3</v>
          </cell>
          <cell r="I39">
            <v>4.2476022777975008E-3</v>
          </cell>
          <cell r="J39">
            <v>7.0143602444335581E-4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3.9242927378374E-4</v>
          </cell>
          <cell r="F40">
            <v>6.0193261710592704E-7</v>
          </cell>
          <cell r="G40">
            <v>3.7215686374978001E-6</v>
          </cell>
          <cell r="H40">
            <v>1.072427984963E-3</v>
          </cell>
          <cell r="I40">
            <v>2.5487965965420101E-4</v>
          </cell>
          <cell r="J40">
            <v>4.7427064687723602E-4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3.9451917663885575E-4</v>
          </cell>
          <cell r="F41">
            <v>3.9488276694660713E-4</v>
          </cell>
          <cell r="G41">
            <v>3.9834830191275974E-4</v>
          </cell>
          <cell r="H41">
            <v>1.3631621348161366E-3</v>
          </cell>
          <cell r="I41">
            <v>1.5840080051177661E-3</v>
          </cell>
          <cell r="J41">
            <v>8.0182792449418126E-4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2.965551664049959E-4</v>
          </cell>
          <cell r="J42">
            <v>4.4885590159864002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7.6133749333928094E-2</v>
          </cell>
          <cell r="J43">
            <v>1152.3347616441813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-7.6133749333928094E-2</v>
          </cell>
          <cell r="J44">
            <v>-1152.3347616441799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8.2221778717269503E-2</v>
          </cell>
          <cell r="J45">
            <v>1220.0795312047901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8.860105465223016E-4</v>
          </cell>
          <cell r="J46">
            <v>13.14740874143088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1.88632895493776E-5</v>
          </cell>
          <cell r="J47">
            <v>0.18438286320293101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1.88632895493776E-5</v>
          </cell>
          <cell r="J48">
            <v>0.18440169917979157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5.445578558627405E-2</v>
          </cell>
          <cell r="G49">
            <v>6.905970528658445E-2</v>
          </cell>
          <cell r="H49">
            <v>0.11118385460678837</v>
          </cell>
          <cell r="I49">
            <v>0.23902989849091721</v>
          </cell>
          <cell r="J49">
            <v>0.26403512755618391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2.0320376460147207</v>
          </cell>
          <cell r="F50">
            <v>3.8269963109154568</v>
          </cell>
          <cell r="G50">
            <v>3.8184268453191432</v>
          </cell>
          <cell r="H50">
            <v>3.0999336366748649</v>
          </cell>
          <cell r="I50">
            <v>2.9336901084887113</v>
          </cell>
          <cell r="J50">
            <v>2.0317082372236928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1.7877926628725269</v>
          </cell>
          <cell r="F51">
            <v>3.5391887198049661</v>
          </cell>
          <cell r="G51">
            <v>3.4003848707345714</v>
          </cell>
          <cell r="H51">
            <v>1.7563806615863986</v>
          </cell>
          <cell r="I51">
            <v>1.8793128606588141</v>
          </cell>
          <cell r="J51">
            <v>1.7557010244270068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4.5201799186976928</v>
          </cell>
          <cell r="F52">
            <v>1.710655681845884</v>
          </cell>
          <cell r="G52">
            <v>1.7106557160848137</v>
          </cell>
          <cell r="H52">
            <v>1.710655750328316</v>
          </cell>
          <cell r="I52">
            <v>1.7106559693559267</v>
          </cell>
          <cell r="J52">
            <v>1.7106548470942666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0.35008446902103219</v>
          </cell>
          <cell r="G53">
            <v>0.38254580310276404</v>
          </cell>
          <cell r="H53">
            <v>0.44347428675354267</v>
          </cell>
          <cell r="I53">
            <v>0.5959903528907049</v>
          </cell>
          <cell r="J53">
            <v>0.80095518937977406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9.2187393545540122</v>
          </cell>
          <cell r="F54">
            <v>10.480368425508944</v>
          </cell>
          <cell r="G54">
            <v>10.3464504063869</v>
          </cell>
          <cell r="H54">
            <v>7.8255123637681843</v>
          </cell>
          <cell r="I54">
            <v>8.0267601566030642</v>
          </cell>
          <cell r="J54">
            <v>7.106841963155702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0.62767289813746996</v>
          </cell>
          <cell r="F55">
            <v>3.1428806635638698E-2</v>
          </cell>
          <cell r="G55">
            <v>5.1773280802991702E-3</v>
          </cell>
          <cell r="H55">
            <v>1.7854452025771999E-2</v>
          </cell>
          <cell r="I55">
            <v>7.9598474642588492E-3</v>
          </cell>
          <cell r="J55">
            <v>1.4591205610127901E-2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0.62767289813746996</v>
          </cell>
          <cell r="F56">
            <v>0.65910170477310903</v>
          </cell>
          <cell r="G56">
            <v>0.66427903285340795</v>
          </cell>
          <cell r="H56">
            <v>0.68213348487918002</v>
          </cell>
          <cell r="I56">
            <v>0.69953940739932696</v>
          </cell>
          <cell r="J56">
            <v>0.71413061300945402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5.4131165612795931E-3</v>
          </cell>
          <cell r="F57">
            <v>2.8425644359007049E-5</v>
          </cell>
          <cell r="G57">
            <v>2.1662895356562512E-3</v>
          </cell>
          <cell r="H57">
            <v>6.3204027189009363E-3</v>
          </cell>
          <cell r="I57">
            <v>5.3694175506145032E-3</v>
          </cell>
          <cell r="J57">
            <v>9.6033283936275012E-5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5.4131165612796087E-3</v>
          </cell>
          <cell r="F58">
            <v>2.8406706554637353E-5</v>
          </cell>
          <cell r="G58">
            <v>2.1640353321852289E-3</v>
          </cell>
          <cell r="H58">
            <v>6.3204027189009363E-3</v>
          </cell>
          <cell r="I58">
            <v>5.3694175506145232E-3</v>
          </cell>
          <cell r="J58">
            <v>9.6033283936275093E-5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7.2133270747853848E-3</v>
          </cell>
          <cell r="F59">
            <v>3.7479231622857807E-5</v>
          </cell>
          <cell r="G59">
            <v>2.7973465139551719E-3</v>
          </cell>
          <cell r="H59">
            <v>7.9009658067902798E-3</v>
          </cell>
          <cell r="I59">
            <v>6.3165665837865452E-3</v>
          </cell>
          <cell r="J59">
            <v>1.0819797454486844E-4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7.2133270747853848E-3</v>
          </cell>
          <cell r="F60">
            <v>3.7479231622857807E-5</v>
          </cell>
          <cell r="G60">
            <v>2.7973465139551719E-3</v>
          </cell>
          <cell r="H60">
            <v>7.9009658067902798E-3</v>
          </cell>
          <cell r="I60">
            <v>6.3165665837865452E-3</v>
          </cell>
          <cell r="J60">
            <v>1.0819797454486844E-4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2.0710237432216799E-3</v>
          </cell>
          <cell r="F61">
            <v>3.2623456132841299E-5</v>
          </cell>
          <cell r="G61">
            <v>2.7710943125589199E-5</v>
          </cell>
          <cell r="H61">
            <v>1.7524180803828002E-5</v>
          </cell>
          <cell r="I61">
            <v>1.6820076255029501E-4</v>
          </cell>
          <cell r="J61">
            <v>2.27502751091347E-4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2.0710237432216799E-3</v>
          </cell>
          <cell r="F62">
            <v>2.0998053688815305E-3</v>
          </cell>
          <cell r="G62">
            <v>2.1152775347380776E-3</v>
          </cell>
          <cell r="H62">
            <v>2.0998330667102681E-3</v>
          </cell>
          <cell r="I62">
            <v>1.7651403568393544E-3</v>
          </cell>
          <cell r="J62">
            <v>1.0131037376873956E-3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1.0821696231795581E-3</v>
          </cell>
          <cell r="I63">
            <v>1.106754694593146E-3</v>
          </cell>
          <cell r="J63">
            <v>1.0435730824136766E-4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4.0086772937668861E-4</v>
          </cell>
          <cell r="I64">
            <v>4.276460953624759E-4</v>
          </cell>
          <cell r="J64">
            <v>4.1989546247222267E-5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1.975933681320229E-3</v>
          </cell>
          <cell r="I65">
            <v>2.0624543128473344E-3</v>
          </cell>
          <cell r="J65">
            <v>1.7141000452106534E-4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3.5878609328538598E-5</v>
          </cell>
          <cell r="I66">
            <v>1.1223644667944299E-5</v>
          </cell>
          <cell r="J66">
            <v>9.3638299316621704E-8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3.5878609328538598E-5</v>
          </cell>
          <cell r="I67">
            <v>3.8898798105385328E-5</v>
          </cell>
          <cell r="J67">
            <v>9.5416430569748508E-6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3.5600041639852376</v>
          </cell>
          <cell r="F68">
            <v>3.4647173652550465</v>
          </cell>
          <cell r="G68">
            <v>1.2045167027492417E-2</v>
          </cell>
          <cell r="H68">
            <v>4.572293899646544E-4</v>
          </cell>
          <cell r="I68">
            <v>6.7917411157720426E-5</v>
          </cell>
          <cell r="J68">
            <v>5.9497954811453019E-6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330.01238600143199</v>
          </cell>
          <cell r="F69">
            <v>321.17929975914302</v>
          </cell>
          <cell r="G69">
            <v>1.11658698344855</v>
          </cell>
          <cell r="H69">
            <v>4.2385164449723498E-2</v>
          </cell>
          <cell r="I69">
            <v>6.29594401432067E-3</v>
          </cell>
          <cell r="J69">
            <v>5.5154604110216896E-4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3.5600041639852376</v>
          </cell>
          <cell r="F70">
            <v>3.4647173652550465</v>
          </cell>
          <cell r="G70">
            <v>1.2045167027492417E-2</v>
          </cell>
          <cell r="H70">
            <v>4.572293899646544E-4</v>
          </cell>
          <cell r="I70">
            <v>6.7917411157720426E-5</v>
          </cell>
          <cell r="J70">
            <v>5.9497954811453019E-6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1.8961434602905234E-4</v>
          </cell>
          <cell r="F71">
            <v>9.7927032795969892E-5</v>
          </cell>
          <cell r="G71">
            <v>2.0890155025530917E-4</v>
          </cell>
          <cell r="H71">
            <v>7.0091546824244144E-4</v>
          </cell>
          <cell r="I71">
            <v>1.0371971393157932E-3</v>
          </cell>
          <cell r="J71">
            <v>9.5439491246820734E-5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1.8961434602905285E-4</v>
          </cell>
          <cell r="F72">
            <v>9.7861791601569048E-5</v>
          </cell>
          <cell r="G72">
            <v>2.0868417091061064E-4</v>
          </cell>
          <cell r="H72">
            <v>7.0091546824244144E-4</v>
          </cell>
          <cell r="I72">
            <v>1.0371971393157964E-3</v>
          </cell>
          <cell r="J72">
            <v>9.5439491246820829E-5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1.4923969674634181E-4</v>
          </cell>
          <cell r="F73">
            <v>1.8638360376275747E-5</v>
          </cell>
          <cell r="G73">
            <v>1.6353411535777781E-4</v>
          </cell>
          <cell r="H73">
            <v>8.7965707974248524E-4</v>
          </cell>
          <cell r="I73">
            <v>1.2236512160960383E-3</v>
          </cell>
          <cell r="J73">
            <v>1.0972808993072319E-4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1.4923969674634181E-4</v>
          </cell>
          <cell r="F74">
            <v>1.8638360376275747E-5</v>
          </cell>
          <cell r="G74">
            <v>1.6353411535777781E-4</v>
          </cell>
          <cell r="H74">
            <v>8.7965707974248524E-4</v>
          </cell>
          <cell r="I74">
            <v>1.2236512160960383E-3</v>
          </cell>
          <cell r="J74">
            <v>1.0972808993072319E-4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2.0598607536363202E-3</v>
          </cell>
          <cell r="F75">
            <v>5.2788064778944697E-5</v>
          </cell>
          <cell r="G75">
            <v>7.9854715491583595E-5</v>
          </cell>
          <cell r="H75">
            <v>6.3250476720397796E-5</v>
          </cell>
          <cell r="I75">
            <v>1.8587790517568301E-4</v>
          </cell>
          <cell r="J75">
            <v>3.76567456314752E-4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2.0598607536363202E-3</v>
          </cell>
          <cell r="F76">
            <v>2.106536990182835E-3</v>
          </cell>
          <cell r="G76">
            <v>2.1708094419400606E-3</v>
          </cell>
          <cell r="H76">
            <v>2.2089005193097599E-3</v>
          </cell>
          <cell r="I76">
            <v>2.8503993399458779E-3</v>
          </cell>
          <cell r="J76">
            <v>1.6108546660477249E-3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4.2399042512046466E-2</v>
          </cell>
          <cell r="J77">
            <v>3.7635492913290394E-2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-4.23990425120465E-2</v>
          </cell>
          <cell r="J78">
            <v>-3.7635492913290401E-2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4.6034501093842738E-4</v>
          </cell>
          <cell r="J79">
            <v>4.1237391629432086E-4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5.6910281843673E-2</v>
          </cell>
          <cell r="J80">
            <v>4.2927826953482101E-2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1.0090475504197342E-3</v>
          </cell>
          <cell r="J81">
            <v>7.6113168357237824E-4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7.6877184737469601E-5</v>
          </cell>
          <cell r="J82">
            <v>5.5350946329204157E-5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7.6877184737469601E-5</v>
          </cell>
          <cell r="J83">
            <v>1.66606655332459E-7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7.6877184737469601E-5</v>
          </cell>
          <cell r="J84">
            <v>5.5350946329204198E-5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5.0687141474072181E-5</v>
          </cell>
          <cell r="J85">
            <v>0.71887031708128457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8.677663941411122E-2</v>
          </cell>
          <cell r="J86">
            <v>1099.4988375625448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-8.6776639414111303E-2</v>
          </cell>
          <cell r="J87">
            <v>-1099.4988375625501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4.7558069980992227E-4</v>
          </cell>
          <cell r="J88">
            <v>6.3691910093401809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9.7501842038327402E-2</v>
          </cell>
          <cell r="J89">
            <v>1235.39195231747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1.0506664012750792E-3</v>
          </cell>
          <cell r="J90">
            <v>13.312413279283051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1.10622833058639E-5</v>
          </cell>
          <cell r="J91">
            <v>8.2367799226066296E-2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1.10622833058639E-5</v>
          </cell>
          <cell r="J92">
            <v>8.2378836565027244E-2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1.7465967701459601E-2</v>
          </cell>
          <cell r="I93">
            <v>3.9553569545755299E-2</v>
          </cell>
          <cell r="J93">
            <v>1.65710148572689E-2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1.4567360295685442E-4</v>
          </cell>
          <cell r="I94">
            <v>3.2708838361950829E-4</v>
          </cell>
          <cell r="J94">
            <v>1.3221554407395376E-4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1.3006571692576299E-4</v>
          </cell>
          <cell r="I95">
            <v>3.0857394681085658E-4</v>
          </cell>
          <cell r="J95">
            <v>1.3221554407395376E-4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3.0968027839467358E-4</v>
          </cell>
          <cell r="I96">
            <v>7.0130442457012941E-4</v>
          </cell>
          <cell r="J96">
            <v>2.9381232016434177E-4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1.1498871990872699E-5</v>
          </cell>
          <cell r="I97">
            <v>1.2023812615345299E-7</v>
          </cell>
          <cell r="J97">
            <v>3.8165341987895397E-8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1.1498871990872699E-5</v>
          </cell>
          <cell r="I98">
            <v>2.6594481562802086E-5</v>
          </cell>
          <cell r="J98">
            <v>1.500941969860973E-5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310.95384231785999</v>
          </cell>
          <cell r="F99">
            <v>102.513793026277</v>
          </cell>
          <cell r="G99">
            <v>258.38115153471898</v>
          </cell>
          <cell r="H99">
            <v>75.511776562455097</v>
          </cell>
          <cell r="I99">
            <v>28.4124415015396</v>
          </cell>
          <cell r="J99">
            <v>2.6410006094998301E-2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5.7061421648031301</v>
          </cell>
          <cell r="F100">
            <v>1.8118761295640189</v>
          </cell>
          <cell r="G100">
            <v>5.3465578865837271</v>
          </cell>
          <cell r="H100">
            <v>1.336219678921339</v>
          </cell>
          <cell r="I100">
            <v>0.50375565811179224</v>
          </cell>
          <cell r="J100">
            <v>1.9502249902123769E-3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5.5133659985436134</v>
          </cell>
          <cell r="F101">
            <v>1.817620443728313</v>
          </cell>
          <cell r="G101">
            <v>4.5812260910411196</v>
          </cell>
          <cell r="H101">
            <v>1.3388612865683525</v>
          </cell>
          <cell r="I101">
            <v>0.50376669328970936</v>
          </cell>
          <cell r="J101">
            <v>4.6826251941486284E-4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0.2110051197914603</v>
          </cell>
          <cell r="F102">
            <v>4.3940810353550819E-5</v>
          </cell>
          <cell r="G102">
            <v>0.78216500196655436</v>
          </cell>
          <cell r="H102">
            <v>1.573393242872939E-3</v>
          </cell>
          <cell r="I102">
            <v>1.586267177388391E-3</v>
          </cell>
          <cell r="J102">
            <v>1.587181807861411E-3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2.7577601768197517E-4</v>
          </cell>
          <cell r="H103">
            <v>1.6749954906051821E-4</v>
          </cell>
          <cell r="I103">
            <v>8.7938526461287119E-5</v>
          </cell>
          <cell r="J103">
            <v>2.3904346237244191E-5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1.62992205842756E-6</v>
          </cell>
          <cell r="F104">
            <v>3.3971035095993202E-7</v>
          </cell>
          <cell r="G104">
            <v>4.5730892831804101E-7</v>
          </cell>
          <cell r="H104">
            <v>5.8512245149744004E-7</v>
          </cell>
          <cell r="I104">
            <v>1.8136163991280999E-6</v>
          </cell>
          <cell r="J104">
            <v>3.6166136447697498E-6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1.0275136244630385</v>
          </cell>
          <cell r="F105">
            <v>1.0275139641733895</v>
          </cell>
          <cell r="G105">
            <v>1.0275144214823178</v>
          </cell>
          <cell r="H105">
            <v>1.0275150066047694</v>
          </cell>
          <cell r="I105">
            <v>1.0275180769322805</v>
          </cell>
          <cell r="J105">
            <v>0.72468638031970511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689.00851287866305</v>
          </cell>
          <cell r="F106">
            <v>659.57571778645104</v>
          </cell>
          <cell r="G106">
            <v>652.76631722848504</v>
          </cell>
          <cell r="H106">
            <v>484.41252119255699</v>
          </cell>
          <cell r="I106">
            <v>183.754800547288</v>
          </cell>
          <cell r="J106">
            <v>7.1873335025098896E-4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9.1926902000845327</v>
          </cell>
          <cell r="F107">
            <v>8.8000004699172667</v>
          </cell>
          <cell r="G107">
            <v>8.709386446482668</v>
          </cell>
          <cell r="H107">
            <v>6.4635020148121125</v>
          </cell>
          <cell r="I107">
            <v>2.6278241850513697</v>
          </cell>
          <cell r="J107">
            <v>0.17620875660861096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9.3488264976752102</v>
          </cell>
          <cell r="F108">
            <v>8.9494669984593145</v>
          </cell>
          <cell r="G108">
            <v>8.8570735037786221</v>
          </cell>
          <cell r="H108">
            <v>6.572761481581507</v>
          </cell>
          <cell r="I108">
            <v>2.4932808758112346</v>
          </cell>
          <cell r="J108">
            <v>9.7521485787108318E-6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2.4040729191816956E-4</v>
          </cell>
          <cell r="H109">
            <v>5.5388104931593783E-4</v>
          </cell>
          <cell r="I109">
            <v>0.17924833006292124</v>
          </cell>
          <cell r="J109">
            <v>0.17924597695449226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1.7329048998637628</v>
          </cell>
          <cell r="F110">
            <v>1.5445729072055467</v>
          </cell>
          <cell r="G110">
            <v>4.4930321219610541</v>
          </cell>
          <cell r="H110">
            <v>1.036804727506828</v>
          </cell>
          <cell r="I110">
            <v>1.9074004596685479E-4</v>
          </cell>
          <cell r="J110">
            <v>4.1407095089422845E-6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114.38382955376299</v>
          </cell>
          <cell r="F111">
            <v>101.952602341334</v>
          </cell>
          <cell r="G111">
            <v>296.57150860291199</v>
          </cell>
          <cell r="H111">
            <v>68.436355186600295</v>
          </cell>
          <cell r="I111">
            <v>1.25901755535834E-2</v>
          </cell>
          <cell r="J111">
            <v>2.7331575479977899E-4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2.0280820842865706</v>
          </cell>
          <cell r="F112">
            <v>1.8076702542789662</v>
          </cell>
          <cell r="G112">
            <v>5.2583600816119143</v>
          </cell>
          <cell r="H112">
            <v>1.2134105529539054</v>
          </cell>
          <cell r="I112">
            <v>2.2323006300679755E-4</v>
          </cell>
          <cell r="J112">
            <v>4.8460240212726722E-6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1.09785438571287E-5</v>
          </cell>
          <cell r="F113">
            <v>9.5879316081052206E-6</v>
          </cell>
          <cell r="G113">
            <v>1.45764557231977E-5</v>
          </cell>
          <cell r="H113">
            <v>1.9655462801828599E-5</v>
          </cell>
          <cell r="I113">
            <v>7.5324925672935902E-6</v>
          </cell>
          <cell r="J113">
            <v>3.5810519591435702E-6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0.57006905239461214</v>
          </cell>
          <cell r="F114">
            <v>0.56992695603021315</v>
          </cell>
          <cell r="G114">
            <v>0.56991225527247047</v>
          </cell>
          <cell r="H114">
            <v>0.13153925800017927</v>
          </cell>
          <cell r="I114">
            <v>1.4590513993750082E-3</v>
          </cell>
          <cell r="J114">
            <v>8.4597023693089302E-4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15.013807724188187</v>
          </cell>
          <cell r="F115">
            <v>1.358863134532573</v>
          </cell>
          <cell r="G115">
            <v>0.81613287525728861</v>
          </cell>
          <cell r="H115">
            <v>0.43233885962548735</v>
          </cell>
          <cell r="I115">
            <v>0.66910917349727317</v>
          </cell>
          <cell r="J115">
            <v>0.91955067316920924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15.013807724188187</v>
          </cell>
          <cell r="F116">
            <v>1.358863134532573</v>
          </cell>
          <cell r="G116">
            <v>0.81613287525728861</v>
          </cell>
          <cell r="H116">
            <v>0.43233885962548735</v>
          </cell>
          <cell r="I116">
            <v>0.66910917349727317</v>
          </cell>
          <cell r="J116">
            <v>0.91955067316920924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5.1164302323351799E-7</v>
          </cell>
          <cell r="F117">
            <v>4.0019603470394702E-7</v>
          </cell>
          <cell r="G117">
            <v>3.77617413479644E-7</v>
          </cell>
          <cell r="H117">
            <v>3.3373057038681402E-7</v>
          </cell>
          <cell r="I117">
            <v>1.9423153020792701E-7</v>
          </cell>
          <cell r="J117">
            <v>3.0088347683607799E-7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0.56929732462516491</v>
          </cell>
          <cell r="F118">
            <v>0.15303624721408005</v>
          </cell>
          <cell r="G118">
            <v>0.15303367642499</v>
          </cell>
          <cell r="H118">
            <v>0.15303321800998537</v>
          </cell>
          <cell r="I118">
            <v>0.15303305710229176</v>
          </cell>
          <cell r="J118">
            <v>0.15303284895115232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1.4050527121845111</v>
          </cell>
          <cell r="F119">
            <v>1.2995356565759462</v>
          </cell>
          <cell r="G119">
            <v>1.2383072549811545</v>
          </cell>
          <cell r="H119">
            <v>1.3059158298191009</v>
          </cell>
          <cell r="I119">
            <v>1.2954355173666179</v>
          </cell>
          <cell r="J119">
            <v>0.50746126926006885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14.159859198375461</v>
          </cell>
          <cell r="F120">
            <v>13.051650671934633</v>
          </cell>
          <cell r="G120">
            <v>12.372641446797775</v>
          </cell>
          <cell r="H120">
            <v>12.935539178059512</v>
          </cell>
          <cell r="I120">
            <v>12.154643406414779</v>
          </cell>
          <cell r="J120">
            <v>4.4961068456442117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2783.996546587</v>
          </cell>
          <cell r="F121">
            <v>2574.9231674369998</v>
          </cell>
          <cell r="G121">
            <v>2453.60411861078</v>
          </cell>
          <cell r="H121">
            <v>2587.5649566891402</v>
          </cell>
          <cell r="I121">
            <v>2566.7990783545802</v>
          </cell>
          <cell r="J121">
            <v>1005.49282521236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29.999962786497822</v>
          </cell>
          <cell r="F122">
            <v>27.747016890484979</v>
          </cell>
          <cell r="G122">
            <v>26.439699553995467</v>
          </cell>
          <cell r="H122">
            <v>27.883243067770927</v>
          </cell>
          <cell r="I122">
            <v>27.659472827096792</v>
          </cell>
          <cell r="J122">
            <v>10.835051995822806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1.4680908382064201E-7</v>
          </cell>
          <cell r="G123">
            <v>2.18567443628644E-7</v>
          </cell>
          <cell r="H123">
            <v>1.33906664411078E-6</v>
          </cell>
          <cell r="I123">
            <v>2.0745886867223898E-2</v>
          </cell>
          <cell r="J123">
            <v>1.09407194496947E-2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7.6766980411468372E-2</v>
          </cell>
          <cell r="F124">
            <v>7.1350718831342058E-2</v>
          </cell>
          <cell r="G124">
            <v>7.1350406156539162E-2</v>
          </cell>
          <cell r="H124">
            <v>7.1349751759935534E-2</v>
          </cell>
          <cell r="I124">
            <v>7.0777125860865028E-2</v>
          </cell>
          <cell r="J124">
            <v>5.3474673476662994E-2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3.6239332682933498</v>
          </cell>
          <cell r="F125">
            <v>4.3628555771780499</v>
          </cell>
          <cell r="G125">
            <v>2.7584446667910401</v>
          </cell>
          <cell r="H125">
            <v>0.39060129215789802</v>
          </cell>
          <cell r="I125">
            <v>0.23439311596013401</v>
          </cell>
          <cell r="J125">
            <v>1.82747218372089E-2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1.3950797968126732E-2</v>
          </cell>
          <cell r="F126">
            <v>2.1041618491634651E-2</v>
          </cell>
          <cell r="G126">
            <v>1.2895618728936157E-2</v>
          </cell>
          <cell r="H126">
            <v>1.7926736202805509E-3</v>
          </cell>
          <cell r="I126">
            <v>1.1318706629125455E-3</v>
          </cell>
          <cell r="J126">
            <v>9.0529302225769733E-5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3.358525436771255E-2</v>
          </cell>
          <cell r="F127">
            <v>5.0143624172657442E-2</v>
          </cell>
          <cell r="G127">
            <v>3.0260354001498378E-2</v>
          </cell>
          <cell r="H127">
            <v>4.0975397034984122E-3</v>
          </cell>
          <cell r="I127">
            <v>2.541744646540456E-3</v>
          </cell>
          <cell r="J127">
            <v>1.9666710483529288E-4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6.4254135962648062E-2</v>
          </cell>
          <cell r="F128">
            <v>7.7355595340036429E-2</v>
          </cell>
          <cell r="G128">
            <v>4.890859338281988E-2</v>
          </cell>
          <cell r="H128">
            <v>6.9255548254946453E-3</v>
          </cell>
          <cell r="I128">
            <v>4.1559063113498851E-3</v>
          </cell>
          <cell r="J128">
            <v>3.2401989073065432E-4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2.88746149546176E-7</v>
          </cell>
          <cell r="G129">
            <v>1.2168732721700599E-5</v>
          </cell>
          <cell r="H129">
            <v>2.62174243184936E-7</v>
          </cell>
          <cell r="I129">
            <v>4.75210131676628E-7</v>
          </cell>
          <cell r="J129">
            <v>6.8910037073485301E-6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4.0775657579733993E-3</v>
          </cell>
          <cell r="F130">
            <v>1.870545617425184E-3</v>
          </cell>
          <cell r="G130">
            <v>1.1462647265919376E-3</v>
          </cell>
          <cell r="H130">
            <v>4.5334897324940068E-4</v>
          </cell>
          <cell r="I130">
            <v>1.4924752588370638E-4</v>
          </cell>
          <cell r="J130">
            <v>1.8637316731338952E-5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4.3007151606837095E-4</v>
          </cell>
          <cell r="I131">
            <v>4.4507427954707857E-4</v>
          </cell>
          <cell r="J131">
            <v>0.48944577916992232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1.1440326043198037E-3</v>
          </cell>
          <cell r="I132">
            <v>1.1839414332779437E-3</v>
          </cell>
          <cell r="J132">
            <v>1.301973993851026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1.9724836180467606E-3</v>
          </cell>
          <cell r="I133">
            <v>2.0390450018661359E-3</v>
          </cell>
          <cell r="J133">
            <v>1.7148866391239297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3.7653993256426401E-5</v>
          </cell>
          <cell r="I134">
            <v>1.72094828084261E-5</v>
          </cell>
          <cell r="J134">
            <v>3.71081427772686E-2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3.7653993256426401E-5</v>
          </cell>
          <cell r="I135">
            <v>5.4137346854031886E-5</v>
          </cell>
          <cell r="J135">
            <v>3.712536367338027E-2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28.94862276907179</v>
          </cell>
          <cell r="F136">
            <v>22.605509267416455</v>
          </cell>
          <cell r="G136">
            <v>27.817941090845622</v>
          </cell>
          <cell r="H136">
            <v>14.733094178039003</v>
          </cell>
          <cell r="I136">
            <v>10.882969442020382</v>
          </cell>
          <cell r="J136">
            <v>6.9717543197825593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28.94862276907179</v>
          </cell>
          <cell r="F137">
            <v>22.605509267416455</v>
          </cell>
          <cell r="G137">
            <v>27.817941090845622</v>
          </cell>
          <cell r="H137">
            <v>14.733094178039003</v>
          </cell>
          <cell r="I137">
            <v>10.882969442020382</v>
          </cell>
          <cell r="J137">
            <v>6.9717543197825593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5.3355013322714598E-7</v>
          </cell>
          <cell r="F138">
            <v>4.2472687611128098E-7</v>
          </cell>
          <cell r="G138">
            <v>3.7408639490229902E-7</v>
          </cell>
          <cell r="H138">
            <v>2.6922475672336398E-7</v>
          </cell>
          <cell r="I138">
            <v>1.8323707298689999E-7</v>
          </cell>
          <cell r="J138">
            <v>2.8123607047932603E-7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1.6999988092289817</v>
          </cell>
          <cell r="F139">
            <v>1.6999977271862681</v>
          </cell>
          <cell r="G139">
            <v>1.6999972590627563</v>
          </cell>
          <cell r="H139">
            <v>1.6999971140253225</v>
          </cell>
          <cell r="I139">
            <v>1.1999999424063761</v>
          </cell>
          <cell r="J139">
            <v>1.19999962967082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4.9716250919003606E-2</v>
          </cell>
          <cell r="J140">
            <v>722.38410191261073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-4.9716250919003599E-2</v>
          </cell>
          <cell r="J141">
            <v>-722.38410191261096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1.9809190269217647E-4</v>
          </cell>
          <cell r="J142">
            <v>2.0316238351725495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3.9109650551513465E-5</v>
          </cell>
          <cell r="J143">
            <v>0.59890204310562278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6.5071277194299504E-2</v>
          </cell>
          <cell r="J144">
            <v>996.46302919089101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7.0119910769719318E-4</v>
          </cell>
          <cell r="J145">
            <v>10.737748159384598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9.2306833855866395E-6</v>
          </cell>
          <cell r="J146">
            <v>6.1165193745637197E-2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9.2306833855866395E-6</v>
          </cell>
          <cell r="J147">
            <v>6.1174386099880927E-2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6.8213103340990802E-2</v>
          </cell>
          <cell r="I148">
            <v>23.616738967782201</v>
          </cell>
          <cell r="J148">
            <v>39.061119233641598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5.6892630871634847E-4</v>
          </cell>
          <cell r="I149">
            <v>0.19529870664137619</v>
          </cell>
          <cell r="J149">
            <v>0.31165786622586322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5.0796991849674008E-4</v>
          </cell>
          <cell r="I150">
            <v>0.18424406286922279</v>
          </cell>
          <cell r="J150">
            <v>0.31165786622586322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1.2094521868969989E-3</v>
          </cell>
          <cell r="I151">
            <v>0.41873650652096067</v>
          </cell>
          <cell r="J151">
            <v>0.69257303605747444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4.51600697911076E-5</v>
          </cell>
          <cell r="I152">
            <v>1.48521277940662E-2</v>
          </cell>
          <cell r="J152">
            <v>1.1661179656513299E-2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4.51600697911076E-5</v>
          </cell>
          <cell r="I153">
            <v>1.6376527913779883E-2</v>
          </cell>
          <cell r="J153">
            <v>2.770370215603659E-2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6.2550091181299997E-4</v>
          </cell>
          <cell r="G154">
            <v>6.2784204435835909E-4</v>
          </cell>
          <cell r="H154">
            <v>6.3631707558670396E-4</v>
          </cell>
          <cell r="I154">
            <v>6.588069265106455E-4</v>
          </cell>
          <cell r="J154">
            <v>6.8071826288777424E-4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6.2550091181299997E-4</v>
          </cell>
          <cell r="G155">
            <v>6.2784204435835909E-4</v>
          </cell>
          <cell r="H155">
            <v>6.3631707558670396E-4</v>
          </cell>
          <cell r="I155">
            <v>6.588069265106455E-4</v>
          </cell>
          <cell r="J155">
            <v>6.8071826288777424E-4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5.6505917321220098E-5</v>
          </cell>
          <cell r="G156">
            <v>7.8647562879971203E-8</v>
          </cell>
          <cell r="H156">
            <v>2.3439002589276999E-8</v>
          </cell>
          <cell r="I156">
            <v>1.09294825669086E-8</v>
          </cell>
          <cell r="J156"/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5.6505917321220098E-5</v>
          </cell>
          <cell r="G157">
            <v>5.6584564884099999E-5</v>
          </cell>
          <cell r="H157">
            <v>5.6608003886689301E-5</v>
          </cell>
          <cell r="I157">
            <v>5.6634645322102802E-5</v>
          </cell>
          <cell r="J157">
            <v>5.6634645322102802E-5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0.11258774909391446</v>
          </cell>
          <cell r="F158">
            <v>0.11274334157574985</v>
          </cell>
          <cell r="G158">
            <v>0.10855957043367648</v>
          </cell>
          <cell r="H158">
            <v>0.13842296328600021</v>
          </cell>
          <cell r="I158">
            <v>0.16815505240599943</v>
          </cell>
          <cell r="J158"/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5.6293874546957285</v>
          </cell>
          <cell r="F159">
            <v>5.6371670787874901</v>
          </cell>
          <cell r="G159">
            <v>5.4279785216838308</v>
          </cell>
          <cell r="H159">
            <v>6.9211481643000088</v>
          </cell>
          <cell r="I159">
            <v>8.4077526202999682</v>
          </cell>
          <cell r="J159">
            <v>2.0566002003943231E-5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9.6793296292453839</v>
          </cell>
          <cell r="F160">
            <v>9.6927061371837464</v>
          </cell>
          <cell r="G160">
            <v>9.3330213552837904</v>
          </cell>
          <cell r="H160">
            <v>11.90041990078784</v>
          </cell>
          <cell r="I160">
            <v>14.456530076847212</v>
          </cell>
          <cell r="J160">
            <v>3.5361771445637205E-5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4.0961739581010801E-3</v>
          </cell>
          <cell r="F161">
            <v>2.9434134422983799E-4</v>
          </cell>
          <cell r="G161">
            <v>9.9233857661028001E-7</v>
          </cell>
          <cell r="H161">
            <v>0.12564589792672401</v>
          </cell>
          <cell r="I161">
            <v>4.8545581583776198E-2</v>
          </cell>
          <cell r="J161">
            <v>2.4787836531880501E-7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0.21266637324972756</v>
          </cell>
          <cell r="F162">
            <v>0.21296026874654775</v>
          </cell>
          <cell r="G162">
            <v>0.20506008633258055</v>
          </cell>
          <cell r="H162">
            <v>0.2614658191184816</v>
          </cell>
          <cell r="I162">
            <v>0.31762288601304839</v>
          </cell>
          <cell r="J162">
            <v>4.0227133537990012E-5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3.0546742577159502E-2</v>
          </cell>
          <cell r="J163">
            <v>0.39903439133229279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-3.0546742577159499E-2</v>
          </cell>
          <cell r="J164">
            <v>-0.39903439133229301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1.9716998555661133E-4</v>
          </cell>
          <cell r="J165">
            <v>2.5756463222500348E-3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2.2331632211535144E-4</v>
          </cell>
          <cell r="J166">
            <v>2.8467669877500438E-3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3.9302940913277497E-2</v>
          </cell>
          <cell r="J167">
            <v>0.44899912401221598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6.9686065449073623E-4</v>
          </cell>
          <cell r="J168">
            <v>7.9609773761031236E-3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4.7770348138176597E-5</v>
          </cell>
          <cell r="J169">
            <v>5.6353253312613997E-4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4.7770348138176597E-5</v>
          </cell>
          <cell r="J170">
            <v>6.1091719556878837E-4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3.2944550534930923</v>
          </cell>
          <cell r="G171">
            <v>6.8324004825870199</v>
          </cell>
          <cell r="H171">
            <v>12.376889036225256</v>
          </cell>
          <cell r="I171">
            <v>16.633493340292286</v>
          </cell>
          <cell r="J171">
            <v>22.352179941302573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3.2944550534930923</v>
          </cell>
          <cell r="G172">
            <v>6.8324004825870199</v>
          </cell>
          <cell r="H172">
            <v>12.376889036225256</v>
          </cell>
          <cell r="I172">
            <v>16.633493340292286</v>
          </cell>
          <cell r="J172">
            <v>22.352179941302573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3.2944550534930901</v>
          </cell>
          <cell r="G173">
            <v>6.8324004825870199</v>
          </cell>
          <cell r="H173">
            <v>12.3768890362253</v>
          </cell>
          <cell r="I173">
            <v>16.633493340292301</v>
          </cell>
          <cell r="J173">
            <v>22.352179941302602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G174">
            <v>1.0047166061608499</v>
          </cell>
          <cell r="H174">
            <v>1.47252078949038</v>
          </cell>
          <cell r="I174">
            <v>1.0662321754855399</v>
          </cell>
          <cell r="J174">
            <v>4.1695103368515296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1.12310126156801</v>
          </cell>
          <cell r="G175">
            <v>2.17994560616085</v>
          </cell>
          <cell r="H175">
            <v>3.5678965738919102</v>
          </cell>
          <cell r="I175">
            <v>4.7949515597091592</v>
          </cell>
          <cell r="J175">
            <v>6.4434821825529296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5.6100071236207461</v>
          </cell>
          <cell r="F176">
            <v>6.0767071340401415</v>
          </cell>
          <cell r="G176">
            <v>6.0767066825471447</v>
          </cell>
          <cell r="H176">
            <v>6.0767044799045715</v>
          </cell>
          <cell r="I176">
            <v>6.0767025277615074</v>
          </cell>
          <cell r="J176">
            <v>6.0767042576519543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6.0987834779720247</v>
          </cell>
          <cell r="F177">
            <v>6.6044089250052336</v>
          </cell>
          <cell r="G177">
            <v>6.6018058827082058</v>
          </cell>
          <cell r="H177">
            <v>6.5974704603996468</v>
          </cell>
          <cell r="I177">
            <v>6.5888193263550123</v>
          </cell>
          <cell r="J177">
            <v>6.5801948322997807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0.84970026902518203</v>
          </cell>
          <cell r="F178">
            <v>1.2459379718131599E-7</v>
          </cell>
          <cell r="G178">
            <v>9.4424299282168497E-8</v>
          </cell>
          <cell r="H178">
            <v>8.5887666086868603E-8</v>
          </cell>
          <cell r="I178">
            <v>1.13126091991433E-7</v>
          </cell>
          <cell r="J178">
            <v>1.3665627932773699E-7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0.84970026902518203</v>
          </cell>
          <cell r="F179">
            <v>0.84970039361897998</v>
          </cell>
          <cell r="G179">
            <v>0.84970048804327902</v>
          </cell>
          <cell r="H179">
            <v>0.849700573930945</v>
          </cell>
          <cell r="I179">
            <v>0.84970077608767403</v>
          </cell>
          <cell r="J179">
            <v>0.84970091274395299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3.9168593196756152E-4</v>
          </cell>
          <cell r="G180">
            <v>7.5454943463937015E-4</v>
          </cell>
          <cell r="H180">
            <v>8.1806650229272954E-4</v>
          </cell>
          <cell r="I180">
            <v>2.4707798347927543</v>
          </cell>
          <cell r="J180">
            <v>6.0105056434613546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3.9168593196756152E-4</v>
          </cell>
          <cell r="G181">
            <v>7.5454943463937015E-4</v>
          </cell>
          <cell r="H181">
            <v>8.1806650229272954E-4</v>
          </cell>
          <cell r="I181">
            <v>2.4707798347927543</v>
          </cell>
          <cell r="J181">
            <v>6.0105056434613546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3.3289475658592198E-5</v>
          </cell>
          <cell r="G182">
            <v>2.7530496561446901E-5</v>
          </cell>
          <cell r="H182">
            <v>1.37477849666185E-6</v>
          </cell>
          <cell r="I182">
            <v>0.14715976689995799</v>
          </cell>
          <cell r="J182">
            <v>0.24681905516841299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3.3289475658592198E-5</v>
          </cell>
          <cell r="G183">
            <v>6.0819972220039102E-5</v>
          </cell>
          <cell r="H183">
            <v>6.2194750716700997E-5</v>
          </cell>
          <cell r="I183">
            <v>0.147344484820323</v>
          </cell>
          <cell r="J183">
            <v>0.39416353998873499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7.9598045006873148E-4</v>
          </cell>
          <cell r="G184">
            <v>7.9410118729741582E-4</v>
          </cell>
          <cell r="H184">
            <v>8.5174868777859443E-4</v>
          </cell>
          <cell r="I184">
            <v>8.3198468525936739E-4</v>
          </cell>
          <cell r="J184">
            <v>7.9811781642635414E-4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7.9598045006873148E-4</v>
          </cell>
          <cell r="G185">
            <v>7.9410118729741582E-4</v>
          </cell>
          <cell r="H185">
            <v>8.5174868777859443E-4</v>
          </cell>
          <cell r="I185">
            <v>8.3198468525936739E-4</v>
          </cell>
          <cell r="J185">
            <v>7.9811781642635414E-4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6.8607684291291303E-5</v>
          </cell>
          <cell r="G186">
            <v>3.7013978888726598E-8</v>
          </cell>
          <cell r="H186">
            <v>2.4115967000424402E-8</v>
          </cell>
          <cell r="I186">
            <v>1.09151281068671E-8</v>
          </cell>
          <cell r="J186">
            <v>1.71535409447923E-8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6.8607684291291303E-5</v>
          </cell>
          <cell r="G187">
            <v>6.8644698270180096E-5</v>
          </cell>
          <cell r="H187">
            <v>6.8668814237180501E-5</v>
          </cell>
          <cell r="I187">
            <v>6.8794386937871398E-5</v>
          </cell>
          <cell r="J187">
            <v>6.8811540478816205E-5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0.65956973565551891</v>
          </cell>
          <cell r="F188">
            <v>1.816724436604731</v>
          </cell>
          <cell r="G188">
            <v>1.5551036041173358</v>
          </cell>
          <cell r="H188">
            <v>1.1067918562990398</v>
          </cell>
          <cell r="I188">
            <v>1.0725203876154465</v>
          </cell>
          <cell r="J188">
            <v>2.0509495345388465E-4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0.17246231051654975</v>
          </cell>
          <cell r="F189">
            <v>0.52165458118186259</v>
          </cell>
          <cell r="G189">
            <v>0.52362040165861967</v>
          </cell>
          <cell r="H189">
            <v>0.52321069570499945</v>
          </cell>
          <cell r="I189">
            <v>0.50700963778184638</v>
          </cell>
          <cell r="J189">
            <v>9.695397799638157E-5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0.8726354562485551</v>
          </cell>
          <cell r="F190">
            <v>2.3100638518827572</v>
          </cell>
          <cell r="G190">
            <v>4.5624248816783926</v>
          </cell>
          <cell r="H190">
            <v>6.5759027975107829</v>
          </cell>
          <cell r="I190">
            <v>1.4421373267565041</v>
          </cell>
          <cell r="J190">
            <v>2.7354918269669555E-4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1.7608929964878901E-2</v>
          </cell>
          <cell r="G191">
            <v>7.4559349671210202E-5</v>
          </cell>
          <cell r="H191">
            <v>1.75211251410072E-5</v>
          </cell>
          <cell r="I191">
            <v>1.6150494982189499E-4</v>
          </cell>
          <cell r="J191">
            <v>1.7806776914737199E-7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6.4670512537491811E-3</v>
          </cell>
          <cell r="F192">
            <v>1.9287876858788154E-2</v>
          </cell>
          <cell r="G192">
            <v>1.9360827256948453E-2</v>
          </cell>
          <cell r="H192">
            <v>1.9375137531499574E-2</v>
          </cell>
          <cell r="I192">
            <v>3.7933963015741881E-2</v>
          </cell>
          <cell r="J192">
            <v>6.9857240423999711E-6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8.1068208873036731E-4</v>
          </cell>
          <cell r="G193">
            <v>8.2908077388712078E-4</v>
          </cell>
          <cell r="H193">
            <v>8.8976593369827369E-4</v>
          </cell>
          <cell r="I193">
            <v>1.3380182082661034E-3</v>
          </cell>
          <cell r="J193">
            <v>1.3674122635383352E-3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8.1068208873036731E-4</v>
          </cell>
          <cell r="G194">
            <v>8.2908077388712078E-4</v>
          </cell>
          <cell r="H194">
            <v>8.8976593369827369E-4</v>
          </cell>
          <cell r="I194">
            <v>1.3380182082661034E-3</v>
          </cell>
          <cell r="J194">
            <v>1.3674122635383352E-3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6.92822177319355E-5</v>
          </cell>
          <cell r="G195">
            <v>6.5183333723709806E-8</v>
          </cell>
          <cell r="H195">
            <v>1.3292907226680001E-7</v>
          </cell>
          <cell r="I195">
            <v>6.7324487941282197E-7</v>
          </cell>
          <cell r="J195">
            <v>1.30816567158817E-7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6.92822177319355E-5</v>
          </cell>
          <cell r="G196">
            <v>6.9347401065659198E-5</v>
          </cell>
          <cell r="H196">
            <v>6.9480330137925995E-5</v>
          </cell>
          <cell r="I196">
            <v>9.7135391935119597E-5</v>
          </cell>
          <cell r="J196">
            <v>9.7266208502278499E-5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1.0787057916043286E-4</v>
          </cell>
          <cell r="F197">
            <v>5.4689629294580629E-5</v>
          </cell>
          <cell r="G197">
            <v>5.5861549922143785E-5</v>
          </cell>
          <cell r="H197">
            <v>1.2960105468870851E-3</v>
          </cell>
          <cell r="I197">
            <v>2.220017399528569E-3</v>
          </cell>
          <cell r="J197">
            <v>9.0362677595189934E-4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1.0787057916043304E-4</v>
          </cell>
          <cell r="F198">
            <v>5.4734330907286396E-5</v>
          </cell>
          <cell r="G198">
            <v>5.5932892897778724E-5</v>
          </cell>
          <cell r="H198">
            <v>1.2960105468870836E-3</v>
          </cell>
          <cell r="I198">
            <v>2.2200173995285668E-3</v>
          </cell>
          <cell r="J198">
            <v>9.0362677595189913E-4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1.0787057916043304E-4</v>
          </cell>
          <cell r="F199">
            <v>5.4734330907286396E-5</v>
          </cell>
          <cell r="G199">
            <v>5.5932892897778724E-5</v>
          </cell>
          <cell r="H199">
            <v>1.4914783939434999E-3</v>
          </cell>
          <cell r="I199">
            <v>2.3898899324067266E-3</v>
          </cell>
          <cell r="J199">
            <v>9.152204960500178E-4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1.0787057916043304E-4</v>
          </cell>
          <cell r="F200">
            <v>5.4734330907286396E-5</v>
          </cell>
          <cell r="G200">
            <v>5.5932892897778724E-5</v>
          </cell>
          <cell r="H200">
            <v>1.4914783939434999E-3</v>
          </cell>
          <cell r="I200">
            <v>2.3898899324067266E-3</v>
          </cell>
          <cell r="J200">
            <v>9.152204960500178E-4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1.0483307032460899E-3</v>
          </cell>
          <cell r="F201">
            <v>3.1216281577382403E-5</v>
          </cell>
          <cell r="G201">
            <v>5.0604430515365001E-5</v>
          </cell>
          <cell r="H201">
            <v>5.13689305634339E-5</v>
          </cell>
          <cell r="I201">
            <v>9.4434310042324304E-5</v>
          </cell>
          <cell r="J201">
            <v>2.0911220676106599E-4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1.0483307032460899E-3</v>
          </cell>
          <cell r="F202">
            <v>1.0762593305965009E-3</v>
          </cell>
          <cell r="G202">
            <v>1.1187062777412E-3</v>
          </cell>
          <cell r="H202">
            <v>1.1590759393826037E-3</v>
          </cell>
          <cell r="I202">
            <v>1.604841496777229E-3</v>
          </cell>
          <cell r="J202">
            <v>8.9699256328717232E-4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1.1972339404386089E-6</v>
          </cell>
          <cell r="G203">
            <v>2.0741002290992174</v>
          </cell>
          <cell r="H203">
            <v>4.542126331438614</v>
          </cell>
          <cell r="I203">
            <v>6.1042608463997547</v>
          </cell>
          <cell r="J203">
            <v>8.2035769872937792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1.1972339404386089E-6</v>
          </cell>
          <cell r="G204">
            <v>2.0741002290992174</v>
          </cell>
          <cell r="H204">
            <v>4.542126331438614</v>
          </cell>
          <cell r="I204">
            <v>6.1042608463997547</v>
          </cell>
          <cell r="J204">
            <v>8.2035769872937792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1.19723394043861E-6</v>
          </cell>
          <cell r="G205">
            <v>2.0741002290992201</v>
          </cell>
          <cell r="H205">
            <v>4.5421263314386104</v>
          </cell>
          <cell r="I205">
            <v>6.1042608463997503</v>
          </cell>
          <cell r="J205">
            <v>8.2035769872937792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5.8376775713616304E-7</v>
          </cell>
          <cell r="G206">
            <v>0.66176209700898803</v>
          </cell>
          <cell r="H206">
            <v>0.64760049254082597</v>
          </cell>
          <cell r="I206">
            <v>0.24177073671744601</v>
          </cell>
          <cell r="J206">
            <v>1.78849939180374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5.8376775713616304E-7</v>
          </cell>
          <cell r="G207">
            <v>0.66176268077674505</v>
          </cell>
          <cell r="H207">
            <v>1.3093631733175699</v>
          </cell>
          <cell r="I207">
            <v>1.7596811989438499</v>
          </cell>
          <cell r="J207">
            <v>2.3648528513437301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0.96588182378430842</v>
          </cell>
          <cell r="F208">
            <v>5.1338767277479151E-5</v>
          </cell>
          <cell r="G208">
            <v>1.6817699103016715E-2</v>
          </cell>
          <cell r="H208">
            <v>4.2225982518415773E-3</v>
          </cell>
          <cell r="I208">
            <v>1.6470745443767877E-3</v>
          </cell>
          <cell r="J208">
            <v>1.7318075479013406E-5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1.8035532257179736</v>
          </cell>
          <cell r="F209">
            <v>9.8650263175154655E-5</v>
          </cell>
          <cell r="G209">
            <v>3.3685788697316719E-2</v>
          </cell>
          <cell r="H209">
            <v>9.0310051491551222E-3</v>
          </cell>
          <cell r="I209">
            <v>3.4847727363367604E-3</v>
          </cell>
          <cell r="J209">
            <v>3.6250660853315444E-5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207.442588541134</v>
          </cell>
          <cell r="F210">
            <v>0.115541750828729</v>
          </cell>
          <cell r="G210">
            <v>3.7788280752130299</v>
          </cell>
          <cell r="H210">
            <v>0.97506666476278603</v>
          </cell>
          <cell r="I210">
            <v>0.38053899983353201</v>
          </cell>
          <cell r="J210">
            <v>4.6840649043299E-3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3.6780600805165564</v>
          </cell>
          <cell r="F211">
            <v>2.048612603346267E-3</v>
          </cell>
          <cell r="G211">
            <v>6.7000497787465141E-2</v>
          </cell>
          <cell r="H211">
            <v>1.7288416041893358E-2</v>
          </cell>
          <cell r="I211">
            <v>6.7471453871193604E-3</v>
          </cell>
          <cell r="J211">
            <v>8.3050796176062009E-5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3.2584645062839602E-7</v>
          </cell>
          <cell r="G212">
            <v>7.7217272373206799E-4</v>
          </cell>
          <cell r="H212">
            <v>5.2551484383435901E-6</v>
          </cell>
          <cell r="I212">
            <v>8.8476292790219604E-7</v>
          </cell>
          <cell r="J212">
            <v>3.6471884985180301E-6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4.5533661476437101E-2</v>
          </cell>
          <cell r="F213">
            <v>1.7374970654127075E-5</v>
          </cell>
          <cell r="G213">
            <v>7.8929950712260111E-4</v>
          </cell>
          <cell r="H213">
            <v>7.882213490982351E-4</v>
          </cell>
          <cell r="I213">
            <v>4.3599505762763406E-4</v>
          </cell>
          <cell r="J213">
            <v>5.3285144897951905E-6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12.841925575153734</v>
          </cell>
          <cell r="F214">
            <v>16.032971391425811</v>
          </cell>
          <cell r="G214">
            <v>3.2949914500140469</v>
          </cell>
          <cell r="H214">
            <v>12.740060544192778</v>
          </cell>
          <cell r="I214">
            <v>12.953383211119338</v>
          </cell>
          <cell r="J214">
            <v>13.230411587319287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12.841925575153734</v>
          </cell>
          <cell r="F215">
            <v>16.032971391425811</v>
          </cell>
          <cell r="G215">
            <v>3.2949914500140469</v>
          </cell>
          <cell r="H215">
            <v>12.740060544192778</v>
          </cell>
          <cell r="I215">
            <v>12.953383211119338</v>
          </cell>
          <cell r="J215">
            <v>13.230411587319287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16.052410668209873</v>
          </cell>
          <cell r="F216">
            <v>20.041214400520406</v>
          </cell>
          <cell r="G216">
            <v>4.1187408144466202</v>
          </cell>
          <cell r="H216">
            <v>15.925074869140451</v>
          </cell>
          <cell r="I216">
            <v>16.191726304384396</v>
          </cell>
          <cell r="J216">
            <v>16.538012458655295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16.052410668209873</v>
          </cell>
          <cell r="F217">
            <v>20.041214400520406</v>
          </cell>
          <cell r="G217">
            <v>4.1187408144466202</v>
          </cell>
          <cell r="H217">
            <v>15.925074869140451</v>
          </cell>
          <cell r="I217">
            <v>16.191726304384396</v>
          </cell>
          <cell r="J217">
            <v>16.538012458655295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1.896149540670046E-4</v>
          </cell>
          <cell r="F219">
            <v>2.8555189526788896E-5</v>
          </cell>
          <cell r="G219">
            <v>1.96631781333569E-3</v>
          </cell>
          <cell r="H219">
            <v>1.7955401875110798E-3</v>
          </cell>
          <cell r="I219">
            <v>2.1916368022887461E-3</v>
          </cell>
          <cell r="J219">
            <v>1.0353790732712653E-4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1.8961495406700512E-4</v>
          </cell>
          <cell r="F220">
            <v>2.8536165416511268E-5</v>
          </cell>
          <cell r="G220">
            <v>1.9642716969846662E-3</v>
          </cell>
          <cell r="H220">
            <v>1.7955401875110798E-3</v>
          </cell>
          <cell r="I220">
            <v>2.1916368022887526E-3</v>
          </cell>
          <cell r="J220">
            <v>1.0353790732712667E-4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1.4924050746250583E-4</v>
          </cell>
          <cell r="F221">
            <v>4.0077328793863801E-5</v>
          </cell>
          <cell r="G221">
            <v>2.5398502036959253E-3</v>
          </cell>
          <cell r="H221">
            <v>2.2466602072303016E-3</v>
          </cell>
          <cell r="I221">
            <v>2.5768712338317215E-3</v>
          </cell>
          <cell r="J221">
            <v>1.1781731934749592E-4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1.4924050746250583E-4</v>
          </cell>
          <cell r="F222">
            <v>4.0077328793863801E-5</v>
          </cell>
          <cell r="G222">
            <v>2.5398502036959253E-3</v>
          </cell>
          <cell r="H222">
            <v>2.2466602072303016E-3</v>
          </cell>
          <cell r="I222">
            <v>2.5768712338317215E-3</v>
          </cell>
          <cell r="J222">
            <v>1.1781731934749592E-4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1.78899923846517E-3</v>
          </cell>
          <cell r="F223">
            <v>5.6908217133263902E-5</v>
          </cell>
          <cell r="G223">
            <v>4.0329094517001898E-5</v>
          </cell>
          <cell r="H223">
            <v>2.0178541447669702E-5</v>
          </cell>
          <cell r="I223">
            <v>1.4787384502372699E-4</v>
          </cell>
          <cell r="J223">
            <v>2.2805996543200801E-4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1.78899923846517E-3</v>
          </cell>
          <cell r="F224">
            <v>1.8427378819349839E-3</v>
          </cell>
          <cell r="G224">
            <v>1.8725393548272055E-3</v>
          </cell>
          <cell r="H224">
            <v>1.8629307911971985E-3</v>
          </cell>
          <cell r="I224">
            <v>1.7800430389348088E-3</v>
          </cell>
          <cell r="J224">
            <v>1.0129289188073448E-3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6.7652088803975957E-4</v>
          </cell>
          <cell r="I225">
            <v>4.9409102212444745E-4</v>
          </cell>
          <cell r="J225">
            <v>6.6004062776913439E-4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3.3826044401987984E-4</v>
          </cell>
          <cell r="I226">
            <v>2.221143126981463E-4</v>
          </cell>
          <cell r="J226">
            <v>2.6633218313491396E-4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7.3376496318158596E-2</v>
          </cell>
          <cell r="I227">
            <v>5.1131621372144699E-2</v>
          </cell>
          <cell r="J227">
            <v>6.5309283168735396E-2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1.3010017077687685E-3</v>
          </cell>
          <cell r="I228">
            <v>9.0658903142100497E-4</v>
          </cell>
          <cell r="J228">
            <v>1.1579660136300607E-3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7.2511729462904304E-5</v>
          </cell>
          <cell r="I229">
            <v>4.1169051195778897E-5</v>
          </cell>
          <cell r="J229">
            <v>5.5179129551524898E-5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7.2511729462904304E-5</v>
          </cell>
          <cell r="I230">
            <v>9.0917251211633957E-5</v>
          </cell>
          <cell r="J230">
            <v>8.5110305775699645E-5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8.7447449469550356E-5</v>
          </cell>
          <cell r="F231">
            <v>9.1447920995135049E-5</v>
          </cell>
          <cell r="G231">
            <v>8.0158183433253326E-3</v>
          </cell>
          <cell r="H231">
            <v>1.832168597682608E-3</v>
          </cell>
          <cell r="I231">
            <v>9.6559802198044539E-3</v>
          </cell>
          <cell r="J231">
            <v>0.2885539365377659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8.7447449469550275E-5</v>
          </cell>
          <cell r="F232">
            <v>9.1373235336622146E-5</v>
          </cell>
          <cell r="G232">
            <v>8.0055940852343591E-3</v>
          </cell>
          <cell r="H232">
            <v>1.8321685976826103E-3</v>
          </cell>
          <cell r="I232">
            <v>9.6559802198044643E-3</v>
          </cell>
          <cell r="J232">
            <v>0.2885539365377659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1.1905761038641498E-4</v>
          </cell>
          <cell r="F233">
            <v>1.1190559041779463E-4</v>
          </cell>
          <cell r="G233">
            <v>9.553599218574519E-3</v>
          </cell>
          <cell r="H233">
            <v>2.1114988164475565E-3</v>
          </cell>
          <cell r="I233">
            <v>1.0385553856670986E-2</v>
          </cell>
          <cell r="J233">
            <v>0.29147124116687795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1.1905761038641498E-4</v>
          </cell>
          <cell r="F234">
            <v>1.1190559041779463E-4</v>
          </cell>
          <cell r="G234">
            <v>9.553599218574519E-3</v>
          </cell>
          <cell r="H234">
            <v>2.1114988164475565E-3</v>
          </cell>
          <cell r="I234">
            <v>1.0385553856670986E-2</v>
          </cell>
          <cell r="J234">
            <v>0.29147124116687795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1.92724768197092E-3</v>
          </cell>
          <cell r="F235">
            <v>2.2743474382852999E-5</v>
          </cell>
          <cell r="G235">
            <v>2.5427917297964701E-5</v>
          </cell>
          <cell r="H235">
            <v>1.6038063004438199E-5</v>
          </cell>
          <cell r="I235">
            <v>3.6476786668364599E-3</v>
          </cell>
          <cell r="J235">
            <v>9.7675677959818699E-2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1.9373014010420565E-3</v>
          </cell>
          <cell r="F236">
            <v>1.9534165376487631E-3</v>
          </cell>
          <cell r="G236">
            <v>1.9677304574266105E-3</v>
          </cell>
          <cell r="H236">
            <v>1.9547169882518541E-3</v>
          </cell>
          <cell r="I236">
            <v>5.0833641760399933E-3</v>
          </cell>
          <cell r="J236">
            <v>0.10092003279161238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26.6751910358443</v>
          </cell>
          <cell r="F237">
            <v>476.71041246128601</v>
          </cell>
          <cell r="G237">
            <v>1.2033197289504001</v>
          </cell>
          <cell r="H237">
            <v>0.25187983107945999</v>
          </cell>
          <cell r="I237">
            <v>0.287506954894578</v>
          </cell>
          <cell r="J237">
            <v>1.0041289233508E-2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0.355898022502041</v>
          </cell>
          <cell r="F238">
            <v>6.3602278564050794</v>
          </cell>
          <cell r="G238">
            <v>1.6054584628678915E-2</v>
          </cell>
          <cell r="H238">
            <v>3.3605582681252772E-3</v>
          </cell>
          <cell r="I238">
            <v>3.8358921803059985E-3</v>
          </cell>
          <cell r="J238">
            <v>1.3396998644824948E-4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0.36194289058133355</v>
          </cell>
          <cell r="F239">
            <v>6.4682552572765992</v>
          </cell>
          <cell r="G239">
            <v>1.632726904953051E-2</v>
          </cell>
          <cell r="H239">
            <v>3.417636785338663E-3</v>
          </cell>
          <cell r="I239">
            <v>3.9010441641055341E-3</v>
          </cell>
          <cell r="J239">
            <v>1.3624544414529143E-4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66.74568006459485</v>
          </cell>
          <cell r="F240">
            <v>49.279311943617358</v>
          </cell>
          <cell r="G240">
            <v>67.838510374089694</v>
          </cell>
          <cell r="H240">
            <v>69.50567734800866</v>
          </cell>
          <cell r="I240">
            <v>69.814193265887781</v>
          </cell>
          <cell r="J240">
            <v>66.307479932001556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66.74568006459485</v>
          </cell>
          <cell r="F241">
            <v>49.279311943617358</v>
          </cell>
          <cell r="G241">
            <v>67.838510374089694</v>
          </cell>
          <cell r="H241">
            <v>69.50567734800866</v>
          </cell>
          <cell r="I241">
            <v>69.814193265887781</v>
          </cell>
          <cell r="J241">
            <v>66.307479932001556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1.6830369345835567E-4</v>
          </cell>
          <cell r="F243">
            <v>8.9120565268061404E-5</v>
          </cell>
          <cell r="G243">
            <v>1.6894956711906265E-4</v>
          </cell>
          <cell r="H243">
            <v>6.8350232985578451E-4</v>
          </cell>
          <cell r="I243">
            <v>1.1864815605693699E-3</v>
          </cell>
          <cell r="J243">
            <v>8.298449000800271E-5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1.6830369345835524E-4</v>
          </cell>
          <cell r="F244">
            <v>8.9179978978239994E-5</v>
          </cell>
          <cell r="G244">
            <v>1.6912555625147818E-4</v>
          </cell>
          <cell r="H244">
            <v>6.8350232985578451E-4</v>
          </cell>
          <cell r="I244">
            <v>1.1864815605693655E-3</v>
          </cell>
          <cell r="J244">
            <v>8.2984490008002602E-5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1.3253983376269188E-4</v>
          </cell>
          <cell r="F245">
            <v>1.8454416096750513E-5</v>
          </cell>
          <cell r="G245">
            <v>1.3301048088944179E-4</v>
          </cell>
          <cell r="H245">
            <v>8.5561100078561944E-4</v>
          </cell>
          <cell r="I245">
            <v>1.3960578742920639E-3</v>
          </cell>
          <cell r="J245">
            <v>9.3310245647806905E-5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1.3253983376269188E-4</v>
          </cell>
          <cell r="F246">
            <v>1.8454416096750513E-5</v>
          </cell>
          <cell r="G246">
            <v>1.3301048088944179E-4</v>
          </cell>
          <cell r="H246">
            <v>8.5561100078561944E-4</v>
          </cell>
          <cell r="I246">
            <v>1.3960578742920639E-3</v>
          </cell>
          <cell r="J246">
            <v>9.3310245647806905E-5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1.29835082009567E-3</v>
          </cell>
          <cell r="F247">
            <v>3.15810945046984E-5</v>
          </cell>
          <cell r="G247">
            <v>4.8854344856068903E-5</v>
          </cell>
          <cell r="H247">
            <v>3.8917731240503201E-5</v>
          </cell>
          <cell r="I247">
            <v>1.06235435254235E-4</v>
          </cell>
          <cell r="J247">
            <v>2.4111784200023901E-4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1.29835082009567E-3</v>
          </cell>
          <cell r="F248">
            <v>1.3261246954318856E-3</v>
          </cell>
          <cell r="G248">
            <v>1.3648174619899911E-3</v>
          </cell>
          <cell r="H248">
            <v>1.3874951430644955E-3</v>
          </cell>
          <cell r="I248">
            <v>1.788607703205746E-3</v>
          </cell>
          <cell r="J248">
            <v>1.0127191159699273E-3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3.814966033677928E-3</v>
          </cell>
          <cell r="F249">
            <v>1.4841966525784968E-3</v>
          </cell>
          <cell r="G249">
            <v>1.6313311107416714E-3</v>
          </cell>
          <cell r="H249">
            <v>6.1703271299411362E-4</v>
          </cell>
          <cell r="I249">
            <v>6.9233457746380005E-4</v>
          </cell>
          <cell r="J249">
            <v>2.0758212807141357E-4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55.821097394351824</v>
          </cell>
          <cell r="F250">
            <v>56.341216661597201</v>
          </cell>
          <cell r="G250">
            <v>53.147629331423687</v>
          </cell>
          <cell r="H250">
            <v>45.516422095193164</v>
          </cell>
          <cell r="I250">
            <v>37.664352375853454</v>
          </cell>
          <cell r="J250">
            <v>58.977710194525535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3.6141784749272304E-3</v>
          </cell>
          <cell r="F251">
            <v>9.7574918891601688E-4</v>
          </cell>
          <cell r="G251">
            <v>1.2268701433339527E-3</v>
          </cell>
          <cell r="H251">
            <v>4.3911521801167123E-4</v>
          </cell>
          <cell r="I251">
            <v>4.2888393558071448E-4</v>
          </cell>
          <cell r="J251">
            <v>1.5460522720163239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25.754044813006583</v>
          </cell>
          <cell r="F252">
            <v>56.340122788849506</v>
          </cell>
          <cell r="G252">
            <v>53.146182593725634</v>
          </cell>
          <cell r="H252">
            <v>20.854184897394649</v>
          </cell>
          <cell r="I252">
            <v>17.107549653703387</v>
          </cell>
          <cell r="J252">
            <v>27.312869297522475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30.074465478313893</v>
          </cell>
          <cell r="F253">
            <v>3.5432087127194698E-3</v>
          </cell>
          <cell r="G253">
            <v>4.2939885690091075E-3</v>
          </cell>
          <cell r="H253">
            <v>24.663281268661763</v>
          </cell>
          <cell r="I253">
            <v>20.557923940663102</v>
          </cell>
          <cell r="J253">
            <v>33.21109094968066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1.2203516452083E-7</v>
          </cell>
          <cell r="F254">
            <v>1.10360483684873E-7</v>
          </cell>
          <cell r="G254">
            <v>8.5078692878499002E-8</v>
          </cell>
          <cell r="H254">
            <v>9.0129460113307902E-8</v>
          </cell>
          <cell r="I254">
            <v>8.4601300616701906E-8</v>
          </cell>
          <cell r="J254">
            <v>2.8163146872579298E-7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4.492737402840377</v>
          </cell>
          <cell r="G255">
            <v>4.4927375955578581</v>
          </cell>
          <cell r="H255">
            <v>4.4927377302248193</v>
          </cell>
          <cell r="I255">
            <v>4.4927378692140305</v>
          </cell>
          <cell r="J255">
            <v>4.4927381214778812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2.0783007023119859E-3</v>
          </cell>
          <cell r="I256">
            <v>7.656796155905761E-3</v>
          </cell>
          <cell r="J256">
            <v>0.92278900722745327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2.0783007023119859E-3</v>
          </cell>
          <cell r="I257">
            <v>7.656796155905761E-3</v>
          </cell>
          <cell r="J257">
            <v>0.92278900722745327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2.0264382162253999E-4</v>
          </cell>
          <cell r="I258">
            <v>5.7665099069291103E-6</v>
          </cell>
          <cell r="J258">
            <v>8.5825083077178593E-2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2.0264382162253999E-4</v>
          </cell>
          <cell r="I259">
            <v>8.5403991607402793E-3</v>
          </cell>
          <cell r="J259">
            <v>8.5827058229341294E-2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1.8646458145527311E-5</v>
          </cell>
          <cell r="I260">
            <v>1.8468628195200076E-5</v>
          </cell>
          <cell r="J260">
            <v>1.8520707515922215E-5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1.8646458145527311E-5</v>
          </cell>
          <cell r="I261">
            <v>1.8468628195200076E-5</v>
          </cell>
          <cell r="J261">
            <v>1.8520707515922215E-5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1.8646458145527301E-5</v>
          </cell>
          <cell r="I262">
            <v>1.8468628195200099E-5</v>
          </cell>
          <cell r="J262">
            <v>1.8520707515922201E-5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5.4046445892200301E-6</v>
          </cell>
          <cell r="I263">
            <v>7.9769799810331305E-8</v>
          </cell>
          <cell r="J263">
            <v>2.2393784594308802E-8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5.4046445892200301E-6</v>
          </cell>
          <cell r="I264">
            <v>5.6466757488865498E-6</v>
          </cell>
          <cell r="J264">
            <v>5.6690695334808597E-6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6.5070012131470225</v>
          </cell>
          <cell r="F265">
            <v>7.3027681687198882</v>
          </cell>
          <cell r="G265">
            <v>8.0272264429452136</v>
          </cell>
          <cell r="H265">
            <v>7.4883927365351619</v>
          </cell>
          <cell r="I265">
            <v>7.7444000398886397</v>
          </cell>
          <cell r="J265">
            <v>4.6999670148202854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1689.29351136695</v>
          </cell>
          <cell r="F266">
            <v>1895.8839069386299</v>
          </cell>
          <cell r="G266">
            <v>2083.96173600562</v>
          </cell>
          <cell r="H266">
            <v>1944.07421268609</v>
          </cell>
          <cell r="I266">
            <v>2010.5366985918499</v>
          </cell>
          <cell r="J266">
            <v>1220.1663288048901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18.203593872488664</v>
          </cell>
          <cell r="F267">
            <v>20.429783479942159</v>
          </cell>
          <cell r="G267">
            <v>22.456484224198491</v>
          </cell>
          <cell r="H267">
            <v>20.949075567738042</v>
          </cell>
          <cell r="I267">
            <v>21.665266148619118</v>
          </cell>
          <cell r="J267">
            <v>13.148344060397568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3.0149473941214598E-7</v>
          </cell>
          <cell r="G268">
            <v>2.6966496096876302E-2</v>
          </cell>
          <cell r="H268">
            <v>4.5519192335252603E-2</v>
          </cell>
          <cell r="I268">
            <v>4.3357524822682403E-2</v>
          </cell>
          <cell r="J268">
            <v>5.57418369692669E-8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0.27249698247164122</v>
          </cell>
          <cell r="F269">
            <v>0.27249477397663452</v>
          </cell>
          <cell r="G269">
            <v>0.29946080855109602</v>
          </cell>
          <cell r="H269">
            <v>0.2793594095805132</v>
          </cell>
          <cell r="I269">
            <v>0.30542096924381373</v>
          </cell>
          <cell r="J269">
            <v>0.19985174504395831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0.43673151292646528</v>
          </cell>
          <cell r="F270">
            <v>0.55206664935939442</v>
          </cell>
          <cell r="G270">
            <v>0.58665327995596717</v>
          </cell>
          <cell r="H270">
            <v>0.58670293803011253</v>
          </cell>
          <cell r="I270">
            <v>0.58670762059111947</v>
          </cell>
          <cell r="J270">
            <v>0.58670818960527238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0.43673151292646528</v>
          </cell>
          <cell r="F271">
            <v>0.55206664935939442</v>
          </cell>
          <cell r="G271">
            <v>0.58665327995596717</v>
          </cell>
          <cell r="H271">
            <v>0.58670293803011253</v>
          </cell>
          <cell r="I271">
            <v>0.58670762059111947</v>
          </cell>
          <cell r="J271">
            <v>0.58670818960527238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3.8959562106067431</v>
          </cell>
          <cell r="F272">
            <v>2.2241659643903127</v>
          </cell>
          <cell r="G272">
            <v>1.9196013929648585</v>
          </cell>
          <cell r="H272">
            <v>1.4805422110109121</v>
          </cell>
          <cell r="I272">
            <v>0.94134666090860719</v>
          </cell>
          <cell r="J272">
            <v>0.66737964119384463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3.8959562106067431</v>
          </cell>
          <cell r="F273">
            <v>2.2241659643903127</v>
          </cell>
          <cell r="G273">
            <v>1.9196013929648585</v>
          </cell>
          <cell r="H273">
            <v>1.4805422110109121</v>
          </cell>
          <cell r="I273">
            <v>0.94134666090860719</v>
          </cell>
          <cell r="J273">
            <v>0.66737964119384463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1.7247631213262891</v>
          </cell>
          <cell r="F274">
            <v>1.556598275466738</v>
          </cell>
          <cell r="G274">
            <v>1.3345885209336827</v>
          </cell>
          <cell r="H274">
            <v>1.0326792107767222</v>
          </cell>
          <cell r="I274">
            <v>0.61830519125630723</v>
          </cell>
          <cell r="J274">
            <v>0.37020142535391803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2.4639473161804126</v>
          </cell>
          <cell r="F275">
            <v>2.2237118220953396</v>
          </cell>
          <cell r="G275">
            <v>1.9065550299052587</v>
          </cell>
          <cell r="H275">
            <v>1.4752560153953167</v>
          </cell>
          <cell r="I275">
            <v>0.88329313036615342</v>
          </cell>
          <cell r="J275">
            <v>0.52885917907702606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0.218768708781546</v>
          </cell>
          <cell r="F276">
            <v>9.8695141034724408E-7</v>
          </cell>
          <cell r="G276">
            <v>9.5392867996179007E-7</v>
          </cell>
          <cell r="H276">
            <v>9.9005404892776601E-7</v>
          </cell>
          <cell r="I276">
            <v>1.8917620226481201E-3</v>
          </cell>
          <cell r="J276">
            <v>7.43119705816815E-2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0.218768708781546</v>
          </cell>
          <cell r="F277">
            <v>0.21876969573295699</v>
          </cell>
          <cell r="G277">
            <v>0.21877064966163701</v>
          </cell>
          <cell r="H277">
            <v>0.218771639715686</v>
          </cell>
          <cell r="I277">
            <v>7.8453304278768093E-2</v>
          </cell>
          <cell r="J277">
            <v>7.6209335962508007E-2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3.1535786616482514E-2</v>
          </cell>
          <cell r="J278">
            <v>1.7020872078445551E-4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2.8676963801310502</v>
          </cell>
          <cell r="J279">
            <v>1.62899917508534E-2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5.0845680498777454E-2</v>
          </cell>
          <cell r="J280">
            <v>2.8882964097257688E-4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2.0888040189885001E-3</v>
          </cell>
          <cell r="J281">
            <v>3.2170731306644933E-5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2.0888040189885001E-3</v>
          </cell>
          <cell r="J282">
            <v>2.3344243459093301E-7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2.0888040189885001E-3</v>
          </cell>
          <cell r="J283">
            <v>3.2170731306640013E-5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1522.3881064342299</v>
          </cell>
          <cell r="F284">
            <v>1304.13187396424</v>
          </cell>
          <cell r="G284">
            <v>1540.9069080046499</v>
          </cell>
          <cell r="H284">
            <v>2393.9084756706402</v>
          </cell>
          <cell r="I284">
            <v>1838.88470804595</v>
          </cell>
          <cell r="J284">
            <v>431.21040773417599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27.211658293799509</v>
          </cell>
          <cell r="F285">
            <v>28.488332562600075</v>
          </cell>
          <cell r="G285">
            <v>27.236084862620295</v>
          </cell>
          <cell r="H285">
            <v>42.309937565679824</v>
          </cell>
          <cell r="I285">
            <v>32.500091457620556</v>
          </cell>
          <cell r="J285">
            <v>7.6961524512843162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26.992696922592692</v>
          </cell>
          <cell r="F286">
            <v>23.122905566741888</v>
          </cell>
          <cell r="G286">
            <v>27.321044468167585</v>
          </cell>
          <cell r="H286">
            <v>42.44518573884119</v>
          </cell>
          <cell r="I286">
            <v>32.60433879514094</v>
          </cell>
          <cell r="J286">
            <v>7.6455746052158879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0.30589226781582413</v>
          </cell>
          <cell r="F287">
            <v>5.4564363810939298</v>
          </cell>
          <cell r="G287">
            <v>1.6933157087299544E-3</v>
          </cell>
          <cell r="H287">
            <v>7.8979519670298822E-5</v>
          </cell>
          <cell r="I287">
            <v>8.0011324772262689E-5</v>
          </cell>
          <cell r="J287">
            <v>8.0180467220203547E-5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3.5600894824377186E-4</v>
          </cell>
          <cell r="H288">
            <v>8.4658939791627577E-5</v>
          </cell>
          <cell r="I288">
            <v>6.0164853114145925E-5</v>
          </cell>
          <cell r="J288">
            <v>7.5523106087426267E-2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3.8263564699950901E-7</v>
          </cell>
          <cell r="F289">
            <v>1.6169255966595801E-7</v>
          </cell>
          <cell r="G289">
            <v>3.38990845840955E-7</v>
          </cell>
          <cell r="H289">
            <v>5.6742903096202203E-7</v>
          </cell>
          <cell r="I289">
            <v>5.1864583251097995E-7</v>
          </cell>
          <cell r="J289">
            <v>5.1066337872849796E-7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2.2350525842607873</v>
          </cell>
          <cell r="F290">
            <v>2.2350527459533467</v>
          </cell>
          <cell r="G290">
            <v>2.2350530849441927</v>
          </cell>
          <cell r="H290">
            <v>2.2350536523732236</v>
          </cell>
          <cell r="I290">
            <v>2.2350546057151197</v>
          </cell>
          <cell r="J290">
            <v>1.120893417242218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2.201913954020451E-4</v>
          </cell>
          <cell r="I291">
            <v>2.5296103714062619E-4</v>
          </cell>
          <cell r="J291">
            <v>1.1975286267281974E-4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5.9442160575041037E-4</v>
          </cell>
          <cell r="I292">
            <v>6.5466706802791669E-4</v>
          </cell>
          <cell r="J292">
            <v>2.9762375447342005E-4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1.2341892381520295E-3</v>
          </cell>
          <cell r="I293">
            <v>1.3779676409146082E-3</v>
          </cell>
          <cell r="J293">
            <v>4.6131210260032192E-4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1.97648379166124E-5</v>
          </cell>
          <cell r="I294">
            <v>7.5495134619880799E-6</v>
          </cell>
          <cell r="J294">
            <v>7.5275570922728602E-6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1.97648379166124E-5</v>
          </cell>
          <cell r="I295">
            <v>2.4821035720802067E-5</v>
          </cell>
          <cell r="J295">
            <v>1.4594819241820332E-5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11.702938935537681</v>
          </cell>
          <cell r="F296">
            <v>14.902105418734878</v>
          </cell>
          <cell r="G296">
            <v>13.452455375611322</v>
          </cell>
          <cell r="H296">
            <v>13.259199417293384</v>
          </cell>
          <cell r="I296">
            <v>15.371727675047817</v>
          </cell>
          <cell r="J296">
            <v>13.751377831884275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47.195457021633977</v>
          </cell>
          <cell r="F297">
            <v>3.6035397152263779E-3</v>
          </cell>
          <cell r="G297">
            <v>4.3836948359714037E-3</v>
          </cell>
          <cell r="H297">
            <v>1.3057335387377583E-3</v>
          </cell>
          <cell r="I297">
            <v>8.6029833630216928E-4</v>
          </cell>
          <cell r="J297">
            <v>1.0010538867095216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22.173989613727631</v>
          </cell>
          <cell r="F298">
            <v>18.728774493955125</v>
          </cell>
          <cell r="G298">
            <v>17.100699353755449</v>
          </cell>
          <cell r="H298">
            <v>16.011273634624935</v>
          </cell>
          <cell r="I298">
            <v>17.399997292944779</v>
          </cell>
          <cell r="J298">
            <v>16.238422373020864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12.895299153342194</v>
          </cell>
          <cell r="F299">
            <v>14.928239596694961</v>
          </cell>
          <cell r="G299">
            <v>13.683755184020562</v>
          </cell>
          <cell r="H299">
            <v>13.485799632102596</v>
          </cell>
          <cell r="I299">
            <v>15.863491758235257</v>
          </cell>
          <cell r="J299">
            <v>14.050789061278806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23.194233656281629</v>
          </cell>
          <cell r="F300">
            <v>19.368776499396603</v>
          </cell>
          <cell r="G300">
            <v>17.521652960131135</v>
          </cell>
          <cell r="H300">
            <v>16.52463617585807</v>
          </cell>
          <cell r="I300">
            <v>17.659056175129493</v>
          </cell>
          <cell r="J300">
            <v>15.371519355646551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117.1618735454289</v>
          </cell>
          <cell r="F301">
            <v>67.931499548496788</v>
          </cell>
          <cell r="G301">
            <v>61.762946568354465</v>
          </cell>
          <cell r="H301">
            <v>59.282214593417699</v>
          </cell>
          <cell r="I301">
            <v>66.295133199693609</v>
          </cell>
          <cell r="J301">
            <v>60.413162508540005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3.7065232262076503E-8</v>
          </cell>
          <cell r="F302">
            <v>3.5411090188412501E-8</v>
          </cell>
          <cell r="G302">
            <v>2.6491362900200701E-8</v>
          </cell>
          <cell r="H302">
            <v>4.0318322470279297E-8</v>
          </cell>
          <cell r="I302">
            <v>4.7135922016440897E-8</v>
          </cell>
          <cell r="J302">
            <v>1.04559343644464E-7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4.3300925263340142</v>
          </cell>
          <cell r="G303">
            <v>4.3300925867590525</v>
          </cell>
          <cell r="H303">
            <v>4.3300926354331262</v>
          </cell>
          <cell r="I303">
            <v>4.3300927140765664</v>
          </cell>
          <cell r="J303">
            <v>4.330092815887209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93.791277908133097</v>
          </cell>
          <cell r="F304">
            <v>98.054013762578407</v>
          </cell>
          <cell r="G304">
            <v>145.16519400278801</v>
          </cell>
          <cell r="H304">
            <v>975.78296539950702</v>
          </cell>
          <cell r="I304">
            <v>904.77463708083098</v>
          </cell>
          <cell r="J304">
            <v>1.5156010889123901E-2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0.59440985633882915</v>
          </cell>
          <cell r="F305">
            <v>0.6258729913112161</v>
          </cell>
          <cell r="G305">
            <v>0.92588382336588981</v>
          </cell>
          <cell r="H305">
            <v>6.2195540617302845</v>
          </cell>
          <cell r="I305">
            <v>5.7738398283548031</v>
          </cell>
          <cell r="J305">
            <v>9.2789476481640462E-5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0.692590219512216</v>
          </cell>
          <cell r="F306">
            <v>0.75020613751172194</v>
          </cell>
          <cell r="G306">
            <v>1.1563174456709591</v>
          </cell>
          <cell r="H306">
            <v>8.2880932762935355</v>
          </cell>
          <cell r="I306">
            <v>8.6607597425322016</v>
          </cell>
          <cell r="J306">
            <v>1.3918421472246075E-4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1.6629659203569689</v>
          </cell>
          <cell r="F307">
            <v>1.7385463433081274</v>
          </cell>
          <cell r="G307">
            <v>2.573850957496238</v>
          </cell>
          <cell r="H307">
            <v>17.301116407792676</v>
          </cell>
          <cell r="I307">
            <v>16.042103494340996</v>
          </cell>
          <cell r="J307">
            <v>2.6872359732489236E-4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2.7173627181288299E-2</v>
          </cell>
          <cell r="G308">
            <v>2.7420063907751299E-2</v>
          </cell>
          <cell r="H308">
            <v>0.40622263185839702</v>
          </cell>
          <cell r="I308">
            <v>2.2398189158297601E-7</v>
          </cell>
          <cell r="J308">
            <v>7.1493568588492193E-8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6.5199515162750327E-2</v>
          </cell>
          <cell r="F309">
            <v>4.7878193202270006E-2</v>
          </cell>
          <cell r="G309">
            <v>6.7392514449288538E-2</v>
          </cell>
          <cell r="H309">
            <v>0.47185029593282551</v>
          </cell>
          <cell r="I309">
            <v>0.44773202854757382</v>
          </cell>
          <cell r="J309">
            <v>1.5042938000003891E-5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0.625791443295029</v>
          </cell>
          <cell r="F310">
            <v>0.73757450044178174</v>
          </cell>
          <cell r="G310">
            <v>0.73634882010969849</v>
          </cell>
          <cell r="H310">
            <v>0.73441499804351207</v>
          </cell>
          <cell r="I310">
            <v>3.8835348778259742</v>
          </cell>
          <cell r="J310">
            <v>5.9974321481775226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0.625791443295029</v>
          </cell>
          <cell r="F311">
            <v>0.73757450044178174</v>
          </cell>
          <cell r="G311">
            <v>0.73634882010969849</v>
          </cell>
          <cell r="H311">
            <v>0.73441499804351207</v>
          </cell>
          <cell r="I311">
            <v>3.8835348778259742</v>
          </cell>
          <cell r="J311">
            <v>5.9974321481775226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4.7632474848217923E-5</v>
          </cell>
          <cell r="F312">
            <v>3.5153363927321692E-3</v>
          </cell>
          <cell r="G312">
            <v>2.3871245156155672E-3</v>
          </cell>
          <cell r="H312">
            <v>4.2125896683420052E-4</v>
          </cell>
          <cell r="I312">
            <v>4.1242909602649976E-4</v>
          </cell>
          <cell r="J312">
            <v>8.3074357125451396E-4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4.7632474848217795E-5</v>
          </cell>
          <cell r="F313">
            <v>3.5176799503273183E-3</v>
          </cell>
          <cell r="G313">
            <v>2.3896111036526631E-3</v>
          </cell>
          <cell r="H313">
            <v>4.2125896683420052E-4</v>
          </cell>
          <cell r="I313">
            <v>4.1242909602649829E-4</v>
          </cell>
          <cell r="J313">
            <v>8.3074357125451342E-4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5.8599573028841702E-5</v>
          </cell>
          <cell r="F314">
            <v>4.6292704477440888E-3</v>
          </cell>
          <cell r="G314">
            <v>3.0857223383607365E-3</v>
          </cell>
          <cell r="H314">
            <v>5.273036423769881E-4</v>
          </cell>
          <cell r="I314">
            <v>4.90409458299211E-4</v>
          </cell>
          <cell r="J314">
            <v>9.2565981482356518E-4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5.8599573028841702E-5</v>
          </cell>
          <cell r="F315">
            <v>4.6292704477440888E-3</v>
          </cell>
          <cell r="G315">
            <v>3.0857223383607365E-3</v>
          </cell>
          <cell r="H315">
            <v>5.273036423769881E-4</v>
          </cell>
          <cell r="I315">
            <v>4.90409458299211E-4</v>
          </cell>
          <cell r="J315">
            <v>9.2565981482356518E-4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1.3008007666612701E-4</v>
          </cell>
          <cell r="F316">
            <v>3.7966073088259601E-6</v>
          </cell>
          <cell r="G316">
            <v>3.5279194026352501E-6</v>
          </cell>
          <cell r="H316">
            <v>4.0586707235992203E-6</v>
          </cell>
          <cell r="I316">
            <v>8.9194335132654104E-5</v>
          </cell>
          <cell r="J316">
            <v>6.2799117744988394E-5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2.9499085921252949E-4</v>
          </cell>
          <cell r="F317">
            <v>2.9740141483731297E-4</v>
          </cell>
          <cell r="G317">
            <v>2.9852103308385239E-4</v>
          </cell>
          <cell r="H317">
            <v>2.1676409144747572E-4</v>
          </cell>
          <cell r="I317">
            <v>2.5938555000116993E-4</v>
          </cell>
          <cell r="J317">
            <v>2.4871384551468373E-4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0.92939264849069381</v>
          </cell>
          <cell r="F318">
            <v>2.0726678293839242</v>
          </cell>
          <cell r="G318">
            <v>1.7618653100743709</v>
          </cell>
          <cell r="H318">
            <v>1.3166152813567971</v>
          </cell>
          <cell r="I318">
            <v>4.8650284011810051E-4</v>
          </cell>
          <cell r="J318">
            <v>1.3928686223317559E-4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7.0505649195845593E-2</v>
          </cell>
          <cell r="F319">
            <v>0.17150309844399642</v>
          </cell>
          <cell r="G319">
            <v>0.16875225783164882</v>
          </cell>
          <cell r="H319">
            <v>0.17100523036096055</v>
          </cell>
          <cell r="I319">
            <v>2.194696886350504E-4</v>
          </cell>
          <cell r="J319">
            <v>6.2834667682201847E-5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21.732366639322599</v>
          </cell>
          <cell r="F320">
            <v>51.267841865089203</v>
          </cell>
          <cell r="G320">
            <v>49.205401291905503</v>
          </cell>
          <cell r="H320">
            <v>47.8895114105242</v>
          </cell>
          <cell r="I320">
            <v>6.8655075890913797E-2</v>
          </cell>
          <cell r="J320">
            <v>1.8726885111124299E-2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0.29487607380356257</v>
          </cell>
          <cell r="F321">
            <v>0.69562879057108795</v>
          </cell>
          <cell r="G321">
            <v>0.66764452227822968</v>
          </cell>
          <cell r="H321">
            <v>0.64978984274795415</v>
          </cell>
          <cell r="I321">
            <v>9.3154784112501688E-4</v>
          </cell>
          <cell r="J321">
            <v>2.5409613447929856E-4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6.7879661862282397E-3</v>
          </cell>
          <cell r="G322">
            <v>6.3687935301496197E-3</v>
          </cell>
          <cell r="H322">
            <v>5.8365026513326904E-3</v>
          </cell>
          <cell r="I322">
            <v>2.07698987267688E-6</v>
          </cell>
          <cell r="J322">
            <v>3.5690333026394498E-5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8.3051299630094045E-3</v>
          </cell>
          <cell r="F323">
            <v>7.7205074854383533E-3</v>
          </cell>
          <cell r="G323">
            <v>1.4088385179766894E-2</v>
          </cell>
          <cell r="H323">
            <v>1.9924816625406992E-2</v>
          </cell>
          <cell r="I323">
            <v>5.2758549132194982E-4</v>
          </cell>
          <cell r="J323">
            <v>3.7717328035566706E-5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29.714401170038972</v>
          </cell>
          <cell r="F324">
            <v>29.714355356260032</v>
          </cell>
          <cell r="G324">
            <v>24.511376619968487</v>
          </cell>
          <cell r="H324">
            <v>9.8600479864929209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89.580578881058329</v>
          </cell>
          <cell r="F325">
            <v>89.58044076537449</v>
          </cell>
          <cell r="G325">
            <v>73.894920319053284</v>
          </cell>
          <cell r="H325">
            <v>29.725277025459604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1.0099999820498105</v>
          </cell>
          <cell r="F326">
            <v>1.0099995038967391</v>
          </cell>
          <cell r="G326">
            <v>0.93379356867042884</v>
          </cell>
          <cell r="H326">
            <v>0.34140130112507605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2652.1320656049702</v>
          </cell>
          <cell r="F327">
            <v>2731.85432547354</v>
          </cell>
          <cell r="G327">
            <v>2840.0221352469098</v>
          </cell>
          <cell r="H327">
            <v>2998.2645188082502</v>
          </cell>
          <cell r="I327">
            <v>2549.0333550606301</v>
          </cell>
          <cell r="J327">
            <v>636.39912798524904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47.183317178477786</v>
          </cell>
          <cell r="F328">
            <v>48.28308033057489</v>
          </cell>
          <cell r="G328">
            <v>50.195207055669414</v>
          </cell>
          <cell r="H328">
            <v>52.991669547216581</v>
          </cell>
          <cell r="I328">
            <v>45.051923831412665</v>
          </cell>
          <cell r="J328">
            <v>11.328055949866499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47.023618184485208</v>
          </cell>
          <cell r="F329">
            <v>48.437133430381969</v>
          </cell>
          <cell r="G329">
            <v>50.355002397994859</v>
          </cell>
          <cell r="H329">
            <v>53.160718418585923</v>
          </cell>
          <cell r="I329">
            <v>45.195626862777075</v>
          </cell>
          <cell r="J329">
            <v>11.283672482007963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0.31043174328070244</v>
          </cell>
          <cell r="F330">
            <v>1.9297438896365653E-4</v>
          </cell>
          <cell r="G330">
            <v>1.6220920947832007E-4</v>
          </cell>
          <cell r="H330">
            <v>1.5412510534618617E-4</v>
          </cell>
          <cell r="I330">
            <v>1.6213757261042329E-4</v>
          </cell>
          <cell r="J330">
            <v>1.545969723246303E-4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3.9704015202523271E-4</v>
          </cell>
          <cell r="H331">
            <v>8.5229064928884609E-5</v>
          </cell>
          <cell r="I331">
            <v>5.8589414694701366E-5</v>
          </cell>
          <cell r="J331">
            <v>8.0417700318307209E-2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1.08019502487377E-6</v>
          </cell>
          <cell r="F332">
            <v>1.3722300235041101E-7</v>
          </cell>
          <cell r="G332">
            <v>2.12984931326657E-7</v>
          </cell>
          <cell r="H332">
            <v>1.1983938437940099E-7</v>
          </cell>
          <cell r="I332">
            <v>1.5158418840836201E-7</v>
          </cell>
          <cell r="J332">
            <v>2.6714514673689598E-7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3.0972410875909451</v>
          </cell>
          <cell r="F333">
            <v>3.0972412248139474</v>
          </cell>
          <cell r="G333">
            <v>3.0972414377988788</v>
          </cell>
          <cell r="H333">
            <v>3.097241557638263</v>
          </cell>
          <cell r="I333">
            <v>3.0972418299864986</v>
          </cell>
          <cell r="J333">
            <v>1.5532843377719452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1.46190119503162E-2</v>
          </cell>
          <cell r="I334">
            <v>4.5531647482838403E-2</v>
          </cell>
          <cell r="J334">
            <v>4.64066266214965E-2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1.0886498260873804E-4</v>
          </cell>
          <cell r="I335">
            <v>3.5521143426327836E-4</v>
          </cell>
          <cell r="J335">
            <v>3.7026563793747275E-4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1.2192878052178664E-4</v>
          </cell>
          <cell r="I336">
            <v>3.7652412031907522E-4</v>
          </cell>
          <cell r="J336">
            <v>3.7026563793747275E-4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2.5920233954461464E-4</v>
          </cell>
          <cell r="I337">
            <v>8.0729871423472347E-4</v>
          </cell>
          <cell r="J337">
            <v>8.2281252874993839E-4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9.6207756167871603E-6</v>
          </cell>
          <cell r="I338">
            <v>5.1367119111737701E-7</v>
          </cell>
          <cell r="J338">
            <v>1.3495798866033001E-5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9.6207756167871603E-6</v>
          </cell>
          <cell r="I339">
            <v>3.0698578081709566E-5</v>
          </cell>
          <cell r="J339">
            <v>3.2883749027361365E-5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1.0801971332257774E-3</v>
          </cell>
          <cell r="I340">
            <v>3.1393741020351667E-3</v>
          </cell>
          <cell r="J340">
            <v>0.31080144783385233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1.4451285971534044E-3</v>
          </cell>
          <cell r="I341">
            <v>5.2322901700586153E-3</v>
          </cell>
          <cell r="J341">
            <v>0.62160289566770444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2.919451711421018E-3</v>
          </cell>
          <cell r="I342">
            <v>9.5132548546520285E-3</v>
          </cell>
          <cell r="J342">
            <v>1.0360048261128414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1.8600021432912801E-4</v>
          </cell>
          <cell r="I343">
            <v>1.3626493927381301E-7</v>
          </cell>
          <cell r="J343">
            <v>0.14732140438005301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1.8600021432912801E-4</v>
          </cell>
          <cell r="I344">
            <v>1.2428597249260001E-3</v>
          </cell>
          <cell r="J344">
            <v>0.14784743379678972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5.9290288447990447</v>
          </cell>
          <cell r="F345">
            <v>12.874557280692212</v>
          </cell>
          <cell r="G345">
            <v>13.713498630667228</v>
          </cell>
          <cell r="H345">
            <v>19.961693015324606</v>
          </cell>
          <cell r="I345">
            <v>26.220238798177352</v>
          </cell>
          <cell r="J345">
            <v>20.667585559520447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5.4729497028914285</v>
          </cell>
          <cell r="F346">
            <v>12.871459223435336</v>
          </cell>
          <cell r="G346">
            <v>13.709730534533314</v>
          </cell>
          <cell r="H346">
            <v>14.032477268198498</v>
          </cell>
          <cell r="I346">
            <v>13.688507019636722</v>
          </cell>
          <cell r="J346">
            <v>9.4835440067419867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0.45607914190761834</v>
          </cell>
          <cell r="F347">
            <v>3.0980572568697121E-3</v>
          </cell>
          <cell r="G347">
            <v>3.7680961339115614E-3</v>
          </cell>
          <cell r="H347">
            <v>5.929215747126122</v>
          </cell>
          <cell r="I347">
            <v>12.531731778540641</v>
          </cell>
          <cell r="J347">
            <v>11.184041552778472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3.8523400502995298E-7</v>
          </cell>
          <cell r="F348">
            <v>4.46017577226506E-7</v>
          </cell>
          <cell r="G348">
            <v>8.1658239878014597E-7</v>
          </cell>
          <cell r="H348">
            <v>1.5870206020879E-6</v>
          </cell>
          <cell r="I348">
            <v>4.81256948851871E-6</v>
          </cell>
          <cell r="J348">
            <v>3.4722384719354101E-6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0.86351893152770931</v>
          </cell>
          <cell r="G349">
            <v>0.86351963752539929</v>
          </cell>
          <cell r="H349">
            <v>0.86352132726961772</v>
          </cell>
          <cell r="I349">
            <v>0.87839252141390201</v>
          </cell>
          <cell r="J349">
            <v>0.8783975861155453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6.8950008846328449E-6</v>
          </cell>
          <cell r="F350">
            <v>3.9798138234101616E-5</v>
          </cell>
          <cell r="G350">
            <v>1.1863867992138524E-2</v>
          </cell>
          <cell r="H350">
            <v>7.1466578383079472E-3</v>
          </cell>
          <cell r="I350">
            <v>0.1388245409947125</v>
          </cell>
          <cell r="J350">
            <v>0.28601451018104568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6.8950008846328584E-6</v>
          </cell>
          <cell r="F351">
            <v>3.9830668002262395E-5</v>
          </cell>
          <cell r="G351">
            <v>1.1879019803111887E-2</v>
          </cell>
          <cell r="H351">
            <v>7.1466578383079342E-3</v>
          </cell>
          <cell r="I351">
            <v>0.13882454099471239</v>
          </cell>
          <cell r="J351">
            <v>0.28601451018104568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1.1286795955017574E-5</v>
          </cell>
          <cell r="F352">
            <v>4.5970356505093759E-5</v>
          </cell>
          <cell r="G352">
            <v>1.4151863221649581E-2</v>
          </cell>
          <cell r="H352">
            <v>8.2256470356579028E-3</v>
          </cell>
          <cell r="I352">
            <v>0.14927935928243657</v>
          </cell>
          <cell r="J352">
            <v>0.2889098747189644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1.1286795955017574E-5</v>
          </cell>
          <cell r="F353">
            <v>4.5970356505093759E-5</v>
          </cell>
          <cell r="G353">
            <v>1.4151863221649581E-2</v>
          </cell>
          <cell r="H353">
            <v>8.2256470356579028E-3</v>
          </cell>
          <cell r="I353">
            <v>0.14927935928243657</v>
          </cell>
          <cell r="J353">
            <v>0.2889098747189644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2.23466204042476E-3</v>
          </cell>
          <cell r="F354">
            <v>3.5028055070090799E-5</v>
          </cell>
          <cell r="G354">
            <v>7.6306885651019195E-5</v>
          </cell>
          <cell r="H354">
            <v>1.8298152294536001E-5</v>
          </cell>
          <cell r="I354">
            <v>2.2537472797867698E-2</v>
          </cell>
          <cell r="J354">
            <v>5.3978611127897799E-2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2.23466204042476E-3</v>
          </cell>
          <cell r="F355">
            <v>2.266616843530841E-3</v>
          </cell>
          <cell r="G355">
            <v>2.3353232509989779E-3</v>
          </cell>
          <cell r="H355">
            <v>2.3307326913265232E-3</v>
          </cell>
          <cell r="I355">
            <v>3.3941353921753278E-2</v>
          </cell>
          <cell r="J355">
            <v>7.5145234191454163E-2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9.1390351788726639E-5</v>
          </cell>
          <cell r="F356">
            <v>5.4689629294506578E-5</v>
          </cell>
          <cell r="G356">
            <v>5.5861549922446745E-5</v>
          </cell>
          <cell r="H356">
            <v>9.185746818449103E-4</v>
          </cell>
          <cell r="I356">
            <v>1.3624880613193834E-3</v>
          </cell>
          <cell r="J356">
            <v>1.3100868479700438E-3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9.1390351788726883E-5</v>
          </cell>
          <cell r="F357">
            <v>5.4734330907212203E-5</v>
          </cell>
          <cell r="G357">
            <v>5.5932892898082043E-5</v>
          </cell>
          <cell r="H357">
            <v>9.1857468184490857E-4</v>
          </cell>
          <cell r="I357">
            <v>1.3624880613193825E-3</v>
          </cell>
          <cell r="J357">
            <v>1.3100868479700436E-3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9.1390351788726883E-5</v>
          </cell>
          <cell r="F358">
            <v>5.4734330907212203E-5</v>
          </cell>
          <cell r="G358">
            <v>5.5932892898082043E-5</v>
          </cell>
          <cell r="H358">
            <v>1.0579908724545643E-3</v>
          </cell>
          <cell r="I358">
            <v>1.4680466447758193E-3</v>
          </cell>
          <cell r="J358">
            <v>1.3257862254055632E-3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9.1390351788726883E-5</v>
          </cell>
          <cell r="F359">
            <v>5.4734330907212203E-5</v>
          </cell>
          <cell r="G359">
            <v>5.5932892898082043E-5</v>
          </cell>
          <cell r="H359">
            <v>1.0579908724545643E-3</v>
          </cell>
          <cell r="I359">
            <v>1.4680466447758193E-3</v>
          </cell>
          <cell r="J359">
            <v>1.3257862254055632E-3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1.04829356368201E-3</v>
          </cell>
          <cell r="F360">
            <v>3.1163054001792099E-5</v>
          </cell>
          <cell r="G360">
            <v>5.0490893488704701E-5</v>
          </cell>
          <cell r="H360">
            <v>5.0770000351193301E-5</v>
          </cell>
          <cell r="I360">
            <v>9.4162908225982103E-5</v>
          </cell>
          <cell r="J360">
            <v>2.0677436979697799E-4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1.04829356368201E-3</v>
          </cell>
          <cell r="F361">
            <v>1.0761695955550088E-3</v>
          </cell>
          <cell r="G361">
            <v>1.1184851655731314E-3</v>
          </cell>
          <cell r="H361">
            <v>1.1582098347721439E-3</v>
          </cell>
          <cell r="I361">
            <v>1.6048523940399542E-3</v>
          </cell>
          <cell r="J361">
            <v>8.9473298841232722E-4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213.78069712056299</v>
          </cell>
          <cell r="F362">
            <v>2.1230042555344801</v>
          </cell>
          <cell r="G362">
            <v>0.19146220995446001</v>
          </cell>
          <cell r="H362">
            <v>3.6294015920419601E-2</v>
          </cell>
          <cell r="I362">
            <v>5.96457079598615E-3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2.7300040303844901</v>
          </cell>
          <cell r="F363">
            <v>2.7111007926332878E-2</v>
          </cell>
          <cell r="G363">
            <v>2.4449943885589483E-3</v>
          </cell>
          <cell r="H363">
            <v>4.6347874750219396E-4</v>
          </cell>
          <cell r="I363">
            <v>7.6168253410516007E-5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2.7763726898774386</v>
          </cell>
          <cell r="F364">
            <v>2.7571483838110075E-2</v>
          </cell>
          <cell r="G364">
            <v>2.4865222072007762E-3</v>
          </cell>
          <cell r="H364">
            <v>4.7135085610934503E-4</v>
          </cell>
          <cell r="I364">
            <v>7.7461958389430462E-5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0.57737500700350397</v>
          </cell>
          <cell r="G365">
            <v>57.182504347867003</v>
          </cell>
          <cell r="H365">
            <v>55.233899421600903</v>
          </cell>
          <cell r="I365">
            <v>52.405142021197598</v>
          </cell>
          <cell r="J365">
            <v>7.1501386066273502E-3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2.9868961244524385E-3</v>
          </cell>
          <cell r="G366">
            <v>0.29845389842058095</v>
          </cell>
          <cell r="H366">
            <v>0.29316945722380683</v>
          </cell>
          <cell r="I366">
            <v>0.28295765637579678</v>
          </cell>
          <cell r="J366">
            <v>3.4896283184314925E-5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6.4256032029025223E-3</v>
          </cell>
          <cell r="G367">
            <v>0.63258504446845054</v>
          </cell>
          <cell r="H367">
            <v>0.60588354492920216</v>
          </cell>
          <cell r="I367">
            <v>0.57055396285611504</v>
          </cell>
          <cell r="J367">
            <v>6.8666879814297056E-5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1.0237145514246525E-2</v>
          </cell>
          <cell r="G368">
            <v>1.013874190565017</v>
          </cell>
          <cell r="H368">
            <v>0.9793244578298026</v>
          </cell>
          <cell r="I368">
            <v>0.92916918477300769</v>
          </cell>
          <cell r="J368">
            <v>1.2677550720970463E-4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2.3752181544503401E-4</v>
          </cell>
          <cell r="G369">
            <v>2.1908826258022301E-2</v>
          </cell>
          <cell r="H369">
            <v>4.9567598115598097E-6</v>
          </cell>
          <cell r="I369">
            <v>1.4192984564677799E-6</v>
          </cell>
          <cell r="J369">
            <v>3.5133964775482399E-6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2.3752181544503401E-4</v>
          </cell>
          <cell r="G370">
            <v>2.214629004879929E-2</v>
          </cell>
          <cell r="H370">
            <v>2.2151168886247141E-2</v>
          </cell>
          <cell r="I370">
            <v>2.2040640228236669E-2</v>
          </cell>
          <cell r="J370">
            <v>1.0319740665617089E-5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26.492982013472357</v>
          </cell>
          <cell r="F371">
            <v>6.3834578747224736E-4</v>
          </cell>
          <cell r="G371">
            <v>7.4200691028490618E-4</v>
          </cell>
          <cell r="H371">
            <v>5.6153907462162225E-4</v>
          </cell>
          <cell r="I371">
            <v>3.8489849579523909</v>
          </cell>
          <cell r="J371">
            <v>1.083952119245273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26.492982013472357</v>
          </cell>
          <cell r="F372">
            <v>6.3834578747224736E-4</v>
          </cell>
          <cell r="G372">
            <v>7.4200691028490618E-4</v>
          </cell>
          <cell r="H372">
            <v>5.6153907462162225E-4</v>
          </cell>
          <cell r="I372">
            <v>3.8489849579523909</v>
          </cell>
          <cell r="J372">
            <v>1.083952119245273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5.5836587344858203E-3</v>
          </cell>
          <cell r="F373">
            <v>5.5838064124412697E-3</v>
          </cell>
          <cell r="G373">
            <v>5.58350730080378E-3</v>
          </cell>
          <cell r="H373">
            <v>5.5846192054538196E-3</v>
          </cell>
          <cell r="I373">
            <v>5.5846407005579399E-3</v>
          </cell>
          <cell r="J373">
            <v>5.5848592662605199E-3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4.0265186065817113</v>
          </cell>
          <cell r="F374">
            <v>2.3776676915459496</v>
          </cell>
          <cell r="G374">
            <v>2.3776669728683797</v>
          </cell>
          <cell r="H374">
            <v>2.3830139162130024</v>
          </cell>
          <cell r="I374">
            <v>2.400000078131765</v>
          </cell>
          <cell r="J374">
            <v>1.2251386767718524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3.166939546083913E-3</v>
          </cell>
          <cell r="F375">
            <v>2.6050929598776741E-3</v>
          </cell>
          <cell r="G375">
            <v>3.0494347914458166E-3</v>
          </cell>
          <cell r="H375">
            <v>2.5261074828951189E-3</v>
          </cell>
          <cell r="I375">
            <v>5.0134823737003429E-3</v>
          </cell>
          <cell r="J375">
            <v>3.7033885848597327E-2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3.1669395460839052E-3</v>
          </cell>
          <cell r="F376">
            <v>2.6050929598776663E-3</v>
          </cell>
          <cell r="G376">
            <v>3.0494347914458053E-3</v>
          </cell>
          <cell r="H376">
            <v>2.526107482895112E-3</v>
          </cell>
          <cell r="I376">
            <v>5.0134823737003256E-3</v>
          </cell>
          <cell r="J376">
            <v>3.7033885848597195E-2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3.66985356917735E-3</v>
          </cell>
          <cell r="F377">
            <v>3.0146891584909566E-3</v>
          </cell>
          <cell r="G377">
            <v>3.5187342221702426E-3</v>
          </cell>
          <cell r="H377">
            <v>2.9157243202826214E-3</v>
          </cell>
          <cell r="I377">
            <v>5.7849286073533143E-3</v>
          </cell>
          <cell r="J377">
            <v>4.2713678889653654E-2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3.66985356917735E-3</v>
          </cell>
          <cell r="F378">
            <v>3.0146891584909566E-3</v>
          </cell>
          <cell r="G378">
            <v>3.5187342221702426E-3</v>
          </cell>
          <cell r="H378">
            <v>2.9157243202826214E-3</v>
          </cell>
          <cell r="I378">
            <v>5.7849286073533143E-3</v>
          </cell>
          <cell r="J378">
            <v>4.2713678889653654E-2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5.4272094556444901E-4</v>
          </cell>
          <cell r="F379">
            <v>7.1625412195990003E-7</v>
          </cell>
          <cell r="G379">
            <v>3.8466826865772801E-6</v>
          </cell>
          <cell r="H379">
            <v>3.3887777098878101E-5</v>
          </cell>
          <cell r="I379">
            <v>0.23407495030442499</v>
          </cell>
          <cell r="J379">
            <v>0.11900037928761401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5.4272094556444901E-4</v>
          </cell>
          <cell r="F380">
            <v>5.4309295067906163E-4</v>
          </cell>
          <cell r="G380">
            <v>5.4670657306727267E-4</v>
          </cell>
          <cell r="H380">
            <v>4.34189930086226E-4</v>
          </cell>
          <cell r="I380">
            <v>0.23544733571969051</v>
          </cell>
          <cell r="J380">
            <v>0.23662957062495363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0.14080627554458255</v>
          </cell>
          <cell r="H381">
            <v>0.23807235311919342</v>
          </cell>
          <cell r="I381">
            <v>0.82967188529779468</v>
          </cell>
          <cell r="J381">
            <v>0.49279685860063011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0.14080627554458255</v>
          </cell>
          <cell r="H382">
            <v>0.23807235311919342</v>
          </cell>
          <cell r="I382">
            <v>0.82967188529779468</v>
          </cell>
          <cell r="J382">
            <v>0.49279685860063011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0.140806275544582</v>
          </cell>
          <cell r="H383">
            <v>0.238072353119193</v>
          </cell>
          <cell r="I383">
            <v>0.82967188529779401</v>
          </cell>
          <cell r="J383">
            <v>0.49279685860062999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4.4925645544487101E-2</v>
          </cell>
          <cell r="H384">
            <v>2.3703686070916101E-2</v>
          </cell>
          <cell r="I384">
            <v>9.2463966315176702E-7</v>
          </cell>
          <cell r="J384">
            <v>4.6110758137709899E-8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4.4925645544487101E-2</v>
          </cell>
          <cell r="H385">
            <v>6.8629331615403202E-2</v>
          </cell>
          <cell r="I385">
            <v>0.23917095022211499</v>
          </cell>
          <cell r="J385">
            <v>0.14206188906502501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5.6825358161240964E-2</v>
          </cell>
          <cell r="F386">
            <v>2.8562366214290784E-5</v>
          </cell>
          <cell r="G386">
            <v>3.1372498865719573E-3</v>
          </cell>
          <cell r="H386">
            <v>4.357170975194382E-2</v>
          </cell>
          <cell r="I386">
            <v>5.2420606251093273E-2</v>
          </cell>
          <cell r="J386">
            <v>3.2618987341621838E-3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5.6825358161241089E-2</v>
          </cell>
          <cell r="F387">
            <v>2.8543337322742344E-5</v>
          </cell>
          <cell r="G387">
            <v>3.1339853185318209E-3</v>
          </cell>
          <cell r="H387">
            <v>4.357170975194382E-2</v>
          </cell>
          <cell r="I387">
            <v>5.242060625109346E-2</v>
          </cell>
          <cell r="J387">
            <v>3.2618987341621881E-3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7.5745411030753079E-2</v>
          </cell>
          <cell r="F388">
            <v>3.7312322566602543E-5</v>
          </cell>
          <cell r="G388">
            <v>4.0514741826841354E-3</v>
          </cell>
          <cell r="H388">
            <v>5.446780286489309E-2</v>
          </cell>
          <cell r="I388">
            <v>6.167181617962162E-2</v>
          </cell>
          <cell r="J388">
            <v>3.6277633539992921E-3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7.5745411030753079E-2</v>
          </cell>
          <cell r="F389">
            <v>3.7312322566602543E-5</v>
          </cell>
          <cell r="G389">
            <v>4.0514741826841354E-3</v>
          </cell>
          <cell r="H389">
            <v>5.446780286489309E-2</v>
          </cell>
          <cell r="I389">
            <v>6.167181617962162E-2</v>
          </cell>
          <cell r="J389">
            <v>3.6277633539992921E-3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4.4792130898592304E-3</v>
          </cell>
          <cell r="F390">
            <v>5.03725096197593E-5</v>
          </cell>
          <cell r="G390">
            <v>2.5642469363809699E-4</v>
          </cell>
          <cell r="H390">
            <v>2.3547613880812598E-2</v>
          </cell>
          <cell r="I390">
            <v>2.9486993844171199E-4</v>
          </cell>
          <cell r="J390">
            <v>2.1043154206031298E-3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4.4792130898592304E-3</v>
          </cell>
          <cell r="F391">
            <v>4.5227565090132796E-3</v>
          </cell>
          <cell r="G391">
            <v>4.7623890869450177E-3</v>
          </cell>
          <cell r="H391">
            <v>2.8272990984597551E-2</v>
          </cell>
          <cell r="I391">
            <v>1.8156932532364452E-2</v>
          </cell>
          <cell r="J391">
            <v>3.0542040590647995E-3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1.1237201467918013E-6</v>
          </cell>
          <cell r="G392">
            <v>3.8293929690861432</v>
          </cell>
          <cell r="H392">
            <v>4.9134642704980269</v>
          </cell>
          <cell r="I392">
            <v>6.6033224260966303</v>
          </cell>
          <cell r="J392">
            <v>8.8742539060296508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1.1237201467918013E-6</v>
          </cell>
          <cell r="G393">
            <v>3.8293929690861432</v>
          </cell>
          <cell r="H393">
            <v>4.9134642704980269</v>
          </cell>
          <cell r="I393">
            <v>6.6033224260966303</v>
          </cell>
          <cell r="J393">
            <v>8.8742539060296508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1.1237201467918E-6</v>
          </cell>
          <cell r="G394">
            <v>3.8293929690861401</v>
          </cell>
          <cell r="H394">
            <v>4.9134642704980296</v>
          </cell>
          <cell r="I394">
            <v>6.6033224260966303</v>
          </cell>
          <cell r="J394">
            <v>8.8742539060296401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5.5737840863888495E-7</v>
          </cell>
          <cell r="G395">
            <v>1.22180549476186</v>
          </cell>
          <cell r="H395">
            <v>0.19460274810579201</v>
          </cell>
          <cell r="I395">
            <v>0.26154013698553602</v>
          </cell>
          <cell r="J395">
            <v>2.0662759918017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5.5737840863888495E-7</v>
          </cell>
          <cell r="G396">
            <v>1.22180605214027</v>
          </cell>
          <cell r="H396">
            <v>1.41640880024606</v>
          </cell>
          <cell r="I396">
            <v>1.9035457636586799</v>
          </cell>
          <cell r="J396">
            <v>2.5581892161978099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8.440851649788609</v>
          </cell>
          <cell r="F397">
            <v>4.3346748734834693E-5</v>
          </cell>
          <cell r="G397">
            <v>4.8926301900612344E-3</v>
          </cell>
          <cell r="H397">
            <v>0.95339470703025075</v>
          </cell>
          <cell r="I397">
            <v>0.72697129090780366</v>
          </cell>
          <cell r="J397">
            <v>2.6783459391008178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8.4408516497885895</v>
          </cell>
          <cell r="F398">
            <v>4.3375646567324471E-5</v>
          </cell>
          <cell r="G398">
            <v>4.8977266798425441E-3</v>
          </cell>
          <cell r="H398">
            <v>0.95339470703025075</v>
          </cell>
          <cell r="I398">
            <v>0.72697129090780088</v>
          </cell>
          <cell r="J398">
            <v>2.6783459391008142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11.254461467854016</v>
          </cell>
          <cell r="F399">
            <v>4.7747988048751393E-5</v>
          </cell>
          <cell r="G399">
            <v>6.3314541227903797E-3</v>
          </cell>
          <cell r="H399">
            <v>1.1917526708242365</v>
          </cell>
          <cell r="I399">
            <v>0.85526700084997453</v>
          </cell>
          <cell r="J399">
            <v>2.9759455196378308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11.254461467854016</v>
          </cell>
          <cell r="F400">
            <v>4.7747988048751393E-5</v>
          </cell>
          <cell r="G400">
            <v>6.3314541227903797E-3</v>
          </cell>
          <cell r="H400">
            <v>1.1917526708242365</v>
          </cell>
          <cell r="I400">
            <v>0.85526700084997453</v>
          </cell>
          <cell r="J400">
            <v>2.9759455196378308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0.53464698007566702</v>
          </cell>
          <cell r="F401">
            <v>2.0735940246613401E-5</v>
          </cell>
          <cell r="G401">
            <v>2.23160425762015E-5</v>
          </cell>
          <cell r="H401">
            <v>2.3742858502367399E-5</v>
          </cell>
          <cell r="I401">
            <v>1.9384561651718201E-3</v>
          </cell>
          <cell r="J401">
            <v>0.18209568990566199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0.53533061799896564</v>
          </cell>
          <cell r="F402">
            <v>6.0809027760240941E-2</v>
          </cell>
          <cell r="G402">
            <v>6.062975275070992E-2</v>
          </cell>
          <cell r="H402">
            <v>6.0524186735511187E-2</v>
          </cell>
          <cell r="I402">
            <v>4.61942400437945E-2</v>
          </cell>
          <cell r="J402">
            <v>0.20220499376763953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54.719564520450611</v>
          </cell>
          <cell r="F403">
            <v>3.6410073961002168E-3</v>
          </cell>
          <cell r="G403">
            <v>4.3733597097230271E-3</v>
          </cell>
          <cell r="H403">
            <v>1.3103358360956252E-3</v>
          </cell>
          <cell r="I403">
            <v>8.6111958190827778E-4</v>
          </cell>
          <cell r="J403">
            <v>1.2916813729208181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60.180183667194683</v>
          </cell>
          <cell r="F404">
            <v>58.887047043832347</v>
          </cell>
          <cell r="G404">
            <v>61.869685124697057</v>
          </cell>
          <cell r="H404">
            <v>58.191619177386201</v>
          </cell>
          <cell r="I404">
            <v>55.31152944091464</v>
          </cell>
          <cell r="J404">
            <v>53.804441541762287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114.89974345535397</v>
          </cell>
          <cell r="F405">
            <v>58.890688051228402</v>
          </cell>
          <cell r="G405">
            <v>61.874058484406795</v>
          </cell>
          <cell r="H405">
            <v>58.192929513222325</v>
          </cell>
          <cell r="I405">
            <v>55.312390560496475</v>
          </cell>
          <cell r="J405">
            <v>55.096122914683122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3.8680110313484897E-8</v>
          </cell>
          <cell r="F406">
            <v>3.8915883710168498E-8</v>
          </cell>
          <cell r="G406">
            <v>3.6269960741615297E-8</v>
          </cell>
          <cell r="H406">
            <v>4.5710585210410397E-8</v>
          </cell>
          <cell r="I406">
            <v>5.54455919190091E-8</v>
          </cell>
          <cell r="J406">
            <v>1.5326808548712501E-7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4.3683888715253616</v>
          </cell>
          <cell r="G407">
            <v>4.3683889365450135</v>
          </cell>
          <cell r="H407">
            <v>4.368388997964451</v>
          </cell>
          <cell r="I407">
            <v>4.3683890839472692</v>
          </cell>
          <cell r="J407">
            <v>4.3683892261092829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0.34929009161853342</v>
          </cell>
          <cell r="F408">
            <v>9.2811527439069297E-5</v>
          </cell>
          <cell r="G408">
            <v>3.0594860372909925E-3</v>
          </cell>
          <cell r="H408">
            <v>1.344953320292404E-3</v>
          </cell>
          <cell r="I408">
            <v>1.7417891974144995E-2</v>
          </cell>
          <cell r="J408">
            <v>1.4461622648804652E-4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0.91345811585463299</v>
          </cell>
          <cell r="F409">
            <v>2.4271928983508694E-4</v>
          </cell>
          <cell r="G409">
            <v>8.0011211831326375E-3</v>
          </cell>
          <cell r="H409">
            <v>3.5173013931596581E-3</v>
          </cell>
          <cell r="I409">
            <v>4.5551005214995388E-2</v>
          </cell>
          <cell r="J409">
            <v>3.7819814801402351E-4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1.4320088944263289</v>
          </cell>
          <cell r="F410">
            <v>4.541422949726458E-4</v>
          </cell>
          <cell r="G410">
            <v>1.3046363059598776E-2</v>
          </cell>
          <cell r="H410">
            <v>5.2861956155943485E-3</v>
          </cell>
          <cell r="I410">
            <v>5.7149738511395612E-2</v>
          </cell>
          <cell r="J410">
            <v>4.8211806271377668E-4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7.6764183854521103E-8</v>
          </cell>
          <cell r="G411">
            <v>1.1974068180856799E-4</v>
          </cell>
          <cell r="H411">
            <v>1.83954165351326E-6</v>
          </cell>
          <cell r="I411">
            <v>5.9955894021356795E-4</v>
          </cell>
          <cell r="J411">
            <v>4.3475852414754202E-7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1.3051063533737702E-2</v>
          </cell>
          <cell r="F412">
            <v>1.6906016867358764E-5</v>
          </cell>
          <cell r="G412">
            <v>1.3643059640942867E-4</v>
          </cell>
          <cell r="H412">
            <v>1.3469324528363191E-4</v>
          </cell>
          <cell r="I412">
            <v>6.6732811730539979E-4</v>
          </cell>
          <cell r="J412">
            <v>2.6325588942447005E-5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3.8166824780586501E-4</v>
          </cell>
          <cell r="J413">
            <v>1.1029971361271445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3.8166824780586501E-4</v>
          </cell>
          <cell r="J414">
            <v>1.1029971361271445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1.9049374312098301E-4</v>
          </cell>
          <cell r="J415">
            <v>0.219183486900838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1.90629434158171E-4</v>
          </cell>
          <cell r="J416">
            <v>0.21924873505522899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124.99007838619357</v>
          </cell>
          <cell r="F417">
            <v>139.37020077336098</v>
          </cell>
          <cell r="G417">
            <v>114.28101637197645</v>
          </cell>
          <cell r="H417">
            <v>94.187909386114001</v>
          </cell>
          <cell r="I417">
            <v>94.250393265954955</v>
          </cell>
          <cell r="J417">
            <v>70.007390487088927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126.30635357330695</v>
          </cell>
          <cell r="F418">
            <v>142.98265336731487</v>
          </cell>
          <cell r="G418">
            <v>116.98865386212648</v>
          </cell>
          <cell r="H418">
            <v>96.071902013205559</v>
          </cell>
          <cell r="I418">
            <v>95.447477990119722</v>
          </cell>
          <cell r="J418">
            <v>70.392677545178401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5.7107003519928802E-8</v>
          </cell>
          <cell r="F419">
            <v>5.7715781992267498E-8</v>
          </cell>
          <cell r="G419">
            <v>5.5489594814857897E-8</v>
          </cell>
          <cell r="H419">
            <v>5.5188202510780497E-8</v>
          </cell>
          <cell r="I419">
            <v>7.2329707462055105E-8</v>
          </cell>
          <cell r="J419">
            <v>2.3238255244718701E-7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15.305609238904408</v>
          </cell>
          <cell r="I420">
            <v>15.305609409465784</v>
          </cell>
          <cell r="J420">
            <v>15.30560955147811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12.240000597256495</v>
          </cell>
          <cell r="F421">
            <v>12.242634549846214</v>
          </cell>
          <cell r="G421">
            <v>12.247530305998849</v>
          </cell>
          <cell r="H421">
            <v>12.255684997842904</v>
          </cell>
          <cell r="I421">
            <v>12.272001860671933</v>
          </cell>
          <cell r="J421">
            <v>12.288330971562424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12.240000597256495</v>
          </cell>
          <cell r="F422">
            <v>12.242634549846214</v>
          </cell>
          <cell r="G422">
            <v>12.247530305998849</v>
          </cell>
          <cell r="H422">
            <v>12.255684997842904</v>
          </cell>
          <cell r="I422">
            <v>12.272001860671933</v>
          </cell>
          <cell r="J422">
            <v>12.288330971562424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1.683036967858106E-4</v>
          </cell>
          <cell r="F424">
            <v>8.9120576013528772E-5</v>
          </cell>
          <cell r="G424">
            <v>1.6894956749188668E-4</v>
          </cell>
          <cell r="H424">
            <v>5.8901039361223791E-4</v>
          </cell>
          <cell r="I424">
            <v>9.1008452738691595E-4</v>
          </cell>
          <cell r="J424">
            <v>9.7245234407992686E-5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1.6830369678581017E-4</v>
          </cell>
          <cell r="F425">
            <v>8.9179989730870849E-5</v>
          </cell>
          <cell r="G425">
            <v>1.6912555662469052E-4</v>
          </cell>
          <cell r="H425">
            <v>5.8901039361223791E-4</v>
          </cell>
          <cell r="I425">
            <v>9.1008452738691227E-4</v>
          </cell>
          <cell r="J425">
            <v>9.7245234407992618E-5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1.3253983819813689E-4</v>
          </cell>
          <cell r="F426">
            <v>1.8454430253521965E-5</v>
          </cell>
          <cell r="G426">
            <v>1.3301048077325883E-4</v>
          </cell>
          <cell r="H426">
            <v>7.3876770296010276E-4</v>
          </cell>
          <cell r="I426">
            <v>1.0728336680524368E-3</v>
          </cell>
          <cell r="J426">
            <v>1.0826067528368475E-4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1.3253983819813689E-4</v>
          </cell>
          <cell r="F427">
            <v>1.8454430253521965E-5</v>
          </cell>
          <cell r="G427">
            <v>1.3301048077325883E-4</v>
          </cell>
          <cell r="H427">
            <v>7.3876770296010276E-4</v>
          </cell>
          <cell r="I427">
            <v>1.0728336680524368E-3</v>
          </cell>
          <cell r="J427">
            <v>1.0826067528368475E-4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1.29838545003975E-3</v>
          </cell>
          <cell r="F428">
            <v>3.1585478577741899E-5</v>
          </cell>
          <cell r="G428">
            <v>4.8852065977878799E-5</v>
          </cell>
          <cell r="H428">
            <v>3.8921001749497E-5</v>
          </cell>
          <cell r="I428">
            <v>1.06249024851029E-4</v>
          </cell>
          <cell r="J428">
            <v>2.41062333693585E-4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1.29838545003975E-3</v>
          </cell>
          <cell r="F429">
            <v>1.3261638167946426E-3</v>
          </cell>
          <cell r="G429">
            <v>1.3648535855817368E-3</v>
          </cell>
          <cell r="H429">
            <v>1.3875341122844289E-3</v>
          </cell>
          <cell r="I429">
            <v>1.7886315668910896E-3</v>
          </cell>
          <cell r="J429">
            <v>1.0126825109093849E-3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0.18407815298278976</v>
          </cell>
          <cell r="F430">
            <v>3.1020348923431116</v>
          </cell>
          <cell r="G430">
            <v>1.1325048743824628E-3</v>
          </cell>
          <cell r="H430">
            <v>2.2289079278124346E-4</v>
          </cell>
          <cell r="I430">
            <v>9.3964658070705605E-5</v>
          </cell>
          <cell r="J430">
            <v>2.2355038161534187E-6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15.877441993331599</v>
          </cell>
          <cell r="F431">
            <v>267.56232755699898</v>
          </cell>
          <cell r="G431">
            <v>9.7682860017907894E-2</v>
          </cell>
          <cell r="H431">
            <v>1.92251800438413E-2</v>
          </cell>
          <cell r="I431">
            <v>8.1048097439371594E-3</v>
          </cell>
          <cell r="J431">
            <v>1.9282072093675299E-4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0.21543340560829918</v>
          </cell>
          <cell r="F432">
            <v>3.6304250686159958</v>
          </cell>
          <cell r="G432">
            <v>1.3254119405414909E-3</v>
          </cell>
          <cell r="H432">
            <v>2.6085725975361339E-4</v>
          </cell>
          <cell r="I432">
            <v>1.0997028146454769E-4</v>
          </cell>
          <cell r="J432">
            <v>2.6162920072829443E-6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5.45167948931381E-4</v>
          </cell>
          <cell r="F433">
            <v>0.35333916496962797</v>
          </cell>
          <cell r="G433">
            <v>3.3445873489944501E-6</v>
          </cell>
          <cell r="H433">
            <v>3.4379890197656501E-6</v>
          </cell>
          <cell r="I433">
            <v>1.68451802048438E-5</v>
          </cell>
          <cell r="J433">
            <v>2.1799120812143199E-4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4.011787648785306E-2</v>
          </cell>
          <cell r="F434">
            <v>0.39345617784417608</v>
          </cell>
          <cell r="G434">
            <v>2.3336394296684104E-3</v>
          </cell>
          <cell r="H434">
            <v>1.7991525643009099E-3</v>
          </cell>
          <cell r="I434">
            <v>8.9010588501001187E-4</v>
          </cell>
          <cell r="J434">
            <v>2.3632337389024101E-4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0.96531455676590672</v>
          </cell>
          <cell r="I435">
            <v>0.68272336901711017</v>
          </cell>
          <cell r="J435">
            <v>0.60029899716628032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4.9666951222851566E-5</v>
          </cell>
          <cell r="I436">
            <v>1.5494721300325664E-4</v>
          </cell>
          <cell r="J436">
            <v>9.8381421681523521E-4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7.7267261869083767E-5</v>
          </cell>
          <cell r="I437">
            <v>9.8301285475404306E-4</v>
          </cell>
          <cell r="J437">
            <v>7.9562237075978662E-5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7.6215526850501676E-5</v>
          </cell>
          <cell r="I438">
            <v>1.1032298723271474E-3</v>
          </cell>
          <cell r="J438">
            <v>9.1990524030804364E-5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1.3421379094285093E-4</v>
          </cell>
          <cell r="I439">
            <v>2.2912972478940618E-4</v>
          </cell>
          <cell r="J439">
            <v>7.9558717207891166E-5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0.24918762331290201</v>
          </cell>
          <cell r="I440">
            <v>0.24604617547052801</v>
          </cell>
          <cell r="J440">
            <v>0.11171878769261744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0.11050305092686527</v>
          </cell>
          <cell r="I441">
            <v>8.7945216363497461E-2</v>
          </cell>
          <cell r="J441">
            <v>7.5918233000624544E-2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0.10770497830748157</v>
          </cell>
          <cell r="I442">
            <v>0.12596559675435737</v>
          </cell>
          <cell r="J442">
            <v>7.437201916066731E-2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0.17938290064260021</v>
          </cell>
          <cell r="I443">
            <v>8.8687030439912384E-2</v>
          </cell>
          <cell r="J443">
            <v>8.7071962590624621E-2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6.7277601047589905E-4</v>
          </cell>
          <cell r="I444">
            <v>1.0085566762668889E-3</v>
          </cell>
          <cell r="J444">
            <v>5.1027884863008772E-4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2.2334241670939848E-4</v>
          </cell>
          <cell r="I445">
            <v>1.4081583618206711E-3</v>
          </cell>
          <cell r="J445">
            <v>1.0744360784337096E-3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0.29161758187878223</v>
          </cell>
          <cell r="I446">
            <v>8.5324323035499458E-2</v>
          </cell>
          <cell r="J446">
            <v>9.9324845353604918E-2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2.0844182676541213E-3</v>
          </cell>
          <cell r="I447">
            <v>1.1138698256267182E-3</v>
          </cell>
          <cell r="J447">
            <v>0.11338335436367819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1.1566437770622347E-4</v>
          </cell>
          <cell r="I448">
            <v>1.6644790018446544E-3</v>
          </cell>
          <cell r="J448">
            <v>1.0202618784151396E-3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3.0504646816993373E-3</v>
          </cell>
          <cell r="I449">
            <v>3.5197021793898892E-3</v>
          </cell>
          <cell r="J449">
            <v>1.2785084203197753E-3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4.1155777867127744E-3</v>
          </cell>
          <cell r="I450">
            <v>5.785232189266745E-3</v>
          </cell>
          <cell r="J450">
            <v>2.4951256765716316E-3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4.1196743520596438E-3</v>
          </cell>
          <cell r="I451">
            <v>6.1450081941356082E-3</v>
          </cell>
          <cell r="J451">
            <v>3.8914786357459753E-3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2.0284753946396648E-4</v>
          </cell>
          <cell r="I452">
            <v>2.3460437404429613E-4</v>
          </cell>
          <cell r="J452">
            <v>3.8693225990213275E-3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1.7116494296649199E-4</v>
          </cell>
          <cell r="I453">
            <v>1.5936812789213846E-4</v>
          </cell>
          <cell r="J453">
            <v>1.0007874830459148E-2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1.1793090405067277E-4</v>
          </cell>
          <cell r="I454">
            <v>9.370088878097731E-5</v>
          </cell>
          <cell r="J454">
            <v>1.8391412525435785E-5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1.4860132511450823E-4</v>
          </cell>
          <cell r="I455">
            <v>2.2448548954315175E-4</v>
          </cell>
          <cell r="J455">
            <v>7.4280885793793513E-5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7.2601234608870235E-4</v>
          </cell>
          <cell r="I456">
            <v>5.1672752493973505E-4</v>
          </cell>
          <cell r="J456">
            <v>1.6609410537690117E-4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1.1012783158778469E-2</v>
          </cell>
          <cell r="I457">
            <v>2.4576491563174551E-2</v>
          </cell>
          <cell r="J457">
            <v>1.3004312217912753E-2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0.39372898020598901</v>
          </cell>
          <cell r="I458">
            <v>0.54711776130965595</v>
          </cell>
          <cell r="J458">
            <v>3.0445249303058399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0.39372898020598901</v>
          </cell>
          <cell r="I459">
            <v>1.5144214889869816</v>
          </cell>
          <cell r="J459">
            <v>3.7370027467765152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1.1839563396164177</v>
          </cell>
          <cell r="F460">
            <v>5.7087742741664461E-5</v>
          </cell>
          <cell r="G460">
            <v>1.7924229925750709E-3</v>
          </cell>
          <cell r="H460">
            <v>4.3645432240691973</v>
          </cell>
          <cell r="I460">
            <v>2.051984760711965</v>
          </cell>
          <cell r="J460">
            <v>8.1750811357944709E-6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1.1839563396164177</v>
          </cell>
          <cell r="F461">
            <v>5.7087742741664461E-5</v>
          </cell>
          <cell r="G461">
            <v>1.7924229925750709E-3</v>
          </cell>
          <cell r="H461">
            <v>4.3645432240691973</v>
          </cell>
          <cell r="I461">
            <v>2.051984760711965</v>
          </cell>
          <cell r="J461">
            <v>8.1750811357944709E-6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144.5150150104634</v>
          </cell>
          <cell r="F462">
            <v>105.445061169082</v>
          </cell>
          <cell r="G462">
            <v>93.704757484039419</v>
          </cell>
          <cell r="H462">
            <v>105.73631527485563</v>
          </cell>
          <cell r="I462">
            <v>108.47393562666423</v>
          </cell>
          <cell r="J462">
            <v>78.950278482504487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31.226994515898006</v>
          </cell>
          <cell r="F463">
            <v>69.211582012284751</v>
          </cell>
          <cell r="G463">
            <v>66.855913128258862</v>
          </cell>
          <cell r="H463">
            <v>34.886662165593144</v>
          </cell>
          <cell r="I463">
            <v>30.796056673340139</v>
          </cell>
          <cell r="J463">
            <v>36.796413304264441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2.115356863250863E-2</v>
          </cell>
          <cell r="F464">
            <v>2.1807476505870632E-3</v>
          </cell>
          <cell r="G464">
            <v>3.0572505495945132E-3</v>
          </cell>
          <cell r="H464">
            <v>0.44929502415727873</v>
          </cell>
          <cell r="I464">
            <v>1.2797733402106941</v>
          </cell>
          <cell r="J464">
            <v>2.1827289782903656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179.44519108766349</v>
          </cell>
          <cell r="F465">
            <v>182.88997728419105</v>
          </cell>
          <cell r="G465">
            <v>167.57816193920087</v>
          </cell>
          <cell r="H465">
            <v>146.43326842203209</v>
          </cell>
          <cell r="I465">
            <v>144.31878193819992</v>
          </cell>
          <cell r="J465">
            <v>119.80090588788873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6.9321780753930196E-8</v>
          </cell>
          <cell r="F466">
            <v>6.8216615501405005E-8</v>
          </cell>
          <cell r="G466">
            <v>6.5536211223529596E-8</v>
          </cell>
          <cell r="H466">
            <v>6.3069349352524104E-8</v>
          </cell>
          <cell r="I466">
            <v>7.8574980643129095E-8</v>
          </cell>
          <cell r="J466">
            <v>2.4746179847110499E-7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13.914190233179903</v>
          </cell>
          <cell r="I467">
            <v>13.914190433385057</v>
          </cell>
          <cell r="J467">
            <v>13.91419058598604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0.90177912476293032</v>
          </cell>
          <cell r="F468">
            <v>4.3481784726072316E-5</v>
          </cell>
          <cell r="G468">
            <v>1.3652274018592441E-3</v>
          </cell>
          <cell r="H468">
            <v>3.3243235724944493</v>
          </cell>
          <cell r="I468">
            <v>1.5629267394617101</v>
          </cell>
          <cell r="J468">
            <v>6.2266802117814069E-6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1.1839563396164177</v>
          </cell>
          <cell r="F469">
            <v>5.7087742741664461E-5</v>
          </cell>
          <cell r="G469">
            <v>1.7924229925750709E-3</v>
          </cell>
          <cell r="H469">
            <v>4.3645432240691973</v>
          </cell>
          <cell r="I469">
            <v>2.051984760711965</v>
          </cell>
          <cell r="J469">
            <v>8.1750811357944709E-6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4.6489007772484298E-5</v>
          </cell>
          <cell r="F470">
            <v>2.6626619535081201E-5</v>
          </cell>
          <cell r="G470">
            <v>4.5912280102406598E-5</v>
          </cell>
          <cell r="H470">
            <v>0.41981944432289803</v>
          </cell>
          <cell r="I470">
            <v>4.4401225972370402E-6</v>
          </cell>
          <cell r="J470">
            <v>1.7398726349036301E-6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0.11441849826114563</v>
          </cell>
          <cell r="F471">
            <v>3.9421276061175625E-3</v>
          </cell>
          <cell r="G471">
            <v>3.9727284160179649E-3</v>
          </cell>
          <cell r="H471">
            <v>0.42166028663295652</v>
          </cell>
          <cell r="I471">
            <v>0.21546769461442605</v>
          </cell>
          <cell r="J471">
            <v>9.8351421176601228E-4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0.16232664980800823</v>
          </cell>
          <cell r="J472">
            <v>5.3314950517826067E-5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0.20696647850521074</v>
          </cell>
          <cell r="J473">
            <v>7.0642309436119678E-5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22.8880576229292</v>
          </cell>
          <cell r="J474">
            <v>7.5174080230134797E-3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0.40581662452002082</v>
          </cell>
          <cell r="J475">
            <v>1.332873762945653E-4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6.0564292146595101E-3</v>
          </cell>
          <cell r="J476">
            <v>1.6448421927861201E-7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6.0564292146595101E-3</v>
          </cell>
          <cell r="J477">
            <v>1.7884909054310255E-5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260.00352371637319</v>
          </cell>
          <cell r="F478">
            <v>120.45662444308329</v>
          </cell>
          <cell r="G478">
            <v>110.169802517772</v>
          </cell>
          <cell r="H478">
            <v>124.43905499463241</v>
          </cell>
          <cell r="I478">
            <v>119.24746522606659</v>
          </cell>
          <cell r="J478">
            <v>95.216738683470695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0.10011976565715455</v>
          </cell>
          <cell r="F479">
            <v>1.931503698379899E-3</v>
          </cell>
          <cell r="G479">
            <v>2.4873306276057393E-3</v>
          </cell>
          <cell r="H479">
            <v>7.8181712594932256E-4</v>
          </cell>
          <cell r="I479">
            <v>5.0967692043255161E-4</v>
          </cell>
          <cell r="J479">
            <v>0.38026543140138541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268.318693035097</v>
          </cell>
          <cell r="F480">
            <v>126.15542011537894</v>
          </cell>
          <cell r="G480">
            <v>115.132213513846</v>
          </cell>
          <cell r="H480">
            <v>129.57329627135914</v>
          </cell>
          <cell r="I480">
            <v>123.27844328862368</v>
          </cell>
          <cell r="J480">
            <v>98.125689203434916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1.3286533763255999E-7</v>
          </cell>
          <cell r="F481">
            <v>1.27704731583898E-7</v>
          </cell>
          <cell r="G481">
            <v>1.02154583193348E-7</v>
          </cell>
          <cell r="H481">
            <v>9.0350735209424096E-8</v>
          </cell>
          <cell r="I481">
            <v>9.1955946009471306E-8</v>
          </cell>
          <cell r="J481">
            <v>2.8804768200462501E-7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12.649263913542571</v>
          </cell>
          <cell r="I482">
            <v>12.649264241476388</v>
          </cell>
          <cell r="J482">
            <v>12.649264419143707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2267.7890090457199</v>
          </cell>
          <cell r="F483">
            <v>1754.7373631215901</v>
          </cell>
          <cell r="G483">
            <v>1680.2133299314501</v>
          </cell>
          <cell r="H483">
            <v>987.72667705207402</v>
          </cell>
          <cell r="I483">
            <v>351.63244761675003</v>
          </cell>
          <cell r="J483">
            <v>1.9165656639544199E-3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30.25663893790702</v>
          </cell>
          <cell r="F484">
            <v>23.411549582016136</v>
          </cell>
          <cell r="G484">
            <v>22.417435139867031</v>
          </cell>
          <cell r="H484">
            <v>13.178264448036591</v>
          </cell>
          <cell r="I484">
            <v>4.6920759145655868</v>
          </cell>
          <cell r="J484">
            <v>0.62413460834772527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30.770542863578239</v>
          </cell>
          <cell r="F485">
            <v>23.809190815761067</v>
          </cell>
          <cell r="G485">
            <v>22.798009904090229</v>
          </cell>
          <cell r="H485">
            <v>13.401990190665868</v>
          </cell>
          <cell r="I485">
            <v>4.7711322607428803</v>
          </cell>
          <cell r="J485">
            <v>2.6004961519055975E-5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1.8682595875806426E-4</v>
          </cell>
          <cell r="H486">
            <v>1.1598681869889978E-4</v>
          </cell>
          <cell r="I486">
            <v>6.6677135975857669E-4</v>
          </cell>
          <cell r="J486">
            <v>0.6347297149384179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9.2701515146035103</v>
          </cell>
          <cell r="F487">
            <v>9.2700511554651897</v>
          </cell>
          <cell r="G487">
            <v>0.15223592256310001</v>
          </cell>
          <cell r="H487">
            <v>0.112704833158406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0.10000163446174225</v>
          </cell>
          <cell r="F488">
            <v>0.10000055183889088</v>
          </cell>
          <cell r="G488">
            <v>1.642242961845741E-3</v>
          </cell>
          <cell r="H488">
            <v>1.2158018679439726E-3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0.10000163446174225</v>
          </cell>
          <cell r="F489">
            <v>0.10000055183889088</v>
          </cell>
          <cell r="G489">
            <v>1.642242961845741E-3</v>
          </cell>
          <cell r="H489">
            <v>1.2158018679439726E-3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54.392404093289578</v>
          </cell>
          <cell r="F490">
            <v>43.518745194958875</v>
          </cell>
          <cell r="G490">
            <v>53.298539981130254</v>
          </cell>
          <cell r="H490">
            <v>52.205445741353607</v>
          </cell>
          <cell r="I490">
            <v>50.019366199349214</v>
          </cell>
          <cell r="J490">
            <v>47.833296842110009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54.392404093289578</v>
          </cell>
          <cell r="F491">
            <v>43.518745194958875</v>
          </cell>
          <cell r="G491">
            <v>53.298539981130254</v>
          </cell>
          <cell r="H491">
            <v>52.205445741353607</v>
          </cell>
          <cell r="I491">
            <v>50.019366199349214</v>
          </cell>
          <cell r="J491">
            <v>47.833296842110009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2.286026907609529</v>
          </cell>
          <cell r="G493">
            <v>2.355297060345575</v>
          </cell>
          <cell r="H493">
            <v>2.4754395865090331</v>
          </cell>
          <cell r="I493">
            <v>2.7344280035280444</v>
          </cell>
          <cell r="J493">
            <v>3.0205070351149303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0.78828514055500976</v>
          </cell>
          <cell r="G494">
            <v>0.81217140011916278</v>
          </cell>
          <cell r="H494">
            <v>0.85359985741690914</v>
          </cell>
          <cell r="I494">
            <v>0.94290620811311809</v>
          </cell>
          <cell r="J494">
            <v>1.0415541500396304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0.14076828213227299</v>
          </cell>
          <cell r="G495">
            <v>4.26576095389751E-3</v>
          </cell>
          <cell r="H495">
            <v>7.3926075633399596E-3</v>
          </cell>
          <cell r="I495">
            <v>7.5947875458927297E-2</v>
          </cell>
          <cell r="J495">
            <v>0.102095790180633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0.14076828213227299</v>
          </cell>
          <cell r="G496">
            <v>0.14503401090306051</v>
          </cell>
          <cell r="H496">
            <v>0.15242659941806855</v>
          </cell>
          <cell r="I496">
            <v>0.1683756887204382</v>
          </cell>
          <cell r="J496">
            <v>0.18616529302332246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7.1200221955923979</v>
          </cell>
          <cell r="F497">
            <v>7.6289093229641827</v>
          </cell>
          <cell r="G497">
            <v>7.2123296144461841</v>
          </cell>
          <cell r="H497">
            <v>6.3656351686333554</v>
          </cell>
          <cell r="I497">
            <v>5.6421670912677175</v>
          </cell>
          <cell r="J497">
            <v>6.4529336069997916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7.740359819943885</v>
          </cell>
          <cell r="F498">
            <v>8.2914044908301854</v>
          </cell>
          <cell r="G498">
            <v>7.8355600433100268</v>
          </cell>
          <cell r="H498">
            <v>6.9111621481055128</v>
          </cell>
          <cell r="I498">
            <v>6.1176632233737651</v>
          </cell>
          <cell r="J498">
            <v>6.987596989023265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0.79547244274682505</v>
          </cell>
          <cell r="F499">
            <v>5.0490375280745902E-8</v>
          </cell>
          <cell r="G499">
            <v>5.7456070551179298E-8</v>
          </cell>
          <cell r="H499">
            <v>6.5885113591442195E-8</v>
          </cell>
          <cell r="I499">
            <v>9.6469924237713899E-8</v>
          </cell>
          <cell r="J499">
            <v>1.2971135776347999E-7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0.79547244274682505</v>
          </cell>
          <cell r="F500">
            <v>0.79547249323720104</v>
          </cell>
          <cell r="G500">
            <v>0.79547255069327105</v>
          </cell>
          <cell r="H500">
            <v>0.79547261657838497</v>
          </cell>
          <cell r="I500">
            <v>0.79547280779254603</v>
          </cell>
          <cell r="J500">
            <v>0.79547293750390402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1.1258011312729654E-3</v>
          </cell>
          <cell r="I501">
            <v>2.1461478863523944E-3</v>
          </cell>
          <cell r="J501">
            <v>0.11342806981655565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1.1343779211225031E-3</v>
          </cell>
          <cell r="I502">
            <v>2.1624980736953954E-3</v>
          </cell>
          <cell r="J502">
            <v>0.11429220886459095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1.8652050561386501E-4</v>
          </cell>
          <cell r="I503">
            <v>3.1981814104335202E-6</v>
          </cell>
          <cell r="J503">
            <v>9.1169761276300706E-2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1.8652050561386501E-4</v>
          </cell>
          <cell r="I504">
            <v>1.0412016100448101E-2</v>
          </cell>
          <cell r="J504">
            <v>0.10158177737674901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1.2875825891150967</v>
          </cell>
          <cell r="G505">
            <v>2.1100059101287116</v>
          </cell>
          <cell r="H505">
            <v>4.577702306016687</v>
          </cell>
          <cell r="I505">
            <v>6.1520769810980722</v>
          </cell>
          <cell r="J505">
            <v>8.267831180484194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1.2875825891150967</v>
          </cell>
          <cell r="G506">
            <v>2.1100059101287116</v>
          </cell>
          <cell r="H506">
            <v>4.577702306016687</v>
          </cell>
          <cell r="I506">
            <v>6.1520769810980722</v>
          </cell>
          <cell r="J506">
            <v>8.267831180484194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1.2875825891151</v>
          </cell>
          <cell r="G507">
            <v>2.1100059101287099</v>
          </cell>
          <cell r="H507">
            <v>4.5777023060166897</v>
          </cell>
          <cell r="I507">
            <v>6.1520769810980704</v>
          </cell>
          <cell r="J507">
            <v>8.2678311804841993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G508">
            <v>0.190070743282203</v>
          </cell>
          <cell r="H508">
            <v>0.65812473052549603</v>
          </cell>
          <cell r="I508">
            <v>0.46865381484047502</v>
          </cell>
          <cell r="J508">
            <v>1.5056202652429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0.43894531747641302</v>
          </cell>
          <cell r="G509">
            <v>0.67321874328220299</v>
          </cell>
          <cell r="H509">
            <v>1.319618686067181</v>
          </cell>
          <cell r="I509">
            <v>1.7734651072130321</v>
          </cell>
          <cell r="J509">
            <v>2.3833752277870102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1.4500110589919899</v>
          </cell>
          <cell r="F510">
            <v>3.8004511750198322</v>
          </cell>
          <cell r="G510">
            <v>3.8013043363955199</v>
          </cell>
          <cell r="H510">
            <v>0.28437209045563844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1.4500110589919899</v>
          </cell>
          <cell r="F511">
            <v>3.8004511750198322</v>
          </cell>
          <cell r="G511">
            <v>3.8013043363955199</v>
          </cell>
          <cell r="H511">
            <v>0.28437209045563844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586.23754219779664</v>
          </cell>
          <cell r="J513">
            <v>1539.9988405679967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-586.23754219779698</v>
          </cell>
          <cell r="J514">
            <v>-1539.9988405680001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4.1733496383838311</v>
          </cell>
          <cell r="J515">
            <v>11.416072356145497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1.9728561926905355</v>
          </cell>
          <cell r="J516">
            <v>5.3966887501778604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5.8846311138351446</v>
          </cell>
          <cell r="J517">
            <v>15.452489266482653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0.101628546111592</v>
          </cell>
          <cell r="J518">
            <v>0.20217889124056901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0.101628546111592</v>
          </cell>
          <cell r="J519">
            <v>0.27593413413650097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G520">
            <v>1.4768066182013711E-5</v>
          </cell>
          <cell r="H520">
            <v>2.5364380610184371E-5</v>
          </cell>
          <cell r="I520">
            <v>8.5561362337632813E-2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3.172976966993531E-5</v>
          </cell>
          <cell r="G521">
            <v>3.6920165455034225E-4</v>
          </cell>
          <cell r="H521">
            <v>6.3410951525460851E-4</v>
          </cell>
          <cell r="I521">
            <v>2.139034058440819</v>
          </cell>
          <cell r="J521">
            <v>3.3459327468983143E-5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3.8075723603922405E-6</v>
          </cell>
          <cell r="G522">
            <v>4.4304198546041121E-5</v>
          </cell>
          <cell r="H522">
            <v>7.609314183055299E-5</v>
          </cell>
          <cell r="I522">
            <v>0.25668408701289835</v>
          </cell>
          <cell r="J522">
            <v>3.9402494561970663E-6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4.2835189054412695E-5</v>
          </cell>
          <cell r="G523">
            <v>4.9842223364296239E-4</v>
          </cell>
          <cell r="H523">
            <v>8.5604784559372153E-4</v>
          </cell>
          <cell r="I523">
            <v>2.8876959788951067</v>
          </cell>
          <cell r="J523">
            <v>4.5170092083127279E-5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4.6114811485957E-7</v>
          </cell>
          <cell r="F524">
            <v>1.6963667790657902E-5</v>
          </cell>
          <cell r="G524">
            <v>2.7850704772542602E-5</v>
          </cell>
          <cell r="H524">
            <v>1.5304333860631101E-6</v>
          </cell>
          <cell r="I524">
            <v>8.6097695897594806E-2</v>
          </cell>
          <cell r="J524">
            <v>1.4166821842911699E-7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4.6114811485957E-7</v>
          </cell>
          <cell r="F525">
            <v>1.7360042090706642E-5</v>
          </cell>
          <cell r="G525">
            <v>4.4978781669845003E-5</v>
          </cell>
          <cell r="H525">
            <v>4.6155960352020876E-5</v>
          </cell>
          <cell r="I525">
            <v>8.6155513687873816E-2</v>
          </cell>
          <cell r="J525">
            <v>2.7702353201194962E-5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4514.4847697881296</v>
          </cell>
          <cell r="F526">
            <v>3811.9818235585199</v>
          </cell>
          <cell r="G526">
            <v>3896.6773765643102</v>
          </cell>
          <cell r="H526">
            <v>3114.3598366084002</v>
          </cell>
          <cell r="I526">
            <v>700.43214731590399</v>
          </cell>
          <cell r="J526">
            <v>8.8210023621746402E-4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60.231853635994895</v>
          </cell>
          <cell r="F527">
            <v>50.859121908262765</v>
          </cell>
          <cell r="G527">
            <v>51.989307423108741</v>
          </cell>
          <cell r="H527">
            <v>41.551627790754011</v>
          </cell>
          <cell r="I527">
            <v>9.3457750565105631</v>
          </cell>
          <cell r="J527">
            <v>4.6054388740565613E-5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61.254881543936527</v>
          </cell>
          <cell r="F528">
            <v>51.722955543534859</v>
          </cell>
          <cell r="G528">
            <v>52.872148935743617</v>
          </cell>
          <cell r="H528">
            <v>42.257256941769278</v>
          </cell>
          <cell r="I528">
            <v>9.5038283217897472</v>
          </cell>
          <cell r="J528">
            <v>1.1968795606749849E-5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1.8891532618996491E-4</v>
          </cell>
          <cell r="H529">
            <v>1.1918371248930054E-4</v>
          </cell>
          <cell r="I529">
            <v>6.8477921844521889E-4</v>
          </cell>
          <cell r="J529">
            <v>3.631254203844792E-5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71.694107844162303</v>
          </cell>
          <cell r="F530">
            <v>35.841742072437626</v>
          </cell>
          <cell r="G530">
            <v>54.670026130441862</v>
          </cell>
          <cell r="H530">
            <v>26.80467066696114</v>
          </cell>
          <cell r="I530">
            <v>14.175931459065934</v>
          </cell>
          <cell r="J530">
            <v>13.900055294866135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71.694107844162303</v>
          </cell>
          <cell r="F531">
            <v>35.841742072437626</v>
          </cell>
          <cell r="G531">
            <v>54.670026130441862</v>
          </cell>
          <cell r="H531">
            <v>26.80467066696114</v>
          </cell>
          <cell r="I531">
            <v>14.175931459065934</v>
          </cell>
          <cell r="J531">
            <v>13.900055294866135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4.36737336204272E-7</v>
          </cell>
          <cell r="F532">
            <v>3.3911319083805101E-7</v>
          </cell>
          <cell r="G532">
            <v>2.7796364658489502E-7</v>
          </cell>
          <cell r="H532">
            <v>1.9701244246442399E-7</v>
          </cell>
          <cell r="I532">
            <v>1.6148009429545799E-7</v>
          </cell>
          <cell r="J532">
            <v>2.9434254626150602E-7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3.7499937441499411</v>
          </cell>
          <cell r="F533">
            <v>3.7499884165721737</v>
          </cell>
          <cell r="G533">
            <v>3.7499877254652176</v>
          </cell>
          <cell r="H533">
            <v>3.7499875055723102</v>
          </cell>
          <cell r="I533">
            <v>2.4000000692865964</v>
          </cell>
          <cell r="J533">
            <v>2.4000002167345214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5.651682895888268E-2</v>
          </cell>
          <cell r="J534">
            <v>16.536398709307935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-5.6516828958882701E-2</v>
          </cell>
          <cell r="J535">
            <v>-16.5363987093079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1.2526069675190346E-4</v>
          </cell>
          <cell r="J536">
            <v>3.6650336939500788E-2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9.037920310584755E-4</v>
          </cell>
          <cell r="J537">
            <v>0.13803834405410556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2.8736505513793501E-5</v>
          </cell>
          <cell r="J538">
            <v>1.4250704693500899E-3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2.8736505513793501E-5</v>
          </cell>
          <cell r="J539">
            <v>1.4537826602361869E-3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3.9602773389297963E-2</v>
          </cell>
          <cell r="F540">
            <v>1.6775605707016141E-5</v>
          </cell>
          <cell r="G540">
            <v>2.0528117941258418E-3</v>
          </cell>
          <cell r="H540">
            <v>3.3677535273767353E-4</v>
          </cell>
          <cell r="I540">
            <v>6.0946450302545396E-4</v>
          </cell>
          <cell r="J540">
            <v>2.5653676998355118E-5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8.7708993802996496</v>
          </cell>
          <cell r="F541">
            <v>91.957992652168201</v>
          </cell>
          <cell r="G541">
            <v>0.52610771273991996</v>
          </cell>
          <cell r="H541">
            <v>8.7004480833848694E-2</v>
          </cell>
          <cell r="I541">
            <v>0.14234205442461201</v>
          </cell>
          <cell r="J541">
            <v>6.1643725425443103E-3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0.11900813270420155</v>
          </cell>
          <cell r="F542">
            <v>1.2477339572885788</v>
          </cell>
          <cell r="G542">
            <v>7.138503564992133E-3</v>
          </cell>
          <cell r="H542">
            <v>1.1805221280033738E-3</v>
          </cell>
          <cell r="I542">
            <v>1.9313711590856477E-3</v>
          </cell>
          <cell r="J542">
            <v>8.3641418487710977E-5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2.3202967715052499E-6</v>
          </cell>
          <cell r="G543">
            <v>5.9258372520985397E-6</v>
          </cell>
          <cell r="H543">
            <v>7.0655157025397802E-6</v>
          </cell>
          <cell r="I543">
            <v>2.6143685695239599E-5</v>
          </cell>
          <cell r="J543">
            <v>2.88365236370019E-4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1.1867795931349304E-2</v>
          </cell>
          <cell r="F544">
            <v>1.79660982270341E-3</v>
          </cell>
          <cell r="G544">
            <v>1.7802088833541001E-3</v>
          </cell>
          <cell r="H544">
            <v>1.7807004310311531E-3</v>
          </cell>
          <cell r="I544">
            <v>1.9212993400008109E-3</v>
          </cell>
          <cell r="J544">
            <v>4.3721461832095304E-4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8.5743727109724617</v>
          </cell>
          <cell r="F545">
            <v>9.9817526915131829</v>
          </cell>
          <cell r="G545">
            <v>9.9279841955935613</v>
          </cell>
          <cell r="H545">
            <v>7.5299539540394544</v>
          </cell>
          <cell r="I545">
            <v>5.6212021752851316</v>
          </cell>
          <cell r="J545">
            <v>7.1463835016363851E-4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8.5743727109724617</v>
          </cell>
          <cell r="F546">
            <v>9.9817526915131829</v>
          </cell>
          <cell r="G546">
            <v>9.9279841955935613</v>
          </cell>
          <cell r="H546">
            <v>7.5299539540394544</v>
          </cell>
          <cell r="I546">
            <v>5.6212021752851316</v>
          </cell>
          <cell r="J546">
            <v>7.1463835016363851E-4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5.950318394790685E-4</v>
          </cell>
          <cell r="I547">
            <v>5.7776673847559281E-4</v>
          </cell>
          <cell r="J547">
            <v>1.4633332175267329E-4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9.5096109257822629E-4</v>
          </cell>
          <cell r="I548">
            <v>8.8356818476621757E-4</v>
          </cell>
          <cell r="J548">
            <v>2.1490453964293451E-4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2.1373772238585816E-3</v>
          </cell>
          <cell r="I549">
            <v>2.0925252799507128E-3</v>
          </cell>
          <cell r="J549">
            <v>4.055903049771264E-4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5.6450455762339398E-5</v>
          </cell>
          <cell r="I550">
            <v>2.93739199862415E-5</v>
          </cell>
          <cell r="J550">
            <v>3.9099887369292698E-7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5.6450455762339398E-5</v>
          </cell>
          <cell r="I551">
            <v>6.7555617620158412E-5</v>
          </cell>
          <cell r="J551">
            <v>2.1633449862641765E-5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32.820800971301644</v>
          </cell>
          <cell r="F552">
            <v>32.820770246886738</v>
          </cell>
          <cell r="G552">
            <v>16.460561622121574</v>
          </cell>
          <cell r="H552">
            <v>13.280008291615617</v>
          </cell>
          <cell r="I552">
            <v>13.11797685108583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98.945502334864926</v>
          </cell>
          <cell r="F553">
            <v>98.945409709378126</v>
          </cell>
          <cell r="G553">
            <v>49.623972913974441</v>
          </cell>
          <cell r="H553">
            <v>40.035497383931336</v>
          </cell>
          <cell r="I553">
            <v>39.547018071946191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1.2199999809041124</v>
          </cell>
          <cell r="F554">
            <v>1.2199994286648483</v>
          </cell>
          <cell r="G554">
            <v>0.627210459631517</v>
          </cell>
          <cell r="H554">
            <v>0.493638601990815</v>
          </cell>
          <cell r="I554">
            <v>0.49363822163355897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5.5023439266108922E-4</v>
          </cell>
          <cell r="I555">
            <v>7.2454819547852355E-4</v>
          </cell>
          <cell r="J555">
            <v>1.2864554399344107E-3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5.5023439266108922E-4</v>
          </cell>
          <cell r="I556">
            <v>7.2454819547852355E-4</v>
          </cell>
          <cell r="J556">
            <v>1.2864554399344107E-3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3.8792377126927198E-5</v>
          </cell>
          <cell r="I557">
            <v>5.9754347081534402E-5</v>
          </cell>
          <cell r="J557">
            <v>1.01384617316278E-4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3.8792377126927198E-5</v>
          </cell>
          <cell r="I558">
            <v>7.3049946708473603E-5</v>
          </cell>
          <cell r="J558">
            <v>1.2185175077703999E-4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7.0662048760497683E-5</v>
          </cell>
          <cell r="G559">
            <v>7.7642277724411955E-3</v>
          </cell>
          <cell r="H559">
            <v>4.2763703670302397E-2</v>
          </cell>
          <cell r="I559">
            <v>1.4842705744326435E-2</v>
          </cell>
          <cell r="J559">
            <v>3.3044615818614195E-4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0.11365374784773501</v>
          </cell>
          <cell r="G560">
            <v>1.1955281251974399</v>
          </cell>
          <cell r="H560">
            <v>5.9473728817505203</v>
          </cell>
          <cell r="I560">
            <v>2.2181430652674199</v>
          </cell>
          <cell r="J560">
            <v>4.5924794256033803E-2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2.0151373731867937E-3</v>
          </cell>
          <cell r="G561">
            <v>2.1197307184351831E-2</v>
          </cell>
          <cell r="H561">
            <v>0.10544987378990268</v>
          </cell>
          <cell r="I561">
            <v>3.9328777752968579E-2</v>
          </cell>
          <cell r="J561">
            <v>8.1426940170272746E-4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0.25000020295724201</v>
          </cell>
          <cell r="G562">
            <v>0.12016814901935205</v>
          </cell>
          <cell r="H562">
            <v>0.12016737280563546</v>
          </cell>
          <cell r="I562">
            <v>0.12017323488417796</v>
          </cell>
          <cell r="J562">
            <v>2.1100284183273643E-2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0.25000020295724201</v>
          </cell>
          <cell r="G563">
            <v>9.4828302005360397E-7</v>
          </cell>
          <cell r="H563">
            <v>4.2790137012858902E-6</v>
          </cell>
          <cell r="I563">
            <v>6.0253026079310802E-6</v>
          </cell>
          <cell r="J563">
            <v>3.9633909733903503E-6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0.25000020295724201</v>
          </cell>
          <cell r="G564">
            <v>0.12016814901935302</v>
          </cell>
          <cell r="H564">
            <v>0.120167372805635</v>
          </cell>
          <cell r="I564">
            <v>0.12017323488417797</v>
          </cell>
          <cell r="J564">
            <v>2.1100284183273602E-2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9.4537100498992923E-4</v>
          </cell>
          <cell r="I565">
            <v>6.1780241255130354E-4</v>
          </cell>
          <cell r="J565">
            <v>5.4746499463035659E-4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9.5257320812724262E-4</v>
          </cell>
          <cell r="I566">
            <v>6.2250907104879341E-4</v>
          </cell>
          <cell r="J566">
            <v>5.5163579538591563E-4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9.2209815312525607E-5</v>
          </cell>
          <cell r="I567">
            <v>1.18104723657847E-6</v>
          </cell>
          <cell r="J567">
            <v>3.54002970951521E-6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9.2209815312525607E-5</v>
          </cell>
          <cell r="I568">
            <v>1.1526659745738201E-4</v>
          </cell>
          <cell r="J568">
            <v>1.18806627166897E-4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13.723006556014589</v>
          </cell>
          <cell r="F569">
            <v>13.837716624224083</v>
          </cell>
          <cell r="G569">
            <v>11.066109603926369</v>
          </cell>
          <cell r="H569">
            <v>9.131260125659578</v>
          </cell>
          <cell r="I569">
            <v>5.4887250868403203</v>
          </cell>
          <cell r="J569">
            <v>1.7179418884968423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13.723006556014589</v>
          </cell>
          <cell r="F570">
            <v>13.837716624224083</v>
          </cell>
          <cell r="G570">
            <v>11.066109603926369</v>
          </cell>
          <cell r="H570">
            <v>9.131260125659578</v>
          </cell>
          <cell r="I570">
            <v>5.4887250868403203</v>
          </cell>
          <cell r="J570">
            <v>1.7179418884968423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8.5558175409208403E-2</v>
          </cell>
          <cell r="I571">
            <v>602.86995388146102</v>
          </cell>
          <cell r="J571">
            <v>302.97436455133999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9.1019335541711144E-4</v>
          </cell>
          <cell r="I572">
            <v>6.5204019834697027</v>
          </cell>
          <cell r="J572">
            <v>3.330569255706219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2.7305800662513362E-4</v>
          </cell>
          <cell r="I573">
            <v>1.9240530443025392</v>
          </cell>
          <cell r="J573">
            <v>0.96693946133406139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1.5169889256951851E-3</v>
          </cell>
          <cell r="I574">
            <v>10.689183579458529</v>
          </cell>
          <cell r="J574">
            <v>5.3718858963003493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5.3570492156906297E-5</v>
          </cell>
          <cell r="I575">
            <v>0.32197931120184797</v>
          </cell>
          <cell r="J575">
            <v>9.9972719069243293E-8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5.3570492156906297E-5</v>
          </cell>
          <cell r="I576">
            <v>0.3826738293262486</v>
          </cell>
          <cell r="J576">
            <v>0.25932904100720233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1.8027744008818211E-3</v>
          </cell>
          <cell r="F577">
            <v>1.0075517669210913E-5</v>
          </cell>
          <cell r="G577">
            <v>7.3086761370720122E-4</v>
          </cell>
          <cell r="H577">
            <v>1.9272209355009339E-4</v>
          </cell>
          <cell r="I577">
            <v>2.0611809580258132E-4</v>
          </cell>
          <cell r="J577">
            <v>4.8396616343525664E-6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9.2714112045350749E-3</v>
          </cell>
          <cell r="F578">
            <v>5.1816948013084694E-5</v>
          </cell>
          <cell r="G578">
            <v>3.7587477276370346E-3</v>
          </cell>
          <cell r="H578">
            <v>9.9114219540047811E-4</v>
          </cell>
          <cell r="I578">
            <v>1.0600359212704178E-3</v>
          </cell>
          <cell r="J578">
            <v>2.5318417748486774E-5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1.58134288476913</v>
          </cell>
          <cell r="F579">
            <v>109.228698163397</v>
          </cell>
          <cell r="G579">
            <v>0.55997158092902299</v>
          </cell>
          <cell r="H579">
            <v>0.14217852714012399</v>
          </cell>
          <cell r="I579">
            <v>0.14304085100414801</v>
          </cell>
          <cell r="J579">
            <v>3.8792407121080001E-3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2.1456484189540458E-2</v>
          </cell>
          <cell r="F580">
            <v>1.4820718882414767</v>
          </cell>
          <cell r="G580">
            <v>7.5979861727140203E-3</v>
          </cell>
          <cell r="H580">
            <v>1.9291523356868867E-3</v>
          </cell>
          <cell r="I580">
            <v>1.9408527951716088E-3</v>
          </cell>
          <cell r="J580">
            <v>5.2635559187354129E-5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1.9875746373924901E-6</v>
          </cell>
          <cell r="G581">
            <v>1.0890217377996701E-6</v>
          </cell>
          <cell r="H581">
            <v>3.71075952035128E-6</v>
          </cell>
          <cell r="I581">
            <v>2.32126749424712E-5</v>
          </cell>
          <cell r="J581">
            <v>3.3282561838570999E-5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2.0453095245781209E-3</v>
          </cell>
          <cell r="F582">
            <v>6.8551094494719196E-4</v>
          </cell>
          <cell r="G582">
            <v>6.4135253419026102E-4</v>
          </cell>
          <cell r="H582">
            <v>3.8853032088881183E-4</v>
          </cell>
          <cell r="I582">
            <v>1.289598929734872E-4</v>
          </cell>
          <cell r="J582">
            <v>6.1826329348496108E-5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2.6756239496037235E-4</v>
          </cell>
          <cell r="J583">
            <v>0.61319623965595249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3.248971938804508E-4</v>
          </cell>
          <cell r="J584">
            <v>0.77379525480393729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6.3705332133422036E-4</v>
          </cell>
          <cell r="J585">
            <v>1.4599910467998856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9.0239791351634898E-5</v>
          </cell>
          <cell r="J586">
            <v>0.13253057971990501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9.0239791351634898E-5</v>
          </cell>
          <cell r="J587">
            <v>0.13262073737413296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4.8498357416635347</v>
          </cell>
          <cell r="G588">
            <v>9.5945036844207259</v>
          </cell>
          <cell r="H588">
            <v>17.736887694815568</v>
          </cell>
          <cell r="I588">
            <v>23.836896604604171</v>
          </cell>
          <cell r="J588">
            <v>32.032929361270689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4.8498357416635347</v>
          </cell>
          <cell r="G589">
            <v>9.5945036844207259</v>
          </cell>
          <cell r="H589">
            <v>17.736887694815568</v>
          </cell>
          <cell r="I589">
            <v>23.836896604604171</v>
          </cell>
          <cell r="J589">
            <v>32.032929361270689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4.84983574166354</v>
          </cell>
          <cell r="G590">
            <v>9.5945036844207294</v>
          </cell>
          <cell r="H590">
            <v>17.7368876948156</v>
          </cell>
          <cell r="I590">
            <v>23.836896604604199</v>
          </cell>
          <cell r="J590">
            <v>32.032929361270703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G591">
            <v>1.26796517507058</v>
          </cell>
          <cell r="H591">
            <v>2.1224160058708401</v>
          </cell>
          <cell r="I591">
            <v>1.6568174233884201</v>
          </cell>
          <cell r="J591">
            <v>5.9709823151032397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1.65292701458705</v>
          </cell>
          <cell r="G592">
            <v>3.06118617507058</v>
          </cell>
          <cell r="H592">
            <v>5.11468628413731</v>
          </cell>
          <cell r="I592">
            <v>6.8737114818910765</v>
          </cell>
          <cell r="J592">
            <v>9.2371548518336901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1.1242810856550342E-5</v>
          </cell>
          <cell r="J593">
            <v>8.5573347356925691E-2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1.5850154147641862E-2</v>
          </cell>
          <cell r="J594">
            <v>136.32501158211872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-1.58501541476419E-2</v>
          </cell>
          <cell r="J595">
            <v>-136.325011582119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2.4591279982685388E-4</v>
          </cell>
          <cell r="J596">
            <v>2.13930410425032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3.1373040926138725E-5</v>
          </cell>
          <cell r="J597">
            <v>0.25671808406115443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3.5339934131412286E-4</v>
          </cell>
          <cell r="J598">
            <v>3.2031197790985999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1.9038959210405799E-5</v>
          </cell>
          <cell r="J599">
            <v>8.6147757174608902E-2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1.9038959210405799E-5</v>
          </cell>
          <cell r="J600">
            <v>8.6166796133819307E-2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0.93629106597682299</v>
          </cell>
          <cell r="G601">
            <v>1.13244982449145</v>
          </cell>
          <cell r="H601">
            <v>1.02460779735644</v>
          </cell>
          <cell r="I601">
            <v>0.57980539301604095</v>
          </cell>
          <cell r="J601">
            <v>6.2982633718520701E-3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1.0761889206835341E-2</v>
          </cell>
          <cell r="G602">
            <v>1.1636857512374274E-2</v>
          </cell>
          <cell r="H602">
            <v>1.1348935647907133E-2</v>
          </cell>
          <cell r="I602">
            <v>6.4650818956787709E-3</v>
          </cell>
          <cell r="J602">
            <v>6.1016405784922658E-5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4.5159792630814289E-3</v>
          </cell>
          <cell r="G603">
            <v>4.9591117696476585E-3</v>
          </cell>
          <cell r="H603">
            <v>4.9651593459593578E-3</v>
          </cell>
          <cell r="I603">
            <v>2.878981781669451E-3</v>
          </cell>
          <cell r="J603">
            <v>2.8086916948615163E-5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1.6600905425120976E-2</v>
          </cell>
          <cell r="G604">
            <v>2.0078897597366082E-2</v>
          </cell>
          <cell r="H604">
            <v>1.8166804917667447E-2</v>
          </cell>
          <cell r="I604">
            <v>1.0280237464823417E-2</v>
          </cell>
          <cell r="J604">
            <v>1.1167133638035575E-4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4.01540865881697E-4</v>
          </cell>
          <cell r="G605">
            <v>3.9171453911210398E-5</v>
          </cell>
          <cell r="H605">
            <v>6.2794097419144896E-7</v>
          </cell>
          <cell r="I605">
            <v>6.7978000287929101E-6</v>
          </cell>
          <cell r="J605">
            <v>3.6222181546846702E-7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4.01540865881697E-4</v>
          </cell>
          <cell r="G606">
            <v>4.4070187515269098E-4</v>
          </cell>
          <cell r="H606">
            <v>4.4131871717650872E-4</v>
          </cell>
          <cell r="I606">
            <v>2.56007228710082E-4</v>
          </cell>
          <cell r="J606">
            <v>8.358550013793169E-6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20.224801308387399</v>
          </cell>
          <cell r="F607">
            <v>20.224756936629174</v>
          </cell>
          <cell r="G607">
            <v>12.533972610436768</v>
          </cell>
          <cell r="H607">
            <v>1.0320714376937466E-2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60.97209896952306</v>
          </cell>
          <cell r="F608">
            <v>60.971965201126913</v>
          </cell>
          <cell r="G608">
            <v>37.786409212727982</v>
          </cell>
          <cell r="H608">
            <v>3.111405688647462E-2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0.7299999634396318</v>
          </cell>
          <cell r="F609">
            <v>0.7299990144675399</v>
          </cell>
          <cell r="G609">
            <v>0.47770322531144005</v>
          </cell>
          <cell r="H609">
            <v>3.7349413511600371E-4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1.2838794725875829E-3</v>
          </cell>
          <cell r="I610">
            <v>1.187965661270529E-3</v>
          </cell>
          <cell r="J610">
            <v>1.2994720026686545E-4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4.8264357950977615E-4</v>
          </cell>
          <cell r="I611">
            <v>4.465870911813277E-4</v>
          </cell>
          <cell r="J611">
            <v>4.8850521581803099E-5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2.17285935758511E-3</v>
          </cell>
          <cell r="I612">
            <v>2.0309123633120109E-3</v>
          </cell>
          <cell r="J612">
            <v>1.8410214266621373E-4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4.2106577367131203E-5</v>
          </cell>
          <cell r="I613">
            <v>1.1028977817424E-5</v>
          </cell>
          <cell r="J613">
            <v>1.6473317162810901E-7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4.2106577367131203E-5</v>
          </cell>
          <cell r="I614">
            <v>4.8574814537666611E-5</v>
          </cell>
          <cell r="J614">
            <v>1.1830581616675891E-5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1.8960409158855912E-4</v>
          </cell>
          <cell r="F615">
            <v>2.8596874525506728E-5</v>
          </cell>
          <cell r="G615">
            <v>1.0043440652659736E-2</v>
          </cell>
          <cell r="H615">
            <v>5.273663524512625E-2</v>
          </cell>
          <cell r="I615">
            <v>3.2568012432437746E-2</v>
          </cell>
          <cell r="J615">
            <v>1.0532202796715829E-4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1.8960409158855877E-4</v>
          </cell>
          <cell r="F616">
            <v>2.8615939108523706E-5</v>
          </cell>
          <cell r="G616">
            <v>1.0053902570006249E-2</v>
          </cell>
          <cell r="H616">
            <v>5.273663524512625E-2</v>
          </cell>
          <cell r="I616">
            <v>3.2568012432437614E-2</v>
          </cell>
          <cell r="J616">
            <v>1.0532202796715819E-4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1.4922602416009257E-4</v>
          </cell>
          <cell r="F617">
            <v>3.9270980209552932E-5</v>
          </cell>
          <cell r="G617">
            <v>1.2976442975776881E-2</v>
          </cell>
          <cell r="H617">
            <v>6.5924114414173604E-2</v>
          </cell>
          <cell r="I617">
            <v>3.8316233370481775E-2</v>
          </cell>
          <cell r="J617">
            <v>1.2060168585377826E-4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1.4922602416009257E-4</v>
          </cell>
          <cell r="F618">
            <v>3.9270980209552932E-5</v>
          </cell>
          <cell r="G618">
            <v>1.2976442975776881E-2</v>
          </cell>
          <cell r="H618">
            <v>6.5924114414173604E-2</v>
          </cell>
          <cell r="I618">
            <v>3.8316233370481775E-2</v>
          </cell>
          <cell r="J618">
            <v>1.2060168585377826E-4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4.0729905378277002E-3</v>
          </cell>
          <cell r="F619">
            <v>2.4618770557390999E-4</v>
          </cell>
          <cell r="G619">
            <v>1.7511781718176E-3</v>
          </cell>
          <cell r="H619">
            <v>2.5416237762816801E-2</v>
          </cell>
          <cell r="I619">
            <v>2.57360452475714E-4</v>
          </cell>
          <cell r="J619">
            <v>1.3622886316490999E-3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4.0729905378277002E-3</v>
          </cell>
          <cell r="F620">
            <v>4.313978594718648E-3</v>
          </cell>
          <cell r="G620">
            <v>6.0501806068984504E-3</v>
          </cell>
          <cell r="H620">
            <v>3.1424547093560871E-2</v>
          </cell>
          <cell r="I620">
            <v>1.7675975510370683E-2</v>
          </cell>
          <cell r="J620">
            <v>1.61710210927889E-3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0.45702312962806052</v>
          </cell>
          <cell r="F621">
            <v>1.2081982674846848E-5</v>
          </cell>
          <cell r="G621">
            <v>0.65938863676143544</v>
          </cell>
          <cell r="H621">
            <v>6.5923137356742624E-5</v>
          </cell>
          <cell r="I621">
            <v>4.0364433166930454E-5</v>
          </cell>
          <cell r="J621">
            <v>3.7783044875856358E-6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0.17823902055494339</v>
          </cell>
          <cell r="F622">
            <v>4.7119732431902618E-6</v>
          </cell>
          <cell r="G622">
            <v>0.25716156833695925</v>
          </cell>
          <cell r="H622">
            <v>2.5710023569129578E-5</v>
          </cell>
          <cell r="I622">
            <v>1.5742128935102859E-5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1.3022874078751578</v>
          </cell>
          <cell r="F623">
            <v>3.4427609631976107E-5</v>
          </cell>
          <cell r="G623">
            <v>1.8789279204517089</v>
          </cell>
          <cell r="H623">
            <v>1.8784797989803806E-4</v>
          </cell>
          <cell r="I623">
            <v>1.1501845230916822E-4</v>
          </cell>
          <cell r="J623">
            <v>1.0766278637375271E-5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3.1763107509150193E-2</v>
          </cell>
          <cell r="F624">
            <v>8.3969779590185581E-7</v>
          </cell>
          <cell r="G624">
            <v>4.5827510254919726E-2</v>
          </cell>
          <cell r="H624">
            <v>4.5816580462936157E-6</v>
          </cell>
          <cell r="I624">
            <v>2.8053281051016645E-6</v>
          </cell>
          <cell r="J624">
            <v>2.6259216188720155E-7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1.84110194394337E-7</v>
          </cell>
          <cell r="F625">
            <v>8.5734420500157901E-8</v>
          </cell>
          <cell r="G625">
            <v>2.1282545263882799E-7</v>
          </cell>
          <cell r="H625">
            <v>2.5603514177040099E-7</v>
          </cell>
          <cell r="I625">
            <v>2.2599816245080599E-6</v>
          </cell>
          <cell r="J625">
            <v>7.8025689412966696E-7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3.4200453658085495E-2</v>
          </cell>
          <cell r="F626">
            <v>3.4193197662972297E-2</v>
          </cell>
          <cell r="G626">
            <v>3.4192821297612731E-2</v>
          </cell>
          <cell r="H626">
            <v>3.4196073165897178E-5</v>
          </cell>
          <cell r="I626">
            <v>1.722184655479662E-5</v>
          </cell>
          <cell r="J626">
            <v>1.4747492541851107E-5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1.1226432562315963E-3</v>
          </cell>
          <cell r="F627">
            <v>1.1162190793319897E-3</v>
          </cell>
          <cell r="G627">
            <v>1.1335021303533757E-3</v>
          </cell>
          <cell r="H627">
            <v>1.8681401945469248E-2</v>
          </cell>
          <cell r="I627">
            <v>3.8244366338015236E-2</v>
          </cell>
          <cell r="J627">
            <v>4.1785377174886888E-2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1.1226432562315973E-3</v>
          </cell>
          <cell r="F628">
            <v>1.1162190793319907E-3</v>
          </cell>
          <cell r="G628">
            <v>1.1335021303533767E-3</v>
          </cell>
          <cell r="H628">
            <v>1.8681401945469262E-2</v>
          </cell>
          <cell r="I628">
            <v>3.824436633801527E-2</v>
          </cell>
          <cell r="J628">
            <v>4.1785377174886909E-2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1.2476570982782225E-3</v>
          </cell>
          <cell r="F629">
            <v>1.2402156545715543E-3</v>
          </cell>
          <cell r="G629">
            <v>1.254531825929301E-3</v>
          </cell>
          <cell r="H629">
            <v>2.066081919865231E-2</v>
          </cell>
          <cell r="I629">
            <v>4.22938273977378E-2</v>
          </cell>
          <cell r="J629">
            <v>4.6209463623884034E-2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1.2476570982782225E-3</v>
          </cell>
          <cell r="F630">
            <v>1.2402156545715543E-3</v>
          </cell>
          <cell r="G630">
            <v>1.254531825929301E-3</v>
          </cell>
          <cell r="H630">
            <v>2.066081919865231E-2</v>
          </cell>
          <cell r="I630">
            <v>4.22938273977378E-2</v>
          </cell>
          <cell r="J630">
            <v>4.6209463623884034E-2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4.5659046972998E-4</v>
          </cell>
          <cell r="F631">
            <v>7.1469988187566701E-7</v>
          </cell>
          <cell r="G631">
            <v>5.6059179441373903E-6</v>
          </cell>
          <cell r="H631">
            <v>3.7508100806384503E-2</v>
          </cell>
          <cell r="I631">
            <v>4.2290526093125801E-2</v>
          </cell>
          <cell r="J631">
            <v>5.43329881417886E-2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4.5929340741251756E-4</v>
          </cell>
          <cell r="F632">
            <v>4.5972509245057765E-4</v>
          </cell>
          <cell r="G632">
            <v>4.6501904946174834E-4</v>
          </cell>
          <cell r="H632">
            <v>3.7847584600670274E-2</v>
          </cell>
          <cell r="I632">
            <v>5.0771695447998554E-2</v>
          </cell>
          <cell r="J632">
            <v>7.5864279194616926E-2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6.2295591830741586</v>
          </cell>
          <cell r="F633">
            <v>6.4517258631520207E-4</v>
          </cell>
          <cell r="G633">
            <v>7.6312643754143021E-4</v>
          </cell>
          <cell r="H633">
            <v>1.401271114690789E-4</v>
          </cell>
          <cell r="I633">
            <v>1.3002708612497543E-4</v>
          </cell>
          <cell r="J633">
            <v>9.5134371158443675E-5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6.2295591830741586</v>
          </cell>
          <cell r="F634">
            <v>6.4517258631520207E-4</v>
          </cell>
          <cell r="G634">
            <v>7.6312643754143021E-4</v>
          </cell>
          <cell r="H634">
            <v>1.401271114690789E-4</v>
          </cell>
          <cell r="I634">
            <v>1.3002708612497543E-4</v>
          </cell>
          <cell r="J634">
            <v>9.5134371158443675E-5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1.2108707645383201E-7</v>
          </cell>
          <cell r="F635">
            <v>1.01558300210441E-7</v>
          </cell>
          <cell r="G635">
            <v>8.4768881609012693E-8</v>
          </cell>
          <cell r="H635">
            <v>8.2986263370457801E-8</v>
          </cell>
          <cell r="I635">
            <v>8.4407836560824205E-8</v>
          </cell>
          <cell r="J635">
            <v>2.6371481826135798E-7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0.23772948581755293</v>
          </cell>
          <cell r="F636">
            <v>4.6755312241986147E-4</v>
          </cell>
          <cell r="G636">
            <v>4.6548403002000249E-4</v>
          </cell>
          <cell r="H636">
            <v>4.6333822024124949E-4</v>
          </cell>
          <cell r="I636">
            <v>4.6144805603165473E-4</v>
          </cell>
          <cell r="J636">
            <v>4.6483793732643441E-4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46.39847696594618</v>
          </cell>
          <cell r="F637">
            <v>26.309377034380148</v>
          </cell>
          <cell r="G637">
            <v>21.805442489473144</v>
          </cell>
          <cell r="H637">
            <v>17.063053901505</v>
          </cell>
          <cell r="I637">
            <v>21.454210133455014</v>
          </cell>
          <cell r="J637">
            <v>10.324980751755055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46.39847696594618</v>
          </cell>
          <cell r="F638">
            <v>26.309377034380148</v>
          </cell>
          <cell r="G638">
            <v>21.805442489473144</v>
          </cell>
          <cell r="H638">
            <v>17.063053901505</v>
          </cell>
          <cell r="I638">
            <v>21.454210133455014</v>
          </cell>
          <cell r="J638">
            <v>10.324980751755055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5.3591838051167905E-7</v>
          </cell>
          <cell r="F639">
            <v>4.3696609948047199E-7</v>
          </cell>
          <cell r="G639">
            <v>3.9938723500032299E-7</v>
          </cell>
          <cell r="H639">
            <v>3.3387649710104899E-7</v>
          </cell>
          <cell r="I639">
            <v>1.6869456349936999E-7</v>
          </cell>
          <cell r="J639">
            <v>2.5482691881175599E-7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1.9651888632714503</v>
          </cell>
          <cell r="F640">
            <v>1.9650023017159002</v>
          </cell>
          <cell r="G640">
            <v>1.9649989062157303</v>
          </cell>
          <cell r="H640">
            <v>1.9649976154709696</v>
          </cell>
          <cell r="I640">
            <v>1.9649964501286823</v>
          </cell>
          <cell r="J640">
            <v>1.9649912499869771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1.896143506602825E-4</v>
          </cell>
          <cell r="F641">
            <v>9.7861816480899563E-5</v>
          </cell>
          <cell r="G641">
            <v>2.0868417462831162E-4</v>
          </cell>
          <cell r="H641">
            <v>6.4650101003303631E-4</v>
          </cell>
          <cell r="I641">
            <v>1.0663422304034202E-3</v>
          </cell>
          <cell r="J641">
            <v>2.8777866610933459E-2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1.8961435066028217E-4</v>
          </cell>
          <cell r="F642">
            <v>9.7927057691886559E-5</v>
          </cell>
          <cell r="G642">
            <v>2.0890155397688254E-4</v>
          </cell>
          <cell r="H642">
            <v>6.4650101003303631E-4</v>
          </cell>
          <cell r="I642">
            <v>1.0663422304034163E-3</v>
          </cell>
          <cell r="J642">
            <v>2.8777866610933452E-2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1.4923970292222673E-4</v>
          </cell>
          <cell r="F643">
            <v>1.8638390465286955E-5</v>
          </cell>
          <cell r="G643">
            <v>1.6353412045953082E-4</v>
          </cell>
          <cell r="H643">
            <v>8.1152250024062536E-4</v>
          </cell>
          <cell r="I643">
            <v>1.2578626297166419E-3</v>
          </cell>
          <cell r="J643">
            <v>3.1979040897332868E-2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1.4923970292222673E-4</v>
          </cell>
          <cell r="F644">
            <v>1.8638390465286955E-5</v>
          </cell>
          <cell r="G644">
            <v>1.6353412045953082E-4</v>
          </cell>
          <cell r="H644">
            <v>8.1152250024062536E-4</v>
          </cell>
          <cell r="I644">
            <v>1.2578626297166419E-3</v>
          </cell>
          <cell r="J644">
            <v>3.1979040897332868E-2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2.0599432552825601E-3</v>
          </cell>
          <cell r="F645">
            <v>5.2801107601859001E-5</v>
          </cell>
          <cell r="G645">
            <v>7.9785279328815201E-5</v>
          </cell>
          <cell r="H645">
            <v>6.3010402889625004E-5</v>
          </cell>
          <cell r="I645">
            <v>1.90685809490706E-4</v>
          </cell>
          <cell r="J645">
            <v>1.08398865494606E-2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2.0599432552825601E-3</v>
          </cell>
          <cell r="F646">
            <v>2.1066328173517785E-3</v>
          </cell>
          <cell r="G646">
            <v>2.1708353896893076E-3</v>
          </cell>
          <cell r="H646">
            <v>2.2086816166696555E-3</v>
          </cell>
          <cell r="I646">
            <v>2.8566959567953272E-3</v>
          </cell>
          <cell r="J646">
            <v>1.2078434697874618E-2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9.4870335239861603E-2</v>
          </cell>
          <cell r="I647">
            <v>0.25087269913679</v>
          </cell>
          <cell r="J647">
            <v>1.85183552800165E-2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7.0648121987130954E-4</v>
          </cell>
          <cell r="I648">
            <v>1.9571629010671572E-3</v>
          </cell>
          <cell r="J648">
            <v>1.477528346809828E-4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7.9125896625586696E-4</v>
          </cell>
          <cell r="I649">
            <v>2.0745926751311867E-3</v>
          </cell>
          <cell r="J649">
            <v>1.477528346809828E-4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1.682098142550737E-3</v>
          </cell>
          <cell r="I650">
            <v>4.4480975024253589E-3</v>
          </cell>
          <cell r="J650">
            <v>3.2833963262440618E-4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6.2821723897536506E-5</v>
          </cell>
          <cell r="I651">
            <v>3.3115460184531899E-7</v>
          </cell>
          <cell r="J651">
            <v>9.3664306681862696E-8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6.2821723897536506E-5</v>
          </cell>
          <cell r="I652">
            <v>1.727972928061858E-4</v>
          </cell>
          <cell r="J652">
            <v>4.6168114618396103E-5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12.753361741013927</v>
          </cell>
          <cell r="F653">
            <v>6.1271728220268487E-4</v>
          </cell>
          <cell r="G653">
            <v>5.9662180641487843E-4</v>
          </cell>
          <cell r="H653">
            <v>2.2601668587967497E-4</v>
          </cell>
          <cell r="I653">
            <v>1.2409933524579455</v>
          </cell>
          <cell r="J653">
            <v>0.89215079846261092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12.753361741013927</v>
          </cell>
          <cell r="F654">
            <v>6.1271728220268487E-4</v>
          </cell>
          <cell r="G654">
            <v>5.9662180641487843E-4</v>
          </cell>
          <cell r="H654">
            <v>2.2601668587967497E-4</v>
          </cell>
          <cell r="I654">
            <v>1.2409933524579455</v>
          </cell>
          <cell r="J654">
            <v>0.89215079846261092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3.6373875742658002E-7</v>
          </cell>
          <cell r="F655">
            <v>2.7276976379229801E-7</v>
          </cell>
          <cell r="G655">
            <v>2.59413175730645E-7</v>
          </cell>
          <cell r="H655">
            <v>2.27251916269096E-7</v>
          </cell>
          <cell r="I655">
            <v>2.1835420313880699E-7</v>
          </cell>
          <cell r="J655">
            <v>3.9544473134280599E-7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1.2999964466257066</v>
          </cell>
          <cell r="F656">
            <v>1.2000025816305226</v>
          </cell>
          <cell r="G656">
            <v>1.2000013419206716</v>
          </cell>
          <cell r="H656">
            <v>1.2000004990998576</v>
          </cell>
          <cell r="I656">
            <v>1.1999995602124922</v>
          </cell>
          <cell r="J656">
            <v>1.200000066843161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1.1270372590088543E-3</v>
          </cell>
          <cell r="F657">
            <v>1.1205754854587972E-3</v>
          </cell>
          <cell r="G657">
            <v>1.1382316674746376E-3</v>
          </cell>
          <cell r="H657">
            <v>1.8656873520947883E-2</v>
          </cell>
          <cell r="I657">
            <v>4.2110001774713718E-2</v>
          </cell>
          <cell r="J657">
            <v>4.1786734179248858E-2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1.1270372590088554E-3</v>
          </cell>
          <cell r="F658">
            <v>1.1205754854587981E-3</v>
          </cell>
          <cell r="G658">
            <v>1.1382316674746389E-3</v>
          </cell>
          <cell r="H658">
            <v>1.8656873520947904E-2</v>
          </cell>
          <cell r="I658">
            <v>4.2110001774713746E-2</v>
          </cell>
          <cell r="J658">
            <v>4.1786734179248886E-2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1.252516271264634E-3</v>
          </cell>
          <cell r="F659">
            <v>1.245033250746011E-3</v>
          </cell>
          <cell r="G659">
            <v>1.2597620545347537E-3</v>
          </cell>
          <cell r="H659">
            <v>2.0633731364198216E-2</v>
          </cell>
          <cell r="I659">
            <v>4.6568782769567572E-2</v>
          </cell>
          <cell r="J659">
            <v>4.6210964287368129E-2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1.252516271264634E-3</v>
          </cell>
          <cell r="F660">
            <v>1.245033250746011E-3</v>
          </cell>
          <cell r="G660">
            <v>1.2597620545347537E-3</v>
          </cell>
          <cell r="H660">
            <v>2.0633731364198216E-2</v>
          </cell>
          <cell r="I660">
            <v>4.6568782769567572E-2</v>
          </cell>
          <cell r="J660">
            <v>4.6210964287368129E-2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4.5841551436598101E-4</v>
          </cell>
          <cell r="F661">
            <v>7.1985102907792799E-7</v>
          </cell>
          <cell r="G661">
            <v>5.8378340670042303E-6</v>
          </cell>
          <cell r="H661">
            <v>3.7413203294514398E-2</v>
          </cell>
          <cell r="I661">
            <v>3.7089321498337602E-2</v>
          </cell>
          <cell r="J661">
            <v>5.5079292911348103E-2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4.6111845022602541E-4</v>
          </cell>
          <cell r="F662">
            <v>4.6155499128334516E-4</v>
          </cell>
          <cell r="G662">
            <v>4.6708251809199504E-4</v>
          </cell>
          <cell r="H662">
            <v>3.7754276081041239E-2</v>
          </cell>
          <cell r="I662">
            <v>5.6188021131736175E-2</v>
          </cell>
          <cell r="J662">
            <v>7.5868355665177772E-2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1.9348177188983102</v>
          </cell>
          <cell r="F663">
            <v>1.8587835279722635</v>
          </cell>
          <cell r="G663">
            <v>2.5502956487874484</v>
          </cell>
          <cell r="H663">
            <v>2.2433328750627912</v>
          </cell>
          <cell r="I663">
            <v>1.6588508797251806</v>
          </cell>
          <cell r="J663">
            <v>1.6639798004925355E-5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0.2300445401714416</v>
          </cell>
          <cell r="F664">
            <v>0.23015958702499992</v>
          </cell>
          <cell r="G664">
            <v>0.33670707966562258</v>
          </cell>
          <cell r="H664">
            <v>0.33294587200685127</v>
          </cell>
          <cell r="I664">
            <v>0.32750999582218049</v>
          </cell>
          <cell r="J664">
            <v>4.8546306754659355E-6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344.47039810107702</v>
          </cell>
          <cell r="F665">
            <v>344.645834649172</v>
          </cell>
          <cell r="G665">
            <v>504.19687889594798</v>
          </cell>
          <cell r="H665">
            <v>498.56471587663998</v>
          </cell>
          <cell r="I665">
            <v>490.42484602567799</v>
          </cell>
          <cell r="J665">
            <v>7.3488788657742202E-3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3.7119654967788511</v>
          </cell>
          <cell r="F666">
            <v>3.7138559768229702</v>
          </cell>
          <cell r="G666">
            <v>5.4331560225856457</v>
          </cell>
          <cell r="H666">
            <v>5.3724646107396579</v>
          </cell>
          <cell r="I666">
            <v>5.2847504959663532</v>
          </cell>
          <cell r="J666">
            <v>7.9190505019118734E-5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1.06100643571494E-7</v>
          </cell>
          <cell r="G667">
            <v>3.5668586709678298E-7</v>
          </cell>
          <cell r="H667">
            <v>1.54995244872565E-3</v>
          </cell>
          <cell r="I667">
            <v>5.1638262128126801E-6</v>
          </cell>
          <cell r="J667">
            <v>2.5808393073136701E-8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4.7872713015818691E-2</v>
          </cell>
          <cell r="F668">
            <v>1.3701038555959173E-2</v>
          </cell>
          <cell r="G668">
            <v>1.3700650921952266E-2</v>
          </cell>
          <cell r="H668">
            <v>1.3546044044169321E-2</v>
          </cell>
          <cell r="I668">
            <v>1.3786650650356946E-2</v>
          </cell>
          <cell r="J668">
            <v>2.7646815276959752E-5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9.4538535856267689E-2</v>
          </cell>
          <cell r="F669">
            <v>7.3139267591295128E-3</v>
          </cell>
          <cell r="G669">
            <v>3.2683523756439861E-2</v>
          </cell>
          <cell r="H669">
            <v>1.2631677078069746E-2</v>
          </cell>
          <cell r="I669">
            <v>2.5892558217920509E-4</v>
          </cell>
          <cell r="J669">
            <v>1.8743907042927143E-5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9.4538535856267633E-2</v>
          </cell>
          <cell r="F670">
            <v>7.3139267591295042E-3</v>
          </cell>
          <cell r="G670">
            <v>3.2683523756439826E-2</v>
          </cell>
          <cell r="H670">
            <v>1.2631677078069739E-2</v>
          </cell>
          <cell r="I670">
            <v>2.5892558217920471E-4</v>
          </cell>
          <cell r="J670">
            <v>1.8743907042927136E-5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0.13506984780817299</v>
          </cell>
          <cell r="F671">
            <v>1.045512814060943E-2</v>
          </cell>
          <cell r="G671">
            <v>4.669322677103388E-2</v>
          </cell>
          <cell r="H671">
            <v>1.8047795883191796E-2</v>
          </cell>
          <cell r="I671">
            <v>3.7428656765911062E-4</v>
          </cell>
          <cell r="J671">
            <v>2.9319952303984284E-5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0.13506984780817299</v>
          </cell>
          <cell r="F672">
            <v>1.045512814060943E-2</v>
          </cell>
          <cell r="G672">
            <v>4.669322677103388E-2</v>
          </cell>
          <cell r="H672">
            <v>1.8047795883191796E-2</v>
          </cell>
          <cell r="I672">
            <v>3.7428656765911062E-4</v>
          </cell>
          <cell r="J672">
            <v>2.9319952303984284E-5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6.0763018079984603E-7</v>
          </cell>
          <cell r="G673">
            <v>6.1042804292599197E-7</v>
          </cell>
          <cell r="H673">
            <v>6.0115343749396201E-7</v>
          </cell>
          <cell r="I673">
            <v>2.2779178304872099E-6</v>
          </cell>
          <cell r="J673">
            <v>8.9691636262627604E-7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9.9996957989096483E-2</v>
          </cell>
          <cell r="G674">
            <v>9.9996757378031542E-2</v>
          </cell>
          <cell r="H674">
            <v>9.9996661889230662E-2</v>
          </cell>
          <cell r="I674">
            <v>9.9999207911164636E-2</v>
          </cell>
          <cell r="J674">
            <v>9.9999483130446862E-2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I675">
            <v>8.8948007522883797E-8</v>
          </cell>
          <cell r="J675">
            <v>1.742997532697396E-7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I676">
            <v>8.8948007522883797E-8</v>
          </cell>
          <cell r="J676">
            <v>1.742997532697396E-7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2.60604130821512E-8</v>
          </cell>
          <cell r="I677">
            <v>1.2249970966161601E-8</v>
          </cell>
          <cell r="J677">
            <v>3.6795535621792098E-8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2.60604130821512E-8</v>
          </cell>
          <cell r="I678">
            <v>5.8002413534945003E-8</v>
          </cell>
          <cell r="J678">
            <v>7.1513948626934703E-8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6.60801564044871</v>
          </cell>
          <cell r="F679">
            <v>10.8745593018061</v>
          </cell>
          <cell r="G679">
            <v>62.546568808912397</v>
          </cell>
          <cell r="H679">
            <v>61.235110375035902</v>
          </cell>
          <cell r="I679">
            <v>78.623098794645202</v>
          </cell>
          <cell r="J679">
            <v>4.0823234171071497E-2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6.5338697387980135E-2</v>
          </cell>
          <cell r="F680">
            <v>0.12111797587484152</v>
          </cell>
          <cell r="G680">
            <v>0.69230630311976782</v>
          </cell>
          <cell r="H680">
            <v>0.67119659785266983</v>
          </cell>
          <cell r="I680">
            <v>0.85577414956612119</v>
          </cell>
          <cell r="J680">
            <v>4.3596874717944761E-4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3.0076543242086064E-2</v>
          </cell>
          <cell r="F681">
            <v>5.6300832983069031E-2</v>
          </cell>
          <cell r="G681">
            <v>0.32663041416171223</v>
          </cell>
          <cell r="H681">
            <v>0.32477254734806532</v>
          </cell>
          <cell r="I681">
            <v>0.42440831807750673</v>
          </cell>
          <cell r="J681">
            <v>2.2155788791086676E-4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0.11716339788029635</v>
          </cell>
          <cell r="F682">
            <v>0.1928113351384054</v>
          </cell>
          <cell r="G682">
            <v>1.1089817164700775</v>
          </cell>
          <cell r="H682">
            <v>1.0857289073587901</v>
          </cell>
          <cell r="I682">
            <v>1.3940265743731417</v>
          </cell>
          <cell r="J682">
            <v>7.2381620870694025E-4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2.2068524047459001E-7</v>
          </cell>
          <cell r="G683">
            <v>1.5192459143852199E-2</v>
          </cell>
          <cell r="H683">
            <v>3.3555321837493301E-5</v>
          </cell>
          <cell r="I683">
            <v>2.0544514568334901E-7</v>
          </cell>
          <cell r="J683">
            <v>2.7810786481695102E-7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9.0765885920174611E-3</v>
          </cell>
          <cell r="F684">
            <v>9.0478968922908173E-3</v>
          </cell>
          <cell r="G684">
            <v>2.4237088326442134E-2</v>
          </cell>
          <cell r="H684">
            <v>2.4099696099539145E-2</v>
          </cell>
          <cell r="I684">
            <v>3.1495371180351284E-2</v>
          </cell>
          <cell r="J684">
            <v>6.6713947904700407E-5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1.3465985806496253E-5</v>
          </cell>
          <cell r="I685">
            <v>1.4170054982767257E-5</v>
          </cell>
          <cell r="J685">
            <v>1.5035110361425654E-5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1.360200586514775E-5</v>
          </cell>
          <cell r="I686">
            <v>1.4313186851280059E-5</v>
          </cell>
          <cell r="J686">
            <v>1.518698016305621E-5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3.1365550452061497E-5</v>
          </cell>
          <cell r="I687">
            <v>1.02594170692398E-4</v>
          </cell>
          <cell r="J687">
            <v>4.7434194436311697E-6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3.1365550452061497E-5</v>
          </cell>
          <cell r="I688">
            <v>1.6771679609163499E-4</v>
          </cell>
          <cell r="J688">
            <v>1.72460215535266E-4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4.0476602240870196</v>
          </cell>
          <cell r="F689">
            <v>4.5833015372716481</v>
          </cell>
          <cell r="G689">
            <v>5.4602563588275945</v>
          </cell>
          <cell r="H689">
            <v>5.4450730938492944</v>
          </cell>
          <cell r="I689">
            <v>11.32221129571958</v>
          </cell>
          <cell r="J689">
            <v>11.322215247463809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4.0476602240870196</v>
          </cell>
          <cell r="F690">
            <v>4.5833015372716481</v>
          </cell>
          <cell r="G690">
            <v>5.4602563588275945</v>
          </cell>
          <cell r="H690">
            <v>5.4450730938492944</v>
          </cell>
          <cell r="I690">
            <v>11.32221129571958</v>
          </cell>
          <cell r="J690">
            <v>11.322215247463809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1.4243124560190619</v>
          </cell>
          <cell r="F691">
            <v>1.5783230923877072</v>
          </cell>
          <cell r="G691">
            <v>1.9039195737335131</v>
          </cell>
          <cell r="H691">
            <v>1.6997798922226208</v>
          </cell>
          <cell r="I691">
            <v>3.4157060984721377</v>
          </cell>
          <cell r="J691">
            <v>3.5258120762559879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0.95936736303310077</v>
          </cell>
          <cell r="F692">
            <v>1.1059431906929256</v>
          </cell>
          <cell r="G692">
            <v>1.4199182952640395</v>
          </cell>
          <cell r="H692">
            <v>1.4199218353766254</v>
          </cell>
          <cell r="I692">
            <v>3.7553769549062181</v>
          </cell>
          <cell r="J692">
            <v>3.8764322915324763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2.6453770292287651</v>
          </cell>
          <cell r="F693">
            <v>3.0460741717557815</v>
          </cell>
          <cell r="G693">
            <v>3.9050273886015074</v>
          </cell>
          <cell r="H693">
            <v>3.8941111028572712</v>
          </cell>
          <cell r="I693">
            <v>10.015676523533527</v>
          </cell>
          <cell r="J693">
            <v>10.064041365636871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2.6187695815443002E-2</v>
          </cell>
          <cell r="G694">
            <v>3.0625294292977501E-2</v>
          </cell>
          <cell r="H694">
            <v>1.22210977088543E-2</v>
          </cell>
          <cell r="I694">
            <v>0.22202145923584601</v>
          </cell>
          <cell r="J694">
            <v>0.113926620973912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7.3512461388881276E-2</v>
          </cell>
          <cell r="F695">
            <v>8.4744547086363003E-2</v>
          </cell>
          <cell r="G695">
            <v>0.10880325904064393</v>
          </cell>
          <cell r="H695">
            <v>0.10880378389889721</v>
          </cell>
          <cell r="I695">
            <v>0.28776141865176524</v>
          </cell>
          <cell r="J695">
            <v>0.29703757544448478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6.9334711873583895E-4</v>
          </cell>
          <cell r="I696">
            <v>7.0184902187388491E-4</v>
          </cell>
          <cell r="J696">
            <v>1.034994102430272E-3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5.2183493673276307E-4</v>
          </cell>
          <cell r="I697">
            <v>4.4190493969837192E-4</v>
          </cell>
          <cell r="J697">
            <v>5.8499666659102376E-4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1.4596781447070294E-3</v>
          </cell>
          <cell r="I698">
            <v>1.2997204108775645E-3</v>
          </cell>
          <cell r="J698">
            <v>1.7999897433569941E-3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5.4994765243914103E-5</v>
          </cell>
          <cell r="I699">
            <v>5.6631459943902702E-7</v>
          </cell>
          <cell r="J699">
            <v>1.5413830426838301E-4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5.4994765243914103E-5</v>
          </cell>
          <cell r="I700">
            <v>7.2809608393395654E-5</v>
          </cell>
          <cell r="J700">
            <v>1.6918021039217344E-4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1.1225609322687399E-3</v>
          </cell>
          <cell r="F701">
            <v>1.1161326575467451E-3</v>
          </cell>
          <cell r="G701">
            <v>1.1333878712612728E-3</v>
          </cell>
          <cell r="H701">
            <v>1.8685817162128276E-2</v>
          </cell>
          <cell r="I701">
            <v>3.8242772276783368E-2</v>
          </cell>
          <cell r="J701">
            <v>4.1785452357728493E-2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1.1225609322687408E-3</v>
          </cell>
          <cell r="F702">
            <v>1.1161326575467455E-3</v>
          </cell>
          <cell r="G702">
            <v>1.1333878712612741E-3</v>
          </cell>
          <cell r="H702">
            <v>1.8685817162128304E-2</v>
          </cell>
          <cell r="I702">
            <v>3.8242772276783403E-2</v>
          </cell>
          <cell r="J702">
            <v>4.1785452357728521E-2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1.2475660591058548E-3</v>
          </cell>
          <cell r="F703">
            <v>1.2401200837615608E-3</v>
          </cell>
          <cell r="G703">
            <v>1.2544054708216817E-3</v>
          </cell>
          <cell r="H703">
            <v>2.0665701831322901E-2</v>
          </cell>
          <cell r="I703">
            <v>4.2292064581533902E-2</v>
          </cell>
          <cell r="J703">
            <v>4.6209546766033137E-2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1.2475660591058548E-3</v>
          </cell>
          <cell r="F704">
            <v>1.2401200837615608E-3</v>
          </cell>
          <cell r="G704">
            <v>1.2544054708216817E-3</v>
          </cell>
          <cell r="H704">
            <v>2.0665701831322901E-2</v>
          </cell>
          <cell r="I704">
            <v>4.2292064581533902E-2</v>
          </cell>
          <cell r="J704">
            <v>4.6209546766033137E-2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4.5655428649619501E-4</v>
          </cell>
          <cell r="F705">
            <v>7.1431439505640202E-7</v>
          </cell>
          <cell r="G705">
            <v>5.5972374305471096E-6</v>
          </cell>
          <cell r="H705">
            <v>3.7525080813884698E-2</v>
          </cell>
          <cell r="I705">
            <v>4.2297064612724103E-2</v>
          </cell>
          <cell r="J705">
            <v>5.4331514075852697E-2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4.5925718063804009E-4</v>
          </cell>
          <cell r="F706">
            <v>4.5968837058616807E-4</v>
          </cell>
          <cell r="G706">
            <v>4.6497358551697316E-4</v>
          </cell>
          <cell r="H706">
            <v>3.7864528555710257E-2</v>
          </cell>
          <cell r="I706">
            <v>5.0769574977441195E-2</v>
          </cell>
          <cell r="J706">
            <v>7.5864037269303103E-2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2101.8427037671399</v>
          </cell>
          <cell r="F707">
            <v>1872.8065661309699</v>
          </cell>
          <cell r="G707">
            <v>2006.1884327730299</v>
          </cell>
          <cell r="H707">
            <v>1528.1137374157299</v>
          </cell>
          <cell r="I707">
            <v>751.21559815670605</v>
          </cell>
          <cell r="J707">
            <v>600.72463853315401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37.473127351371431</v>
          </cell>
          <cell r="F708">
            <v>33.100007023367162</v>
          </cell>
          <cell r="G708">
            <v>39.919517137208111</v>
          </cell>
          <cell r="H708">
            <v>31.4900350139743</v>
          </cell>
          <cell r="I708">
            <v>19.171739918529841</v>
          </cell>
          <cell r="J708">
            <v>16.420184645958368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37.26671460580036</v>
          </cell>
          <cell r="F709">
            <v>33.205790179627115</v>
          </cell>
          <cell r="G709">
            <v>35.570716893138737</v>
          </cell>
          <cell r="H709">
            <v>27.09421520240662</v>
          </cell>
          <cell r="I709">
            <v>13.319425499232389</v>
          </cell>
          <cell r="J709">
            <v>10.651146073282872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0.32612513223373846</v>
          </cell>
          <cell r="F710">
            <v>4.38767613592576E-5</v>
          </cell>
          <cell r="G710">
            <v>4.4756855176157417</v>
          </cell>
          <cell r="H710">
            <v>4.4962420769179392</v>
          </cell>
          <cell r="I710">
            <v>5.7181568192108223</v>
          </cell>
          <cell r="J710">
            <v>5.7180697699160001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6.4239784616502906E-4</v>
          </cell>
          <cell r="H711">
            <v>2.8258297147199136E-4</v>
          </cell>
          <cell r="I711">
            <v>0.19594961982551146</v>
          </cell>
          <cell r="J711">
            <v>0.10363448739222743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7.5691536090355496E-7</v>
          </cell>
          <cell r="F712">
            <v>4.3410430623253098E-7</v>
          </cell>
          <cell r="G712">
            <v>5.9274380524990599E-7</v>
          </cell>
          <cell r="H712">
            <v>6.8525283199473297E-7</v>
          </cell>
          <cell r="I712">
            <v>1.44377026135649E-6</v>
          </cell>
          <cell r="J712">
            <v>2.71691648132614E-6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1.9844841271814608</v>
          </cell>
          <cell r="F713">
            <v>1.9844845612857671</v>
          </cell>
          <cell r="G713">
            <v>1.9844851540295725</v>
          </cell>
          <cell r="H713">
            <v>1.9844858392824043</v>
          </cell>
          <cell r="I713">
            <v>1.9844883513551208</v>
          </cell>
          <cell r="J713">
            <v>1.095467135451422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0.54529201672214855</v>
          </cell>
          <cell r="G714">
            <v>0.50357578397505198</v>
          </cell>
          <cell r="H714">
            <v>2.3065700605255062</v>
          </cell>
          <cell r="I714">
            <v>3.7571533201364944</v>
          </cell>
          <cell r="J714">
            <v>6.1200038361585154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0.54529201672214855</v>
          </cell>
          <cell r="G715">
            <v>0.50357578397505198</v>
          </cell>
          <cell r="H715">
            <v>2.3065700605255062</v>
          </cell>
          <cell r="I715">
            <v>3.7571533201364944</v>
          </cell>
          <cell r="J715">
            <v>6.1200038361585154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7.1321129115485202E-3</v>
          </cell>
          <cell r="G716">
            <v>6.8351178936543503E-5</v>
          </cell>
          <cell r="H716">
            <v>0.32261476096814801</v>
          </cell>
          <cell r="I716">
            <v>0.15402276756446001</v>
          </cell>
          <cell r="J716">
            <v>0.66791737598564505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9.0660000948155711E-2</v>
          </cell>
          <cell r="G717">
            <v>8.3724269621021252E-2</v>
          </cell>
          <cell r="H717">
            <v>0.38348928576743929</v>
          </cell>
          <cell r="I717">
            <v>0.62466336678618573</v>
          </cell>
          <cell r="J717">
            <v>1.01750981676818</v>
          </cell>
        </row>
        <row r="718">
          <cell r="B718" t="str">
            <v>EGEO</v>
          </cell>
          <cell r="C718" t="str">
            <v>VAR_ncap</v>
          </cell>
          <cell r="D718" t="str">
            <v>-</v>
          </cell>
          <cell r="I718">
            <v>2.5384744904505E-7</v>
          </cell>
          <cell r="J718">
            <v>4.8791567468978799E-8</v>
          </cell>
        </row>
        <row r="719">
          <cell r="B719" t="str">
            <v>EGEO</v>
          </cell>
          <cell r="C719" t="str">
            <v>VAR_cap</v>
          </cell>
          <cell r="D719" t="str">
            <v>-</v>
          </cell>
          <cell r="I719">
            <v>2.5384744904505E-7</v>
          </cell>
          <cell r="J719">
            <v>2.8370823651343865E-7</v>
          </cell>
        </row>
        <row r="720">
          <cell r="B720" t="str">
            <v>D-SPLT</v>
          </cell>
          <cell r="C720" t="str">
            <v>VAR_fout</v>
          </cell>
          <cell r="D720" t="str">
            <v>SPLT</v>
          </cell>
          <cell r="E720">
            <v>2.085637878713865</v>
          </cell>
          <cell r="F720">
            <v>2.4000935114957458</v>
          </cell>
          <cell r="G720">
            <v>2.2516431305690592</v>
          </cell>
          <cell r="H720">
            <v>2.4267039653805944</v>
          </cell>
          <cell r="I720">
            <v>1.9192566113437326</v>
          </cell>
          <cell r="J720">
            <v>2.0765229429990675</v>
          </cell>
        </row>
        <row r="721">
          <cell r="B721" t="str">
            <v>D-SPLT</v>
          </cell>
          <cell r="C721" t="str">
            <v>VAR_fin</v>
          </cell>
          <cell r="D721" t="str">
            <v>PLT</v>
          </cell>
          <cell r="E721">
            <v>2.085637878713865</v>
          </cell>
          <cell r="F721">
            <v>2.4000935114957458</v>
          </cell>
          <cell r="G721">
            <v>2.2516431305690592</v>
          </cell>
          <cell r="H721">
            <v>2.4267039653805944</v>
          </cell>
          <cell r="I721">
            <v>1.9192566113437326</v>
          </cell>
          <cell r="J721">
            <v>2.0765229429990675</v>
          </cell>
        </row>
        <row r="722">
          <cell r="B722" t="str">
            <v>RHES-ESOLPV</v>
          </cell>
          <cell r="C722" t="str">
            <v>VAR_fout</v>
          </cell>
          <cell r="D722" t="str">
            <v>RHES_SOL_ELC</v>
          </cell>
          <cell r="E722">
            <v>2.1349390887346629</v>
          </cell>
          <cell r="F722">
            <v>3.3906651650627606</v>
          </cell>
          <cell r="G722">
            <v>4.2188000330335651</v>
          </cell>
          <cell r="H722">
            <v>5.4131087942696672</v>
          </cell>
          <cell r="I722">
            <v>7.2748187193086311</v>
          </cell>
          <cell r="J722">
            <v>9.7766675670501062</v>
          </cell>
        </row>
        <row r="723">
          <cell r="B723" t="str">
            <v>RHES-ESOLPV</v>
          </cell>
          <cell r="C723" t="str">
            <v>VAR_fin</v>
          </cell>
          <cell r="D723" t="str">
            <v>SOL</v>
          </cell>
          <cell r="E723">
            <v>2.1349390887346629</v>
          </cell>
          <cell r="F723">
            <v>3.3906651650627606</v>
          </cell>
          <cell r="G723">
            <v>4.2188000330335651</v>
          </cell>
          <cell r="H723">
            <v>5.4131087942696672</v>
          </cell>
          <cell r="I723">
            <v>7.2748187193086311</v>
          </cell>
          <cell r="J723">
            <v>9.7766675670501062</v>
          </cell>
        </row>
        <row r="724">
          <cell r="B724" t="str">
            <v>RHES-ESOLPV</v>
          </cell>
          <cell r="C724" t="str">
            <v>VAR_fin</v>
          </cell>
          <cell r="D724" t="str">
            <v>SOLPVC</v>
          </cell>
          <cell r="E724">
            <v>2.1349390887346602</v>
          </cell>
          <cell r="F724">
            <v>3.3906651650627602</v>
          </cell>
          <cell r="G724">
            <v>4.2188000330335598</v>
          </cell>
          <cell r="H724">
            <v>5.4131087942696698</v>
          </cell>
          <cell r="I724">
            <v>7.2748187193086302</v>
          </cell>
          <cell r="J724">
            <v>9.7766675670501204</v>
          </cell>
        </row>
        <row r="725">
          <cell r="B725" t="str">
            <v>RHES-ESOLPV</v>
          </cell>
          <cell r="C725" t="str">
            <v>VAR_ncap</v>
          </cell>
          <cell r="D725" t="str">
            <v>-</v>
          </cell>
          <cell r="G725">
            <v>5.6893258170760103E-2</v>
          </cell>
          <cell r="H725">
            <v>0.25127432200094302</v>
          </cell>
          <cell r="I725">
            <v>0.871246197279403</v>
          </cell>
          <cell r="J725">
            <v>1.5060859810137499</v>
          </cell>
        </row>
        <row r="726">
          <cell r="B726" t="str">
            <v>RHES-ESOLPV</v>
          </cell>
          <cell r="C726" t="str">
            <v>VAR_cap</v>
          </cell>
          <cell r="D726" t="str">
            <v>-</v>
          </cell>
          <cell r="E726">
            <v>0.67885700000000004</v>
          </cell>
          <cell r="F726">
            <v>1.1558999176781499</v>
          </cell>
          <cell r="G726">
            <v>1.3460502581707603</v>
          </cell>
          <cell r="H726">
            <v>1.560441745228083</v>
          </cell>
          <cell r="I726">
            <v>2.097118555580042</v>
          </cell>
          <cell r="J726">
            <v>2.8183288177041699</v>
          </cell>
        </row>
        <row r="727">
          <cell r="B727" t="str">
            <v>SUP_DAC</v>
          </cell>
          <cell r="C727" t="str">
            <v>VAR_fout</v>
          </cell>
          <cell r="D727" t="str">
            <v>CO2_O</v>
          </cell>
          <cell r="I727">
            <v>1.4050319855739646E-3</v>
          </cell>
          <cell r="J727">
            <v>2.434388507788348E-2</v>
          </cell>
        </row>
        <row r="728">
          <cell r="B728" t="str">
            <v>SUP_DAC</v>
          </cell>
          <cell r="C728" t="str">
            <v>VAR_fout</v>
          </cell>
          <cell r="D728" t="str">
            <v>CO2</v>
          </cell>
          <cell r="I728">
            <v>-1.4050319855739601E-3</v>
          </cell>
          <cell r="J728">
            <v>-2.4343885077883501E-2</v>
          </cell>
        </row>
        <row r="729">
          <cell r="B729" t="str">
            <v>SUP_DAC</v>
          </cell>
          <cell r="C729" t="str">
            <v>VAR_fin</v>
          </cell>
          <cell r="D729" t="str">
            <v>CHEAT</v>
          </cell>
          <cell r="I729">
            <v>9.3423110385049188E-6</v>
          </cell>
          <cell r="J729">
            <v>1.5516233636526385E-4</v>
          </cell>
        </row>
        <row r="730">
          <cell r="B730" t="str">
            <v>SUP_DAC</v>
          </cell>
          <cell r="C730" t="str">
            <v>VAR_fin</v>
          </cell>
          <cell r="D730" t="str">
            <v>CELC</v>
          </cell>
          <cell r="I730">
            <v>1.9483110199958968E-6</v>
          </cell>
          <cell r="J730">
            <v>2.2152935420873946E-5</v>
          </cell>
        </row>
        <row r="731">
          <cell r="B731" t="str">
            <v>SUP_DAC</v>
          </cell>
          <cell r="C731" t="str">
            <v>VAR_ncap</v>
          </cell>
          <cell r="D731" t="str">
            <v>-</v>
          </cell>
          <cell r="I731">
            <v>8.8732285807184596E-4</v>
          </cell>
          <cell r="J731">
            <v>3.1607073418477198E-3</v>
          </cell>
        </row>
        <row r="732">
          <cell r="B732" t="str">
            <v>SUP_DAC</v>
          </cell>
          <cell r="C732" t="str">
            <v>VAR_cap</v>
          </cell>
          <cell r="D732" t="str">
            <v>-</v>
          </cell>
          <cell r="I732">
            <v>8.8732285807184596E-4</v>
          </cell>
          <cell r="J732">
            <v>3.8011574822511894E-3</v>
          </cell>
        </row>
        <row r="733">
          <cell r="B733" t="str">
            <v>EHYD-DAM10</v>
          </cell>
          <cell r="C733" t="str">
            <v>VAR_fout</v>
          </cell>
          <cell r="D733" t="str">
            <v>ELC</v>
          </cell>
          <cell r="F733">
            <v>0.51529246328173695</v>
          </cell>
          <cell r="G733">
            <v>0.69292756282308487</v>
          </cell>
          <cell r="H733">
            <v>0.72410448216094203</v>
          </cell>
          <cell r="I733">
            <v>0.72355951515734807</v>
          </cell>
          <cell r="J733">
            <v>0.66177877917100592</v>
          </cell>
        </row>
        <row r="734">
          <cell r="B734" t="str">
            <v>EHYD-DAM10</v>
          </cell>
          <cell r="C734" t="str">
            <v>VAR_fin</v>
          </cell>
          <cell r="D734" t="str">
            <v>HYDD</v>
          </cell>
          <cell r="F734">
            <v>0.51529246328173695</v>
          </cell>
          <cell r="G734">
            <v>0.69292756282308487</v>
          </cell>
          <cell r="H734">
            <v>0.72410448216094203</v>
          </cell>
          <cell r="I734">
            <v>0.72355951515734807</v>
          </cell>
          <cell r="J734">
            <v>0.66177877917100592</v>
          </cell>
        </row>
        <row r="735">
          <cell r="B735" t="str">
            <v>EHYD-DAM10</v>
          </cell>
          <cell r="C735" t="str">
            <v>VAR_ncap</v>
          </cell>
          <cell r="D735" t="str">
            <v>-</v>
          </cell>
          <cell r="F735">
            <v>7.5296517845995697E-2</v>
          </cell>
          <cell r="G735">
            <v>2.0951702528126499E-7</v>
          </cell>
          <cell r="H735">
            <v>7.79745005603666E-7</v>
          </cell>
          <cell r="I735">
            <v>3.6203604157764799E-6</v>
          </cell>
          <cell r="J735">
            <v>7.0918495831829604E-6</v>
          </cell>
        </row>
        <row r="736">
          <cell r="B736" t="str">
            <v>EHYD-DAM10</v>
          </cell>
          <cell r="C736" t="str">
            <v>VAR_cap</v>
          </cell>
          <cell r="D736" t="str">
            <v>-</v>
          </cell>
          <cell r="F736">
            <v>7.5296517845995697E-2</v>
          </cell>
          <cell r="G736">
            <v>7.5296727363020996E-2</v>
          </cell>
          <cell r="H736">
            <v>7.5297507108026601E-2</v>
          </cell>
          <cell r="I736">
            <v>7.5302683011466198E-2</v>
          </cell>
          <cell r="J736">
            <v>7.5309774861049394E-2</v>
          </cell>
        </row>
        <row r="737">
          <cell r="B737" t="str">
            <v>DH-EBAT</v>
          </cell>
          <cell r="C737" t="str">
            <v>VAR_fout</v>
          </cell>
          <cell r="D737" t="str">
            <v>ELC35</v>
          </cell>
          <cell r="E737">
            <v>2.9646736146574947E-3</v>
          </cell>
          <cell r="F737">
            <v>2.3911382251591449E-3</v>
          </cell>
          <cell r="G737">
            <v>2.7965149628260723E-3</v>
          </cell>
          <cell r="H737">
            <v>2.716946806883632E-3</v>
          </cell>
          <cell r="I737">
            <v>5.3885693892703349E-3</v>
          </cell>
          <cell r="J737">
            <v>0.25008299560014896</v>
          </cell>
        </row>
        <row r="738">
          <cell r="B738" t="str">
            <v>DH-EBAT</v>
          </cell>
          <cell r="C738" t="str">
            <v>VAR_fout</v>
          </cell>
          <cell r="D738" t="str">
            <v>AUX_DH-EBAT_OUT</v>
          </cell>
          <cell r="E738">
            <v>2.9646736146574939E-3</v>
          </cell>
          <cell r="F738">
            <v>2.3911382251591441E-3</v>
          </cell>
          <cell r="G738">
            <v>2.7965149628260714E-3</v>
          </cell>
          <cell r="H738">
            <v>2.7169468068836316E-3</v>
          </cell>
          <cell r="I738">
            <v>5.3885693892703323E-3</v>
          </cell>
          <cell r="J738">
            <v>0.25008299560014896</v>
          </cell>
        </row>
        <row r="739">
          <cell r="B739" t="str">
            <v>DH-EBAT</v>
          </cell>
          <cell r="C739" t="str">
            <v>VAR_fin</v>
          </cell>
          <cell r="D739" t="str">
            <v>ELC35</v>
          </cell>
          <cell r="E739">
            <v>3.3161145153153201E-3</v>
          </cell>
          <cell r="F739">
            <v>2.6741084425727021E-3</v>
          </cell>
          <cell r="G739">
            <v>3.1287484945729167E-3</v>
          </cell>
          <cell r="H739">
            <v>3.0402338062978178E-3</v>
          </cell>
          <cell r="I739">
            <v>6.0270653035216868E-3</v>
          </cell>
          <cell r="J739">
            <v>0.27965105630537929</v>
          </cell>
        </row>
        <row r="740">
          <cell r="B740" t="str">
            <v>DH-EBAT</v>
          </cell>
          <cell r="C740" t="str">
            <v>VAR_fin</v>
          </cell>
          <cell r="D740" t="str">
            <v>AUX_DH-EBAT_IN</v>
          </cell>
          <cell r="E740">
            <v>3.3161145153153201E-3</v>
          </cell>
          <cell r="F740">
            <v>2.6741084425727021E-3</v>
          </cell>
          <cell r="G740">
            <v>3.1287484945729167E-3</v>
          </cell>
          <cell r="H740">
            <v>3.0402338062978178E-3</v>
          </cell>
          <cell r="I740">
            <v>6.0270653035216868E-3</v>
          </cell>
          <cell r="J740">
            <v>0.27965105630537929</v>
          </cell>
        </row>
        <row r="741">
          <cell r="B741" t="str">
            <v>DH-EBAT</v>
          </cell>
          <cell r="C741" t="str">
            <v>VAR_ncap</v>
          </cell>
          <cell r="D741" t="str">
            <v>-</v>
          </cell>
          <cell r="E741">
            <v>4.12809015175612E-4</v>
          </cell>
          <cell r="F741">
            <v>5.6862566299217201E-7</v>
          </cell>
          <cell r="G741">
            <v>5.1519944264322696E-6</v>
          </cell>
          <cell r="H741">
            <v>6.8679554022505306E-5</v>
          </cell>
          <cell r="I741">
            <v>2.2043252711013402E-3</v>
          </cell>
          <cell r="J741">
            <v>0.85777456419717002</v>
          </cell>
        </row>
        <row r="742">
          <cell r="B742" t="str">
            <v>DH-EBAT</v>
          </cell>
          <cell r="C742" t="str">
            <v>VAR_cap</v>
          </cell>
          <cell r="D742" t="str">
            <v>-</v>
          </cell>
          <cell r="E742">
            <v>4.12809015175612E-4</v>
          </cell>
          <cell r="F742">
            <v>4.1311026646557661E-4</v>
          </cell>
          <cell r="G742">
            <v>4.1811702195458514E-4</v>
          </cell>
          <cell r="H742">
            <v>3.7563995736876449E-4</v>
          </cell>
          <cell r="I742">
            <v>3.5231962778699811E-3</v>
          </cell>
          <cell r="J742">
            <v>0.85910903202194833</v>
          </cell>
        </row>
        <row r="743">
          <cell r="B743" t="str">
            <v>RHEM-EBAT</v>
          </cell>
          <cell r="C743" t="str">
            <v>VAR_fout</v>
          </cell>
          <cell r="D743" t="str">
            <v>RHEM_ELC</v>
          </cell>
          <cell r="E743">
            <v>1.1269962958083985E-3</v>
          </cell>
          <cell r="F743">
            <v>1.1205292516467587E-3</v>
          </cell>
          <cell r="G743">
            <v>1.1381629284037331E-3</v>
          </cell>
          <cell r="H743">
            <v>1.8658660345023594E-2</v>
          </cell>
          <cell r="I743">
            <v>4.2108909147559118E-2</v>
          </cell>
          <cell r="J743">
            <v>4.1786066256248949E-2</v>
          </cell>
        </row>
        <row r="744">
          <cell r="B744" t="str">
            <v>RHEM-EBAT</v>
          </cell>
          <cell r="C744" t="str">
            <v>VAR_fout</v>
          </cell>
          <cell r="D744" t="str">
            <v>AUX_RHEM-EBAT_OUT</v>
          </cell>
          <cell r="E744">
            <v>1.1269962958083989E-3</v>
          </cell>
          <cell r="F744">
            <v>1.1205292516467602E-3</v>
          </cell>
          <cell r="G744">
            <v>1.1381629284037344E-3</v>
          </cell>
          <cell r="H744">
            <v>1.8658660345023618E-2</v>
          </cell>
          <cell r="I744">
            <v>4.2108909147559166E-2</v>
          </cell>
          <cell r="J744">
            <v>4.1786066256248956E-2</v>
          </cell>
        </row>
        <row r="745">
          <cell r="B745" t="str">
            <v>RHEM-EBAT</v>
          </cell>
          <cell r="C745" t="str">
            <v>VAR_fin</v>
          </cell>
          <cell r="D745" t="str">
            <v>RHEM_ELC</v>
          </cell>
          <cell r="E745">
            <v>1.2524709715035027E-3</v>
          </cell>
          <cell r="F745">
            <v>1.2449821224008977E-3</v>
          </cell>
          <cell r="G745">
            <v>1.2596860384161712E-3</v>
          </cell>
          <cell r="H745">
            <v>2.0635707350040378E-2</v>
          </cell>
          <cell r="I745">
            <v>4.6567574471667712E-2</v>
          </cell>
          <cell r="J745">
            <v>4.621022565479764E-2</v>
          </cell>
        </row>
        <row r="746">
          <cell r="B746" t="str">
            <v>RHEM-EBAT</v>
          </cell>
          <cell r="C746" t="str">
            <v>VAR_fin</v>
          </cell>
          <cell r="D746" t="str">
            <v>AUX_RHEM-EBAT_IN</v>
          </cell>
          <cell r="E746">
            <v>1.2524709715035027E-3</v>
          </cell>
          <cell r="F746">
            <v>1.2449821224008977E-3</v>
          </cell>
          <cell r="G746">
            <v>1.2596860384161712E-3</v>
          </cell>
          <cell r="H746">
            <v>2.0635707350040378E-2</v>
          </cell>
          <cell r="I746">
            <v>4.6567574471667712E-2</v>
          </cell>
          <cell r="J746">
            <v>4.621022565479764E-2</v>
          </cell>
        </row>
        <row r="747">
          <cell r="B747" t="str">
            <v>RHEM-EBAT</v>
          </cell>
          <cell r="C747" t="str">
            <v>VAR_ncap</v>
          </cell>
          <cell r="D747" t="str">
            <v>-</v>
          </cell>
          <cell r="E747">
            <v>4.5839656769256599E-4</v>
          </cell>
          <cell r="F747">
            <v>7.1951330692276303E-7</v>
          </cell>
          <cell r="G747">
            <v>5.8311488028190798E-6</v>
          </cell>
          <cell r="H747">
            <v>3.74215070950795E-2</v>
          </cell>
          <cell r="I747">
            <v>3.7095373362376699E-2</v>
          </cell>
          <cell r="J747">
            <v>5.5076423411186202E-2</v>
          </cell>
        </row>
        <row r="748">
          <cell r="B748" t="str">
            <v>RHEM-EBAT</v>
          </cell>
          <cell r="C748" t="str">
            <v>VAR_cap</v>
          </cell>
          <cell r="D748" t="str">
            <v>-</v>
          </cell>
          <cell r="E748">
            <v>4.6109944754773983E-4</v>
          </cell>
          <cell r="F748">
            <v>4.6153553187959538E-4</v>
          </cell>
          <cell r="G748">
            <v>4.6705634054004737E-4</v>
          </cell>
          <cell r="H748">
            <v>3.7762558683833734E-2</v>
          </cell>
          <cell r="I748">
            <v>5.6186601291930691E-2</v>
          </cell>
          <cell r="J748">
            <v>7.5866952001932983E-2</v>
          </cell>
        </row>
        <row r="749">
          <cell r="B749" t="str">
            <v>HPLGEO</v>
          </cell>
          <cell r="C749" t="str">
            <v>VAR_fout</v>
          </cell>
          <cell r="D749" t="str">
            <v>LTH</v>
          </cell>
          <cell r="I749">
            <v>2.5334794573308046</v>
          </cell>
          <cell r="J749">
            <v>5.1479999701251264</v>
          </cell>
        </row>
        <row r="750">
          <cell r="B750" t="str">
            <v>HPLGEO</v>
          </cell>
          <cell r="C750" t="str">
            <v>VAR_fin</v>
          </cell>
          <cell r="D750" t="str">
            <v>GEO</v>
          </cell>
          <cell r="I750">
            <v>2.9805640674480047</v>
          </cell>
          <cell r="J750">
            <v>6.056470553088384</v>
          </cell>
        </row>
        <row r="751">
          <cell r="B751" t="str">
            <v>HPLGEO</v>
          </cell>
          <cell r="C751" t="str">
            <v>VAR_ncap</v>
          </cell>
          <cell r="D751" t="str">
            <v>-</v>
          </cell>
          <cell r="I751">
            <v>9.4513108742110399E-2</v>
          </cell>
          <cell r="J751">
            <v>0.10449469279248599</v>
          </cell>
        </row>
        <row r="752">
          <cell r="B752" t="str">
            <v>HPLGEO</v>
          </cell>
          <cell r="C752" t="str">
            <v>VAR_cap</v>
          </cell>
          <cell r="D752" t="str">
            <v>-</v>
          </cell>
          <cell r="I752">
            <v>9.4513108742110399E-2</v>
          </cell>
          <cell r="J752">
            <v>0.19900780153459699</v>
          </cell>
        </row>
        <row r="753">
          <cell r="B753" t="str">
            <v>CT_CWODBDSCCS</v>
          </cell>
          <cell r="C753" t="str">
            <v>VAR_fout</v>
          </cell>
          <cell r="D753" t="str">
            <v>CO2_O</v>
          </cell>
          <cell r="I753">
            <v>3.5637404613632264E-3</v>
          </cell>
          <cell r="J753">
            <v>3.7677363667073167E-3</v>
          </cell>
        </row>
        <row r="754">
          <cell r="B754" t="str">
            <v>CT_CWODBDSCCS</v>
          </cell>
          <cell r="C754" t="str">
            <v>VAR_fout</v>
          </cell>
          <cell r="D754" t="str">
            <v>CO2</v>
          </cell>
          <cell r="I754">
            <v>-3.5637404613632299E-3</v>
          </cell>
          <cell r="J754">
            <v>-3.7677363667073202E-3</v>
          </cell>
        </row>
        <row r="755">
          <cell r="B755" t="str">
            <v>CT_CWODBDSCCS</v>
          </cell>
          <cell r="C755" t="str">
            <v>VAR_fout</v>
          </cell>
          <cell r="D755" t="str">
            <v>BDS</v>
          </cell>
          <cell r="I755">
            <v>1.994028480069916E-5</v>
          </cell>
          <cell r="J755">
            <v>2.108170811556695E-5</v>
          </cell>
        </row>
        <row r="756">
          <cell r="B756" t="str">
            <v>CT_CWODBDSCCS</v>
          </cell>
          <cell r="C756" t="str">
            <v>VAR_fout</v>
          </cell>
          <cell r="D756" t="str">
            <v>LTH</v>
          </cell>
          <cell r="I756">
            <v>7.7767110722726658E-6</v>
          </cell>
          <cell r="J756">
            <v>8.2218661650711025E-6</v>
          </cell>
        </row>
        <row r="757">
          <cell r="B757" t="str">
            <v>CT_CWODBDSCCS</v>
          </cell>
          <cell r="C757" t="str">
            <v>VAR_fin</v>
          </cell>
          <cell r="D757" t="str">
            <v>CWOD</v>
          </cell>
          <cell r="I757">
            <v>5.6819841539592263E-5</v>
          </cell>
          <cell r="J757">
            <v>6.0072327275307993E-5</v>
          </cell>
        </row>
        <row r="758">
          <cell r="B758" t="str">
            <v>CT_CWODBDSCCS</v>
          </cell>
          <cell r="C758" t="str">
            <v>VAR_fin</v>
          </cell>
          <cell r="D758" t="str">
            <v>CELC</v>
          </cell>
          <cell r="I758">
            <v>2.5737210453473848E-6</v>
          </cell>
          <cell r="J758">
            <v>2.7210461832021052E-6</v>
          </cell>
        </row>
        <row r="759">
          <cell r="B759" t="str">
            <v>CT_CWODBDSCCS</v>
          </cell>
          <cell r="C759" t="str">
            <v>VAR_ncap</v>
          </cell>
          <cell r="D759" t="str">
            <v>-</v>
          </cell>
          <cell r="I759">
            <v>1.00465011699958E-5</v>
          </cell>
          <cell r="J759">
            <v>2.2328619725356199E-7</v>
          </cell>
        </row>
        <row r="760">
          <cell r="B760" t="str">
            <v>CT_CWODBDSCCS</v>
          </cell>
          <cell r="C760" t="str">
            <v>VAR_cap</v>
          </cell>
          <cell r="D760" t="str">
            <v>-</v>
          </cell>
          <cell r="I760">
            <v>1.00465011699958E-5</v>
          </cell>
          <cell r="J760">
            <v>1.02697873672493E-5</v>
          </cell>
        </row>
        <row r="761">
          <cell r="B761" t="str">
            <v>EHYD-PUM15</v>
          </cell>
          <cell r="C761" t="str">
            <v>VAR_fout</v>
          </cell>
          <cell r="D761" t="str">
            <v>ELC</v>
          </cell>
          <cell r="F761">
            <v>1.9181215325400553E-3</v>
          </cell>
          <cell r="G761">
            <v>2.2737441567081342E-3</v>
          </cell>
          <cell r="H761">
            <v>2.93105250584669E-3</v>
          </cell>
          <cell r="I761">
            <v>2.3641633979945035E-3</v>
          </cell>
          <cell r="J761">
            <v>3.2049428661004285E-3</v>
          </cell>
        </row>
        <row r="762">
          <cell r="B762" t="str">
            <v>EHYD-PUM15</v>
          </cell>
          <cell r="C762" t="str">
            <v>VAR_fout</v>
          </cell>
          <cell r="D762" t="str">
            <v>AUX_PUMP_OUT</v>
          </cell>
          <cell r="F762">
            <v>1.9181215325400553E-3</v>
          </cell>
          <cell r="G762">
            <v>2.2737441567081342E-3</v>
          </cell>
          <cell r="H762">
            <v>2.93105250584669E-3</v>
          </cell>
          <cell r="I762">
            <v>2.3641633979945035E-3</v>
          </cell>
          <cell r="J762">
            <v>3.2049428661004285E-3</v>
          </cell>
        </row>
        <row r="763">
          <cell r="B763" t="str">
            <v>EHYD-PUM15</v>
          </cell>
          <cell r="C763" t="str">
            <v>VAR_fin</v>
          </cell>
          <cell r="D763" t="str">
            <v>AUX_PUMP_IN</v>
          </cell>
          <cell r="F763">
            <v>2.4008984063101867E-3</v>
          </cell>
          <cell r="G763">
            <v>2.8442013307503748E-3</v>
          </cell>
          <cell r="H763">
            <v>3.6624284078297172E-3</v>
          </cell>
          <cell r="I763">
            <v>2.9532390130686077E-3</v>
          </cell>
          <cell r="J763">
            <v>4.0042225117247355E-3</v>
          </cell>
        </row>
        <row r="764">
          <cell r="B764" t="str">
            <v>EHYD-PUM15</v>
          </cell>
          <cell r="C764" t="str">
            <v>VAR_fin</v>
          </cell>
          <cell r="D764" t="str">
            <v>ELC</v>
          </cell>
          <cell r="F764">
            <v>2.4008984063101867E-3</v>
          </cell>
          <cell r="G764">
            <v>2.8442013307503748E-3</v>
          </cell>
          <cell r="H764">
            <v>3.6624284078297172E-3</v>
          </cell>
          <cell r="I764">
            <v>2.9532390130686077E-3</v>
          </cell>
          <cell r="J764">
            <v>4.0042225117247355E-3</v>
          </cell>
        </row>
        <row r="765">
          <cell r="B765" t="str">
            <v>EHYD-PUM15</v>
          </cell>
          <cell r="C765" t="str">
            <v>VAR_ncap</v>
          </cell>
          <cell r="D765" t="str">
            <v>-</v>
          </cell>
          <cell r="F765">
            <v>2.68474191109174E-4</v>
          </cell>
          <cell r="G765">
            <v>1.5371268502103001E-8</v>
          </cell>
          <cell r="H765">
            <v>1.7349509668739399E-8</v>
          </cell>
          <cell r="I765">
            <v>8.4808277690349798E-8</v>
          </cell>
          <cell r="J765">
            <v>1.5832989299399599E-4</v>
          </cell>
        </row>
        <row r="766">
          <cell r="B766" t="str">
            <v>EHYD-PUM15</v>
          </cell>
          <cell r="C766" t="str">
            <v>VAR_cap</v>
          </cell>
          <cell r="D766" t="str">
            <v>-</v>
          </cell>
          <cell r="F766">
            <v>2.68474191109174E-4</v>
          </cell>
          <cell r="G766">
            <v>2.6848956237767601E-4</v>
          </cell>
          <cell r="H766">
            <v>2.6850691188734402E-4</v>
          </cell>
          <cell r="I766">
            <v>2.6864033428612E-4</v>
          </cell>
          <cell r="J766">
            <v>4.2697022728011702E-4</v>
          </cell>
        </row>
        <row r="767">
          <cell r="B767" t="str">
            <v>D-EWST</v>
          </cell>
          <cell r="C767" t="str">
            <v>VAR_fout</v>
          </cell>
          <cell r="D767" t="str">
            <v>CO2</v>
          </cell>
          <cell r="E767">
            <v>2236.64502897698</v>
          </cell>
          <cell r="F767">
            <v>2235.40318542368</v>
          </cell>
          <cell r="G767">
            <v>2268.7819029300299</v>
          </cell>
          <cell r="H767">
            <v>2265.8195815259401</v>
          </cell>
          <cell r="I767">
            <v>2288.7521283296201</v>
          </cell>
          <cell r="J767">
            <v>2340.5642106795299</v>
          </cell>
        </row>
        <row r="768">
          <cell r="B768" t="str">
            <v>D-EWST</v>
          </cell>
          <cell r="C768" t="str">
            <v>VAR_fout</v>
          </cell>
          <cell r="D768" t="str">
            <v>EWST</v>
          </cell>
          <cell r="E768">
            <v>48.203556658986493</v>
          </cell>
          <cell r="F768">
            <v>48.176800370427131</v>
          </cell>
          <cell r="G768">
            <v>48.896183778193951</v>
          </cell>
          <cell r="H768">
            <v>48.832318635508955</v>
          </cell>
          <cell r="I768">
            <v>49.326554489862453</v>
          </cell>
          <cell r="J768">
            <v>50.443194195679389</v>
          </cell>
        </row>
        <row r="769">
          <cell r="B769" t="str">
            <v>D-EWST</v>
          </cell>
          <cell r="C769" t="str">
            <v>VAR_fin</v>
          </cell>
          <cell r="D769" t="str">
            <v>WSTNREN</v>
          </cell>
          <cell r="E769">
            <v>24.101778329493253</v>
          </cell>
          <cell r="F769">
            <v>24.088396394651703</v>
          </cell>
          <cell r="G769">
            <v>24.448080850539075</v>
          </cell>
          <cell r="H769">
            <v>24.416159283684689</v>
          </cell>
          <cell r="I769">
            <v>24.663277244931219</v>
          </cell>
          <cell r="J769">
            <v>25.221597097839702</v>
          </cell>
        </row>
        <row r="770">
          <cell r="B770" t="str">
            <v>D-EWST</v>
          </cell>
          <cell r="C770" t="str">
            <v>VAR_fin</v>
          </cell>
          <cell r="D770" t="str">
            <v>WSTREN</v>
          </cell>
          <cell r="E770">
            <v>24.101778329493253</v>
          </cell>
          <cell r="F770">
            <v>24.088396394651703</v>
          </cell>
          <cell r="G770">
            <v>24.448080850539075</v>
          </cell>
          <cell r="H770">
            <v>24.416159283684689</v>
          </cell>
          <cell r="I770">
            <v>24.663277244931219</v>
          </cell>
          <cell r="J770">
            <v>25.221597097839702</v>
          </cell>
        </row>
        <row r="771">
          <cell r="B771"/>
          <cell r="C771"/>
          <cell r="D771"/>
        </row>
        <row r="772">
          <cell r="B772"/>
          <cell r="C772"/>
          <cell r="D772"/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586.53693825587334</v>
          </cell>
          <cell r="E4">
            <v>13.087142129693497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0.16812200087032061</v>
          </cell>
          <cell r="E5">
            <v>3.7652223750703736E-3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505.07811631561776</v>
          </cell>
          <cell r="E6">
            <v>13.082484442230898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81.290699939384879</v>
          </cell>
          <cell r="E7">
            <v>8.9246508751858315E-4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7.6133749333928094E-2</v>
          </cell>
          <cell r="E8">
            <v>1152.3347616441813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4.2399042512046466E-2</v>
          </cell>
          <cell r="E9">
            <v>3.7635492913290394E-2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8.677663941411122E-2</v>
          </cell>
          <cell r="E10">
            <v>1099.4988375625448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4.9716250919003606E-2</v>
          </cell>
          <cell r="E11">
            <v>722.38410191261073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3.0546742577159502E-2</v>
          </cell>
          <cell r="E12">
            <v>0.39903439133229279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2.7835419632207866E-3</v>
          </cell>
          <cell r="E13">
            <v>455.54016259773471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586.23754219779664</v>
          </cell>
          <cell r="E14">
            <v>1539.9988405679967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5.651682895888268E-2</v>
          </cell>
          <cell r="E15">
            <v>16.536398709307935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8.0300369226748627E-3</v>
          </cell>
          <cell r="E16">
            <v>649.82059811761553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1026.0872886306065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1.5850154147641862E-2</v>
          </cell>
          <cell r="E18">
            <v>136.32501158211872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283.27681250420255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4.5211405463647529E-4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1.4050319855739646E-3</v>
          </cell>
          <cell r="E21">
            <v>2.434388507788348E-2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3.5637404613632264E-3</v>
          </cell>
          <cell r="E22">
            <v>3.7677363667073167E-3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586.53693825587334</v>
          </cell>
          <cell r="E23">
            <v>7082.2194838148807</v>
          </cell>
        </row>
        <row r="24">
          <cell r="A24" t="str">
            <v>CO2_X</v>
          </cell>
          <cell r="B24" t="str">
            <v>VAR_fout</v>
          </cell>
          <cell r="C24" t="str">
            <v>D-CO2_O</v>
          </cell>
          <cell r="E24">
            <v>7069.1323416852183</v>
          </cell>
        </row>
        <row r="25">
          <cell r="A25" t="str">
            <v>CO2_X</v>
          </cell>
          <cell r="B25" t="str">
            <v>VAR_fin</v>
          </cell>
          <cell r="C25" t="str">
            <v>CO2EXP</v>
          </cell>
          <cell r="E25">
            <v>7069.1323416852183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0.13796485182883531</v>
          </cell>
          <cell r="F4">
            <v>0.13958191148292637</v>
          </cell>
          <cell r="G4">
            <v>2.7542190088574977E-4</v>
          </cell>
          <cell r="H4">
            <v>1.3478315887184464E-4</v>
          </cell>
          <cell r="I4">
            <v>7.4328693558558807E-4</v>
          </cell>
        </row>
        <row r="5">
          <cell r="A5" t="str">
            <v>EXPELC_DE</v>
          </cell>
          <cell r="C5" t="str">
            <v>ELC_E-DE</v>
          </cell>
          <cell r="D5">
            <v>26.492982013472357</v>
          </cell>
          <cell r="E5">
            <v>6.3834578747224736E-4</v>
          </cell>
          <cell r="F5">
            <v>7.4200691028490618E-4</v>
          </cell>
          <cell r="G5">
            <v>5.6153907462162225E-4</v>
          </cell>
          <cell r="H5">
            <v>3.8489849579523909</v>
          </cell>
          <cell r="I5">
            <v>1.083952119245273</v>
          </cell>
        </row>
        <row r="6">
          <cell r="A6" t="str">
            <v>IMPDSL</v>
          </cell>
          <cell r="C6" t="str">
            <v>DSL</v>
          </cell>
          <cell r="D6">
            <v>120.1518310683778</v>
          </cell>
          <cell r="E6">
            <v>111.15500538864083</v>
          </cell>
          <cell r="F6">
            <v>92.562911051269836</v>
          </cell>
          <cell r="G6">
            <v>71.337330616391341</v>
          </cell>
          <cell r="H6">
            <v>43.532752527792645</v>
          </cell>
        </row>
        <row r="7">
          <cell r="A7" t="str">
            <v>IMPELC_AT</v>
          </cell>
          <cell r="C7" t="str">
            <v>ELC_I-AT</v>
          </cell>
          <cell r="D7">
            <v>15.013807724188187</v>
          </cell>
          <cell r="E7">
            <v>1.358863134532573</v>
          </cell>
          <cell r="F7">
            <v>0.81613287525728861</v>
          </cell>
          <cell r="G7">
            <v>0.43233885962548735</v>
          </cell>
          <cell r="H7">
            <v>0.66910917349727317</v>
          </cell>
          <cell r="I7">
            <v>0.91955067316920924</v>
          </cell>
        </row>
        <row r="8">
          <cell r="A8" t="str">
            <v>IMPELC_AT</v>
          </cell>
          <cell r="C8" t="str">
            <v>ELCS</v>
          </cell>
          <cell r="D8">
            <v>15.013807724188187</v>
          </cell>
          <cell r="E8">
            <v>1.358863134532573</v>
          </cell>
          <cell r="F8">
            <v>0.81613287525728861</v>
          </cell>
          <cell r="G8">
            <v>0.43233885962548735</v>
          </cell>
          <cell r="H8">
            <v>0.66910917349727317</v>
          </cell>
          <cell r="I8">
            <v>0.91955067316920924</v>
          </cell>
        </row>
        <row r="9">
          <cell r="A9" t="str">
            <v>IMPELC_FR</v>
          </cell>
          <cell r="C9" t="str">
            <v>ELC_I-FR</v>
          </cell>
          <cell r="D9">
            <v>28.94862276907179</v>
          </cell>
          <cell r="E9">
            <v>22.605509267416455</v>
          </cell>
          <cell r="F9">
            <v>27.817941090845622</v>
          </cell>
          <cell r="G9">
            <v>14.733094178039003</v>
          </cell>
          <cell r="H9">
            <v>10.882969442020382</v>
          </cell>
          <cell r="I9">
            <v>6.9717543197825593</v>
          </cell>
        </row>
        <row r="10">
          <cell r="A10" t="str">
            <v>IMPELC_FR</v>
          </cell>
          <cell r="C10" t="str">
            <v>ELCS</v>
          </cell>
          <cell r="D10">
            <v>28.94862276907179</v>
          </cell>
          <cell r="E10">
            <v>22.605509267416455</v>
          </cell>
          <cell r="F10">
            <v>27.817941090845622</v>
          </cell>
          <cell r="G10">
            <v>14.733094178039003</v>
          </cell>
          <cell r="H10">
            <v>10.882969442020382</v>
          </cell>
          <cell r="I10">
            <v>6.9717543197825593</v>
          </cell>
        </row>
        <row r="11">
          <cell r="A11" t="str">
            <v>RNWHYDR1</v>
          </cell>
          <cell r="C11" t="str">
            <v>HYDR</v>
          </cell>
          <cell r="D11">
            <v>66.632404690546124</v>
          </cell>
          <cell r="E11">
            <v>55.76400359418767</v>
          </cell>
          <cell r="F11">
            <v>65.549075860569289</v>
          </cell>
          <cell r="G11">
            <v>64.464326637395871</v>
          </cell>
          <cell r="H11">
            <v>64.764976704633938</v>
          </cell>
          <cell r="I11">
            <v>66.134979705476596</v>
          </cell>
        </row>
        <row r="12">
          <cell r="A12" t="str">
            <v>EXPELC_IT</v>
          </cell>
          <cell r="C12" t="str">
            <v>ELC_E-IT</v>
          </cell>
          <cell r="D12">
            <v>71.694107844162303</v>
          </cell>
          <cell r="E12">
            <v>35.841742072437626</v>
          </cell>
          <cell r="F12">
            <v>54.670026130441862</v>
          </cell>
          <cell r="G12">
            <v>26.80467066696114</v>
          </cell>
          <cell r="H12">
            <v>14.175931459065934</v>
          </cell>
          <cell r="I12">
            <v>13.900055294866135</v>
          </cell>
        </row>
        <row r="13">
          <cell r="A13" t="str">
            <v>IMPLNG</v>
          </cell>
          <cell r="C13" t="str">
            <v>LBIO</v>
          </cell>
          <cell r="G13">
            <v>0.19036579816110966</v>
          </cell>
          <cell r="H13">
            <v>2.1345672687595361</v>
          </cell>
          <cell r="I13">
            <v>2.1350305504346179</v>
          </cell>
        </row>
        <row r="14">
          <cell r="A14" t="str">
            <v>IMPLNG</v>
          </cell>
          <cell r="C14" t="str">
            <v>LNGA</v>
          </cell>
          <cell r="G14">
            <v>1.1814718104462964E-3</v>
          </cell>
          <cell r="H14">
            <v>1.097907705829131E-3</v>
          </cell>
          <cell r="I14">
            <v>6.5640135726239548E-4</v>
          </cell>
        </row>
        <row r="15">
          <cell r="A15" t="str">
            <v>IMPURN1</v>
          </cell>
          <cell r="C15" t="str">
            <v>URN</v>
          </cell>
          <cell r="D15">
            <v>250.9482122709866</v>
          </cell>
          <cell r="E15">
            <v>253.29826685089935</v>
          </cell>
          <cell r="F15">
            <v>165.10660678215129</v>
          </cell>
          <cell r="G15">
            <v>70.076511166685677</v>
          </cell>
          <cell r="H15">
            <v>39.547122790308059</v>
          </cell>
          <cell r="I15">
            <v>1.6967970952468601E-8</v>
          </cell>
        </row>
        <row r="16">
          <cell r="A16" t="str">
            <v>EXPELC_AT</v>
          </cell>
          <cell r="C16" t="str">
            <v>ELC_E-AT</v>
          </cell>
          <cell r="D16">
            <v>6.2295591830741586</v>
          </cell>
          <cell r="E16">
            <v>6.4517258631520207E-4</v>
          </cell>
          <cell r="F16">
            <v>7.6312643754143021E-4</v>
          </cell>
          <cell r="G16">
            <v>1.401271114690789E-4</v>
          </cell>
          <cell r="H16">
            <v>1.3002708612497543E-4</v>
          </cell>
          <cell r="I16">
            <v>9.5134371158443675E-5</v>
          </cell>
        </row>
        <row r="17">
          <cell r="A17" t="str">
            <v>EXPELC_FR</v>
          </cell>
          <cell r="C17" t="str">
            <v>ELC_E-FR</v>
          </cell>
          <cell r="D17">
            <v>12.753361741013927</v>
          </cell>
          <cell r="E17">
            <v>6.1271728220268487E-4</v>
          </cell>
          <cell r="F17">
            <v>5.9662180641487843E-4</v>
          </cell>
          <cell r="G17">
            <v>2.2601668587967497E-4</v>
          </cell>
          <cell r="H17">
            <v>1.2409933524579455</v>
          </cell>
          <cell r="I17">
            <v>0.89215079846261092</v>
          </cell>
        </row>
        <row r="18">
          <cell r="A18" t="str">
            <v>RNWWND1</v>
          </cell>
          <cell r="C18" t="str">
            <v>WND</v>
          </cell>
          <cell r="D18">
            <v>0.52143068864861042</v>
          </cell>
          <cell r="E18">
            <v>0.54269196572785694</v>
          </cell>
          <cell r="F18">
            <v>0.5009282502016148</v>
          </cell>
          <cell r="G18">
            <v>2.3039180035427953</v>
          </cell>
          <cell r="H18">
            <v>2.5200096698156367</v>
          </cell>
          <cell r="I18">
            <v>2.5200092831147418</v>
          </cell>
        </row>
        <row r="19">
          <cell r="A19" t="str">
            <v>RNWWND2</v>
          </cell>
          <cell r="C19" t="str">
            <v>WND</v>
          </cell>
          <cell r="D19">
            <v>8.9050939105543504E-4</v>
          </cell>
          <cell r="E19">
            <v>8.8654021104092671E-4</v>
          </cell>
          <cell r="F19">
            <v>9.1500569485588159E-4</v>
          </cell>
          <cell r="G19">
            <v>9.1963906434989844E-4</v>
          </cell>
          <cell r="H19">
            <v>1.2307179521391032</v>
          </cell>
          <cell r="I19">
            <v>3.5949229739995219</v>
          </cell>
        </row>
        <row r="20">
          <cell r="A20" t="str">
            <v>RNWMNR1</v>
          </cell>
          <cell r="C20" t="str">
            <v>MNR</v>
          </cell>
          <cell r="D20">
            <v>3.7805892314172227</v>
          </cell>
          <cell r="E20">
            <v>4.7600220921411829</v>
          </cell>
          <cell r="F20">
            <v>5.1133477621683276</v>
          </cell>
          <cell r="G20">
            <v>5.7022371385011095</v>
          </cell>
          <cell r="H20">
            <v>7.1940837215936959</v>
          </cell>
          <cell r="I20">
            <v>9.0000020619506333</v>
          </cell>
        </row>
        <row r="21">
          <cell r="A21" t="str">
            <v>RNWWND3</v>
          </cell>
          <cell r="C21" t="str">
            <v>WND</v>
          </cell>
          <cell r="D21">
            <v>8.0536415215054979E-4</v>
          </cell>
          <cell r="E21">
            <v>8.0105805400685834E-4</v>
          </cell>
          <cell r="F21">
            <v>8.266340684226222E-4</v>
          </cell>
          <cell r="G21">
            <v>8.3083936829275653E-4</v>
          </cell>
          <cell r="H21">
            <v>5.0595641821458556E-3</v>
          </cell>
          <cell r="I21">
            <v>4.1306148080344652E-3</v>
          </cell>
        </row>
        <row r="22">
          <cell r="A22" t="str">
            <v>RNWMNR2</v>
          </cell>
          <cell r="C22" t="str">
            <v>MNR</v>
          </cell>
          <cell r="D22">
            <v>1.1241557042566892E-2</v>
          </cell>
          <cell r="E22">
            <v>4.7600188387711739</v>
          </cell>
          <cell r="F22">
            <v>5.1133372960538859</v>
          </cell>
          <cell r="G22">
            <v>5.7022348740562325</v>
          </cell>
          <cell r="H22">
            <v>7.1940822434782978</v>
          </cell>
          <cell r="I22">
            <v>9.0000014437665818</v>
          </cell>
        </row>
        <row r="23">
          <cell r="A23" t="str">
            <v>RNWWND4</v>
          </cell>
          <cell r="C23" t="str">
            <v>WND</v>
          </cell>
          <cell r="D23">
            <v>4.9432140678461753E-4</v>
          </cell>
          <cell r="E23">
            <v>4.8888817721957673E-4</v>
          </cell>
          <cell r="F23">
            <v>5.0544349864309497E-4</v>
          </cell>
          <cell r="G23">
            <v>5.0810916571491669E-4</v>
          </cell>
          <cell r="H23">
            <v>7.8880335233002012E-4</v>
          </cell>
          <cell r="I23">
            <v>5.5103177376504325E-4</v>
          </cell>
        </row>
        <row r="24">
          <cell r="A24" t="str">
            <v>RNWMNR3</v>
          </cell>
          <cell r="C24" t="str">
            <v>MNR</v>
          </cell>
          <cell r="D24">
            <v>6.2702679542439507E-3</v>
          </cell>
          <cell r="E24">
            <v>4.7600183614026115</v>
          </cell>
          <cell r="F24">
            <v>4.6968133581469145</v>
          </cell>
          <cell r="G24">
            <v>5.7022326448816623</v>
          </cell>
          <cell r="H24">
            <v>7.1940822404397897</v>
          </cell>
          <cell r="I24">
            <v>9.0000007823484598</v>
          </cell>
        </row>
        <row r="25">
          <cell r="A25" t="str">
            <v>IMPLFO1</v>
          </cell>
          <cell r="C25" t="str">
            <v>LFO</v>
          </cell>
          <cell r="D25">
            <v>101.73865718492694</v>
          </cell>
          <cell r="E25">
            <v>90.950544217623317</v>
          </cell>
          <cell r="F25">
            <v>84.544121037857295</v>
          </cell>
          <cell r="G25">
            <v>62.235495399260266</v>
          </cell>
          <cell r="H25">
            <v>16.771941234736634</v>
          </cell>
        </row>
        <row r="26">
          <cell r="A26" t="str">
            <v>RNWWND5</v>
          </cell>
          <cell r="C26" t="str">
            <v>WND</v>
          </cell>
          <cell r="D26">
            <v>4.3089209403059678E-4</v>
          </cell>
          <cell r="E26">
            <v>4.2516449369743955E-4</v>
          </cell>
          <cell r="F26">
            <v>4.4058590578857843E-4</v>
          </cell>
          <cell r="G26">
            <v>4.4262632332024211E-4</v>
          </cell>
          <cell r="H26">
            <v>6.0582079246677663E-4</v>
          </cell>
          <cell r="I26">
            <v>4.1497681889450739E-4</v>
          </cell>
        </row>
        <row r="27">
          <cell r="A27" t="str">
            <v>IMPBNGA</v>
          </cell>
          <cell r="C27" t="str">
            <v>BIO</v>
          </cell>
          <cell r="E27">
            <v>0.51650054897016595</v>
          </cell>
          <cell r="F27">
            <v>1.1671400798973937</v>
          </cell>
          <cell r="G27">
            <v>2.2314084916575467</v>
          </cell>
          <cell r="H27">
            <v>3.4875483450676878E-5</v>
          </cell>
        </row>
        <row r="28">
          <cell r="A28" t="str">
            <v>RNWGEO1</v>
          </cell>
          <cell r="C28" t="str">
            <v>GEO</v>
          </cell>
          <cell r="H28">
            <v>2.9702517569047666</v>
          </cell>
          <cell r="I28">
            <v>6.0465384905986124</v>
          </cell>
        </row>
        <row r="29">
          <cell r="A29" t="str">
            <v>RNWGEO2</v>
          </cell>
          <cell r="C29" t="str">
            <v>GEO</v>
          </cell>
          <cell r="H29">
            <v>5.6555254005702799E-3</v>
          </cell>
          <cell r="I29">
            <v>5.4732561880201621E-3</v>
          </cell>
        </row>
        <row r="30">
          <cell r="A30" t="str">
            <v>RNWGEO3</v>
          </cell>
          <cell r="C30" t="str">
            <v>GEO</v>
          </cell>
          <cell r="H30">
            <v>1.9754887349955311E-3</v>
          </cell>
          <cell r="I30">
            <v>1.8903436325296715E-3</v>
          </cell>
        </row>
        <row r="31">
          <cell r="A31" t="str">
            <v>RNWGEO4</v>
          </cell>
          <cell r="C31" t="str">
            <v>GEO</v>
          </cell>
          <cell r="H31">
            <v>1.4990046534315729E-3</v>
          </cell>
          <cell r="I31">
            <v>1.4330116624662055E-3</v>
          </cell>
        </row>
        <row r="32">
          <cell r="A32" t="str">
            <v>RNWGEO5</v>
          </cell>
          <cell r="C32" t="str">
            <v>GEO</v>
          </cell>
          <cell r="H32">
            <v>1.2098065681955751E-3</v>
          </cell>
          <cell r="I32">
            <v>1.1565957692897711E-3</v>
          </cell>
        </row>
        <row r="33">
          <cell r="A33" t="str">
            <v>IMPGSL</v>
          </cell>
          <cell r="C33" t="str">
            <v>GSL</v>
          </cell>
          <cell r="D33">
            <v>78.893565312496989</v>
          </cell>
          <cell r="E33">
            <v>80.157890004915231</v>
          </cell>
          <cell r="F33">
            <v>80.333445554888542</v>
          </cell>
          <cell r="G33">
            <v>55.770783200703001</v>
          </cell>
          <cell r="H33">
            <v>1.7221971453109797</v>
          </cell>
        </row>
        <row r="34">
          <cell r="A34" t="str">
            <v>RNWWOD1</v>
          </cell>
          <cell r="C34" t="str">
            <v>WOD</v>
          </cell>
          <cell r="D34">
            <v>10.182344548500726</v>
          </cell>
          <cell r="E34">
            <v>11.152952898696491</v>
          </cell>
          <cell r="F34">
            <v>12.608867807274196</v>
          </cell>
          <cell r="G34">
            <v>15.035395908114053</v>
          </cell>
          <cell r="H34">
            <v>17.461922609993458</v>
          </cell>
          <cell r="I34">
            <v>17.461922633141977</v>
          </cell>
        </row>
        <row r="35">
          <cell r="A35" t="str">
            <v>RNWWOD2</v>
          </cell>
          <cell r="C35" t="str">
            <v>WOD</v>
          </cell>
          <cell r="D35">
            <v>7.4592214449958245</v>
          </cell>
          <cell r="E35">
            <v>8.0030426016735028</v>
          </cell>
          <cell r="F35">
            <v>8.8187766748394516</v>
          </cell>
          <cell r="G35">
            <v>10.178335460723341</v>
          </cell>
          <cell r="H35">
            <v>10.230789225067337</v>
          </cell>
          <cell r="I35">
            <v>7.6165746535735126</v>
          </cell>
        </row>
        <row r="36">
          <cell r="A36" t="str">
            <v>RNWWOD3</v>
          </cell>
          <cell r="C36" t="str">
            <v>WOD</v>
          </cell>
          <cell r="D36">
            <v>2.6225334212025682</v>
          </cell>
          <cell r="E36">
            <v>3.2650055781696294</v>
          </cell>
          <cell r="F36">
            <v>4.2287176826457271</v>
          </cell>
          <cell r="G36">
            <v>5.8349079969769697</v>
          </cell>
          <cell r="H36">
            <v>6.3806224459641516</v>
          </cell>
          <cell r="I36">
            <v>4.2596708922127666</v>
          </cell>
        </row>
        <row r="37">
          <cell r="A37" t="str">
            <v>RNWWOD4</v>
          </cell>
          <cell r="C37" t="str">
            <v>WOD</v>
          </cell>
          <cell r="D37">
            <v>16.967546999516184</v>
          </cell>
          <cell r="E37">
            <v>16.921792105850702</v>
          </cell>
          <cell r="F37">
            <v>16.853147921664068</v>
          </cell>
          <cell r="G37">
            <v>16.660559970172002</v>
          </cell>
          <cell r="H37">
            <v>13.635582741274186</v>
          </cell>
          <cell r="I37">
            <v>18.85132160922117</v>
          </cell>
        </row>
        <row r="38">
          <cell r="A38" t="str">
            <v>RNWWOD5</v>
          </cell>
          <cell r="C38" t="str">
            <v>WOD</v>
          </cell>
          <cell r="D38">
            <v>7.5383723513564291</v>
          </cell>
          <cell r="E38">
            <v>7.918114115162977</v>
          </cell>
          <cell r="F38">
            <v>4.7514055245763958</v>
          </cell>
          <cell r="G38">
            <v>7.9702204087214637E-4</v>
          </cell>
          <cell r="H38">
            <v>1.0894404122869451E-3</v>
          </cell>
          <cell r="I38">
            <v>6.0046134678063247E-4</v>
          </cell>
        </row>
        <row r="39">
          <cell r="A39" t="str">
            <v>RNNWWST1</v>
          </cell>
          <cell r="C39" t="str">
            <v>WSTNREN</v>
          </cell>
          <cell r="D39">
            <v>35.611789023019675</v>
          </cell>
          <cell r="E39">
            <v>35.882385447188412</v>
          </cell>
          <cell r="F39">
            <v>35.489474724384856</v>
          </cell>
          <cell r="G39">
            <v>35.334236251547992</v>
          </cell>
          <cell r="H39">
            <v>35.403559576645677</v>
          </cell>
          <cell r="I39">
            <v>35.959212288653163</v>
          </cell>
        </row>
        <row r="40">
          <cell r="A40" t="str">
            <v>RNWSOL1</v>
          </cell>
          <cell r="C40" t="str">
            <v>SOL</v>
          </cell>
          <cell r="D40">
            <v>12.556445409073195</v>
          </cell>
          <cell r="E40">
            <v>16.523348444475456</v>
          </cell>
          <cell r="F40">
            <v>32.639462503179338</v>
          </cell>
          <cell r="G40">
            <v>55.163405182445985</v>
          </cell>
          <cell r="H40">
            <v>77.701425705731893</v>
          </cell>
          <cell r="I40">
            <v>100.26709584791172</v>
          </cell>
        </row>
        <row r="41">
          <cell r="A41" t="str">
            <v>IMPHFO1</v>
          </cell>
          <cell r="C41" t="str">
            <v>HFO</v>
          </cell>
          <cell r="D41">
            <v>2.7763726898774386</v>
          </cell>
          <cell r="E41">
            <v>2.7571483838110075E-2</v>
          </cell>
          <cell r="F41">
            <v>2.4865222072007762E-3</v>
          </cell>
          <cell r="G41">
            <v>4.7135085610934503E-4</v>
          </cell>
          <cell r="H41">
            <v>7.7461958389430462E-5</v>
          </cell>
        </row>
        <row r="42">
          <cell r="A42" t="str">
            <v>RNWHYDD1</v>
          </cell>
          <cell r="C42" t="str">
            <v>HYDD</v>
          </cell>
          <cell r="D42">
            <v>66.74568006459485</v>
          </cell>
          <cell r="E42">
            <v>49.798799646207925</v>
          </cell>
          <cell r="F42">
            <v>68.536270457775771</v>
          </cell>
          <cell r="G42">
            <v>70.234953391222888</v>
          </cell>
          <cell r="H42">
            <v>70.548244190867536</v>
          </cell>
          <cell r="I42">
            <v>69.178238110162368</v>
          </cell>
        </row>
        <row r="43">
          <cell r="A43" t="str">
            <v>IMPKER</v>
          </cell>
          <cell r="C43" t="str">
            <v>KER</v>
          </cell>
          <cell r="D43">
            <v>1.1093853663791744</v>
          </cell>
          <cell r="E43">
            <v>1.4052148835537817</v>
          </cell>
          <cell r="F43">
            <v>1.8489591593156731</v>
          </cell>
          <cell r="G43">
            <v>1.9916227402718365</v>
          </cell>
          <cell r="H43">
            <v>1.5627629251044954</v>
          </cell>
        </row>
        <row r="44">
          <cell r="A44" t="str">
            <v>IMPBDS</v>
          </cell>
          <cell r="C44" t="str">
            <v>BDS</v>
          </cell>
          <cell r="D44">
            <v>2.5582301930509965</v>
          </cell>
          <cell r="E44">
            <v>2.8772648747613481</v>
          </cell>
          <cell r="F44">
            <v>2.2168388049807226</v>
          </cell>
          <cell r="G44">
            <v>3.0156391813901982</v>
          </cell>
          <cell r="H44">
            <v>4.7815861739559971</v>
          </cell>
          <cell r="I44">
            <v>30.311672502909182</v>
          </cell>
        </row>
        <row r="45">
          <cell r="A45" t="str">
            <v>IMPCOA1</v>
          </cell>
          <cell r="C45" t="str">
            <v>COA</v>
          </cell>
          <cell r="D45">
            <v>3.6600057984469778</v>
          </cell>
          <cell r="E45">
            <v>3.5647179170939367</v>
          </cell>
          <cell r="F45">
            <v>1.3687409989338145E-2</v>
          </cell>
          <cell r="G45">
            <v>1.6730312579086269E-3</v>
          </cell>
          <cell r="H45">
            <v>6.7917411157720426E-5</v>
          </cell>
          <cell r="I45">
            <v>5.9497954811453019E-6</v>
          </cell>
        </row>
        <row r="46">
          <cell r="A46" t="str">
            <v>IMPETH</v>
          </cell>
          <cell r="C46" t="str">
            <v>ETH</v>
          </cell>
          <cell r="D46">
            <v>4.4341513078465979</v>
          </cell>
          <cell r="E46">
            <v>4.6421734187286354</v>
          </cell>
          <cell r="F46">
            <v>4.6519664066215238</v>
          </cell>
          <cell r="G46">
            <v>3.229805655023906</v>
          </cell>
          <cell r="H46">
            <v>7.2386547260074483</v>
          </cell>
          <cell r="I46">
            <v>1.0035749964833722</v>
          </cell>
        </row>
        <row r="47">
          <cell r="A47" t="str">
            <v>IMPELC_DE</v>
          </cell>
          <cell r="C47" t="str">
            <v>ELC_I-DE</v>
          </cell>
          <cell r="D47">
            <v>46.39847696594618</v>
          </cell>
          <cell r="E47">
            <v>26.309377034380148</v>
          </cell>
          <cell r="F47">
            <v>21.805442489473144</v>
          </cell>
          <cell r="G47">
            <v>17.063053901505</v>
          </cell>
          <cell r="H47">
            <v>21.454210133455014</v>
          </cell>
          <cell r="I47">
            <v>10.324980751755055</v>
          </cell>
        </row>
        <row r="48">
          <cell r="A48" t="str">
            <v>IMPELC_DE</v>
          </cell>
          <cell r="C48" t="str">
            <v>ELCS</v>
          </cell>
          <cell r="D48">
            <v>46.39847696594618</v>
          </cell>
          <cell r="E48">
            <v>26.309377034380148</v>
          </cell>
          <cell r="F48">
            <v>21.805442489473144</v>
          </cell>
          <cell r="G48">
            <v>17.063053901505</v>
          </cell>
          <cell r="H48">
            <v>21.454210133455014</v>
          </cell>
          <cell r="I48">
            <v>10.324980751755055</v>
          </cell>
        </row>
        <row r="49">
          <cell r="A49" t="str">
            <v>RNWWST1</v>
          </cell>
          <cell r="C49" t="str">
            <v>WSTREN</v>
          </cell>
          <cell r="D49">
            <v>33.781107958738637</v>
          </cell>
          <cell r="E49">
            <v>33.781102531835472</v>
          </cell>
          <cell r="F49">
            <v>33.781102205822869</v>
          </cell>
          <cell r="G49">
            <v>36.316574091051599</v>
          </cell>
          <cell r="H49">
            <v>39.120323205088319</v>
          </cell>
          <cell r="I49">
            <v>42.14883548601312</v>
          </cell>
        </row>
        <row r="50">
          <cell r="A50" t="str">
            <v>IMPNGA1</v>
          </cell>
          <cell r="C50" t="str">
            <v>NGA</v>
          </cell>
          <cell r="D50">
            <v>117.08308438227331</v>
          </cell>
          <cell r="E50">
            <v>106.72000048571039</v>
          </cell>
          <cell r="F50">
            <v>123.57142141781266</v>
          </cell>
          <cell r="G50">
            <v>132.48427873134247</v>
          </cell>
          <cell r="H50">
            <v>91.967268245156376</v>
          </cell>
          <cell r="I50">
            <v>29.581447970416754</v>
          </cell>
        </row>
        <row r="51">
          <cell r="A51" t="str">
            <v>IMPELC_IT</v>
          </cell>
          <cell r="C51" t="str">
            <v>ELC_I-IT</v>
          </cell>
          <cell r="D51">
            <v>6.799099158700237</v>
          </cell>
          <cell r="E51">
            <v>3.9992609507110446E-4</v>
          </cell>
          <cell r="F51">
            <v>3.4351388261439307E-4</v>
          </cell>
          <cell r="G51">
            <v>1.3837997014677091E-4</v>
          </cell>
          <cell r="H51">
            <v>1.7951205816548656E-4</v>
          </cell>
          <cell r="I51">
            <v>9.0008965831044695E-5</v>
          </cell>
        </row>
        <row r="52">
          <cell r="A52" t="str">
            <v>IMPELC_IT</v>
          </cell>
          <cell r="C52" t="str">
            <v>ELCS</v>
          </cell>
          <cell r="D52">
            <v>6.799099158700237</v>
          </cell>
          <cell r="E52">
            <v>3.9992609507110446E-4</v>
          </cell>
          <cell r="F52">
            <v>3.4351388261439307E-4</v>
          </cell>
          <cell r="G52">
            <v>1.3837997014677091E-4</v>
          </cell>
          <cell r="H52">
            <v>1.7951205816548656E-4</v>
          </cell>
          <cell r="I52">
            <v>9.0008965831044695E-5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3.2682178186351365</v>
          </cell>
          <cell r="E4">
            <v>3.8319872519325955</v>
          </cell>
          <cell r="F4">
            <v>3.7281178374419683</v>
          </cell>
          <cell r="G4">
            <v>3.8796486124088854</v>
          </cell>
          <cell r="H4">
            <v>4.4718577989589026</v>
          </cell>
          <cell r="I4">
            <v>5.5653184821449093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3.2682178186351365</v>
          </cell>
          <cell r="E5">
            <v>3.8319872519325955</v>
          </cell>
          <cell r="F5">
            <v>3.7281178374419683</v>
          </cell>
          <cell r="G5">
            <v>3.8796486124088854</v>
          </cell>
          <cell r="H5">
            <v>4.4718577989589026</v>
          </cell>
          <cell r="I5">
            <v>5.5653184821449093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2.1922760091373418E-5</v>
          </cell>
          <cell r="F6">
            <v>1.9879731973218889E-3</v>
          </cell>
          <cell r="G6">
            <v>2.2000881194757368E-3</v>
          </cell>
          <cell r="H6">
            <v>1.3754692469525816E-5</v>
          </cell>
          <cell r="I6">
            <v>1.0633315244893839E-2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>
            <v>3.3947241890454849E-7</v>
          </cell>
          <cell r="F7">
            <v>1.9774636899325656E-3</v>
          </cell>
          <cell r="G7">
            <v>2.191898890281025E-3</v>
          </cell>
          <cell r="H7">
            <v>3.504874197762073E-6</v>
          </cell>
          <cell r="I7">
            <v>1.0608337156930294E-2</v>
          </cell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3.5324671079305802E-4</v>
          </cell>
          <cell r="E8">
            <v>-9.8328007922825097E-6</v>
          </cell>
          <cell r="F8">
            <v>1.5319104095782599E-6</v>
          </cell>
          <cell r="G8">
            <v>1.0102338404783E-8</v>
          </cell>
          <cell r="H8">
            <v>1.0263223645106099E-6</v>
          </cell>
          <cell r="I8">
            <v>1.52580131029698E-3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3.5324671079305802E-4</v>
          </cell>
          <cell r="E9">
            <v>3.4341391000077502E-4</v>
          </cell>
          <cell r="F9">
            <v>3.4494582041035297E-4</v>
          </cell>
          <cell r="G9">
            <v>3.4495592274875803E-4</v>
          </cell>
          <cell r="H9">
            <v>1.30455704134474E-6</v>
          </cell>
          <cell r="I9">
            <v>1.5265461468432001E-3</v>
          </cell>
          <cell r="J9"/>
        </row>
        <row r="10">
          <cell r="A10" t="str">
            <v>RHNM-SHLFOBR</v>
          </cell>
          <cell r="B10" t="str">
            <v>VAR_fout</v>
          </cell>
          <cell r="C10" t="str">
            <v>CO2_R</v>
          </cell>
          <cell r="D10"/>
          <cell r="E10">
            <v>1.2511248965813601E-3</v>
          </cell>
          <cell r="F10">
            <v>9.0094917070161498E-2</v>
          </cell>
          <cell r="G10">
            <v>6.88176410796911E-2</v>
          </cell>
          <cell r="H10">
            <v>1.6966875616921898E-2</v>
          </cell>
          <cell r="I10"/>
          <cell r="J10"/>
        </row>
        <row r="11">
          <cell r="A11" t="str">
            <v>RHNM-SHLFOBR</v>
          </cell>
          <cell r="B11" t="str">
            <v>VAR_fout</v>
          </cell>
          <cell r="C11" t="str">
            <v>RHNM-SHLFO</v>
          </cell>
          <cell r="D11"/>
          <cell r="E11">
            <v>1.5207590047772146E-5</v>
          </cell>
          <cell r="F11">
            <v>1.0951157377931209E-3</v>
          </cell>
          <cell r="G11">
            <v>8.3648760923414752E-4</v>
          </cell>
          <cell r="H11">
            <v>2.0623463690853776E-4</v>
          </cell>
          <cell r="I11"/>
          <cell r="J11"/>
          <cell r="K11"/>
          <cell r="L11"/>
        </row>
        <row r="12">
          <cell r="A12" t="str">
            <v>RHNM-SHLFOBR</v>
          </cell>
          <cell r="B12" t="str">
            <v>VAR_fin</v>
          </cell>
          <cell r="C12" t="str">
            <v>RLFO</v>
          </cell>
          <cell r="D12"/>
          <cell r="E12">
            <v>1.697591447193168E-5</v>
          </cell>
          <cell r="F12">
            <v>1.2224547770713903E-3</v>
          </cell>
          <cell r="G12">
            <v>9.3375361030788502E-4</v>
          </cell>
          <cell r="H12">
            <v>2.3021540864208822E-4</v>
          </cell>
          <cell r="I12"/>
        </row>
        <row r="13">
          <cell r="A13" t="str">
            <v>RHNM-SHLFOBR</v>
          </cell>
          <cell r="B13" t="str">
            <v>VAR_ncap</v>
          </cell>
          <cell r="C13" t="str">
            <v>-</v>
          </cell>
          <cell r="D13"/>
          <cell r="E13">
            <v>1.9030229398190001E-6</v>
          </cell>
          <cell r="F13">
            <v>1.0728264935212699E-4</v>
          </cell>
          <cell r="G13"/>
          <cell r="H13"/>
          <cell r="I13"/>
          <cell r="J13"/>
          <cell r="K13"/>
        </row>
        <row r="14">
          <cell r="A14" t="str">
            <v>RHNM-SHLFOBR</v>
          </cell>
          <cell r="B14" t="str">
            <v>VAR_cap</v>
          </cell>
          <cell r="C14" t="str">
            <v>-</v>
          </cell>
          <cell r="D14"/>
          <cell r="E14">
            <v>1.9030229398190001E-6</v>
          </cell>
          <cell r="F14">
            <v>1.0902889697153485E-4</v>
          </cell>
          <cell r="G14">
            <v>1.076148493207455E-4</v>
          </cell>
          <cell r="H14">
            <v>1.8874881884988882E-5</v>
          </cell>
          <cell r="I14"/>
          <cell r="J14"/>
          <cell r="K14"/>
          <cell r="L14"/>
          <cell r="M14"/>
        </row>
        <row r="15">
          <cell r="A15" t="str">
            <v>RHNS-SHNGAHP</v>
          </cell>
          <cell r="B15" t="str">
            <v>VAR_fout</v>
          </cell>
          <cell r="C15" t="str">
            <v>CO2_R</v>
          </cell>
          <cell r="D15"/>
          <cell r="E15"/>
          <cell r="F15">
            <v>9.1326342643744604E-2</v>
          </cell>
          <cell r="G15">
            <v>9.1152417945851896E-2</v>
          </cell>
          <cell r="H15">
            <v>0.29494895458908499</v>
          </cell>
          <cell r="I15">
            <v>0.17180249133704201</v>
          </cell>
        </row>
        <row r="16">
          <cell r="A16" t="str">
            <v>RHNS-SHNGAHP</v>
          </cell>
          <cell r="B16" t="str">
            <v>VAR_fout</v>
          </cell>
          <cell r="C16" t="str">
            <v>RHNS-SHANGAH</v>
          </cell>
          <cell r="D16"/>
          <cell r="E16"/>
          <cell r="F16">
            <v>3.2385227887852695E-3</v>
          </cell>
          <cell r="G16">
            <v>3.3616494561590784E-3</v>
          </cell>
          <cell r="H16">
            <v>1.1609692893400138E-2</v>
          </cell>
          <cell r="I16">
            <v>7.1279757044091958E-3</v>
          </cell>
          <cell r="J16"/>
          <cell r="K16"/>
          <cell r="L16"/>
        </row>
        <row r="17">
          <cell r="A17" t="str">
            <v>RHNS-SHNGAHP</v>
          </cell>
          <cell r="B17" t="str">
            <v>VAR_fin</v>
          </cell>
          <cell r="C17" t="str">
            <v>RNGA</v>
          </cell>
          <cell r="D17"/>
          <cell r="E17"/>
          <cell r="F17">
            <v>1.619261394392635E-3</v>
          </cell>
          <cell r="G17">
            <v>1.6161776231534025E-3</v>
          </cell>
          <cell r="H17">
            <v>5.2295913934234904E-3</v>
          </cell>
          <cell r="I17">
            <v>3.0461434634227345E-3</v>
          </cell>
          <cell r="J17"/>
        </row>
        <row r="18">
          <cell r="A18" t="str">
            <v>RHNS-SHNGAHP</v>
          </cell>
          <cell r="B18" t="str">
            <v>VAR_fin</v>
          </cell>
          <cell r="C18" t="str">
            <v>RHNSELCHPC</v>
          </cell>
          <cell r="D18"/>
          <cell r="E18"/>
          <cell r="F18">
            <v>3.2385227887852695E-3</v>
          </cell>
          <cell r="G18">
            <v>3.3616494561590784E-3</v>
          </cell>
          <cell r="H18">
            <v>1.1609692893400138E-2</v>
          </cell>
          <cell r="I18">
            <v>7.1279757044091958E-3</v>
          </cell>
          <cell r="J18"/>
          <cell r="K18"/>
        </row>
        <row r="19">
          <cell r="A19" t="str">
            <v>RHNS-SHNGAHP</v>
          </cell>
          <cell r="B19" t="str">
            <v>VAR_ncap</v>
          </cell>
          <cell r="C19" t="str">
            <v>-</v>
          </cell>
          <cell r="D19"/>
          <cell r="E19">
            <v>2.02874522928341E-7</v>
          </cell>
          <cell r="F19">
            <v>2.5328644759568098E-4</v>
          </cell>
          <cell r="G19">
            <v>1.28465175380896E-6</v>
          </cell>
          <cell r="H19">
            <v>5.93848977306825E-4</v>
          </cell>
          <cell r="I19">
            <v>6.9806672981992498E-6</v>
          </cell>
          <cell r="J19"/>
          <cell r="K19"/>
          <cell r="L19"/>
        </row>
        <row r="20">
          <cell r="A20" t="str">
            <v>RHNS-SHNGAHP</v>
          </cell>
          <cell r="B20" t="str">
            <v>VAR_cap</v>
          </cell>
          <cell r="C20" t="str">
            <v>-</v>
          </cell>
          <cell r="D20"/>
          <cell r="E20">
            <v>2.02874522928341E-7</v>
          </cell>
          <cell r="F20">
            <v>2.534176826648008E-4</v>
          </cell>
          <cell r="G20">
            <v>2.5465605199855517E-4</v>
          </cell>
          <cell r="H20">
            <v>8.6444299555078383E-4</v>
          </cell>
          <cell r="I20">
            <v>5.3306713615298344E-4</v>
          </cell>
          <cell r="J20"/>
          <cell r="K20"/>
        </row>
        <row r="21">
          <cell r="A21" t="str">
            <v>ITOT-SWHPLTBR</v>
          </cell>
          <cell r="B21" t="str">
            <v>VAR_fout</v>
          </cell>
          <cell r="C21" t="str">
            <v>ITOT-SWH</v>
          </cell>
          <cell r="D21">
            <v>0.46152118943008436</v>
          </cell>
          <cell r="E21">
            <v>0.54457583949284916</v>
          </cell>
          <cell r="F21">
            <v>0.54459131487279766</v>
          </cell>
          <cell r="G21">
            <v>0.54469112354893823</v>
          </cell>
          <cell r="H21">
            <v>2.8964697630452059</v>
          </cell>
          <cell r="I21">
            <v>4.4980741111331435</v>
          </cell>
          <cell r="J21"/>
          <cell r="K21"/>
        </row>
        <row r="22">
          <cell r="A22" t="str">
            <v>ITOT-SWHPLTBR</v>
          </cell>
          <cell r="B22" t="str">
            <v>VAR_fin</v>
          </cell>
          <cell r="C22" t="str">
            <v>ITOTPLTBRC</v>
          </cell>
          <cell r="D22">
            <v>0.46152118943008436</v>
          </cell>
          <cell r="E22">
            <v>0.54457583949284916</v>
          </cell>
          <cell r="F22">
            <v>0.54459131487279766</v>
          </cell>
          <cell r="G22">
            <v>0.54469112354893823</v>
          </cell>
          <cell r="H22">
            <v>2.8964697630452059</v>
          </cell>
          <cell r="I22">
            <v>4.4980741111331435</v>
          </cell>
          <cell r="J22"/>
          <cell r="K22"/>
          <cell r="L22"/>
        </row>
        <row r="23">
          <cell r="A23" t="str">
            <v>ITOT-SWHPLTBR</v>
          </cell>
          <cell r="B23" t="str">
            <v>VAR_fin</v>
          </cell>
          <cell r="C23" t="str">
            <v>IPLT</v>
          </cell>
          <cell r="D23">
            <v>0.625791443295029</v>
          </cell>
          <cell r="E23">
            <v>0.73757450044178174</v>
          </cell>
          <cell r="F23">
            <v>0.73634882010969849</v>
          </cell>
          <cell r="G23">
            <v>0.73441499804351207</v>
          </cell>
          <cell r="H23">
            <v>3.8835348778259742</v>
          </cell>
          <cell r="I23">
            <v>5.9974321481775226</v>
          </cell>
        </row>
        <row r="24">
          <cell r="A24" t="str">
            <v>ITOT-SWHPLTBR</v>
          </cell>
          <cell r="B24" t="str">
            <v>VAR_ncap</v>
          </cell>
          <cell r="C24" t="str">
            <v>-</v>
          </cell>
          <cell r="D24"/>
          <cell r="E24">
            <v>6.0343238824110404E-3</v>
          </cell>
          <cell r="F24">
            <v>4.4603038597149199E-5</v>
          </cell>
          <cell r="G24">
            <v>5.8494433996136496E-3</v>
          </cell>
          <cell r="H24">
            <v>1.21496039091571E-2</v>
          </cell>
          <cell r="I24">
            <v>0.23643384188211999</v>
          </cell>
          <cell r="J24"/>
        </row>
        <row r="25">
          <cell r="A25" t="str">
            <v>ITOT-SWHPLTBR</v>
          </cell>
          <cell r="B25" t="str">
            <v>VAR_cap</v>
          </cell>
          <cell r="C25" t="str">
            <v>-</v>
          </cell>
          <cell r="D25">
            <v>2.9860759506449799E-2</v>
          </cell>
          <cell r="E25">
            <v>3.5893812463194071E-2</v>
          </cell>
          <cell r="F25">
            <v>3.5935276498470531E-2</v>
          </cell>
          <cell r="G25">
            <v>4.1781704576200299E-2</v>
          </cell>
          <cell r="H25">
            <v>0.22982330952229477</v>
          </cell>
          <cell r="I25">
            <v>0.3356320114212491</v>
          </cell>
        </row>
        <row r="26">
          <cell r="A26" t="str">
            <v>D-RHNS_KEV_WOD_ELC_CHP</v>
          </cell>
          <cell r="B26" t="str">
            <v>VAR_fout</v>
          </cell>
          <cell r="C26" t="str">
            <v>RHNS_ELC</v>
          </cell>
          <cell r="D26"/>
          <cell r="E26"/>
          <cell r="F26"/>
          <cell r="G26">
            <v>2.0312676751962937E-4</v>
          </cell>
          <cell r="H26">
            <v>2.1682564027749039E-4</v>
          </cell>
          <cell r="I26">
            <v>2.3671793543585935E-5</v>
          </cell>
        </row>
        <row r="27">
          <cell r="A27" t="str">
            <v>D-RHNS_KEV_WOD_ELC_CHP</v>
          </cell>
          <cell r="B27" t="str">
            <v>VAR_fout</v>
          </cell>
          <cell r="C27" t="str">
            <v>ELC5</v>
          </cell>
          <cell r="D27"/>
          <cell r="E27"/>
          <cell r="F27"/>
          <cell r="G27">
            <v>2.0319352492547644E-4</v>
          </cell>
          <cell r="H27">
            <v>2.1688960853754366E-4</v>
          </cell>
          <cell r="I27">
            <v>2.3691638061813191E-5</v>
          </cell>
        </row>
        <row r="28">
          <cell r="A28" t="str">
            <v>D-RHNS_KEV_WOD_ELC_CHP</v>
          </cell>
          <cell r="B28" t="str">
            <v>VAR_fin</v>
          </cell>
          <cell r="C28" t="str">
            <v>RHNS_KEV_WOD_ELC_CHP</v>
          </cell>
          <cell r="D28"/>
          <cell r="E28"/>
          <cell r="F28"/>
          <cell r="G28">
            <v>4.0086772937668861E-4</v>
          </cell>
          <cell r="H28">
            <v>4.276460953624759E-4</v>
          </cell>
          <cell r="I28">
            <v>4.1989546247222267E-5</v>
          </cell>
          <cell r="J28"/>
          <cell r="K28"/>
        </row>
        <row r="29">
          <cell r="A29" t="str">
            <v>RHSA-WHWODBR</v>
          </cell>
          <cell r="B29" t="str">
            <v>VAR_fout</v>
          </cell>
          <cell r="C29" t="str">
            <v>RHSA-WHWOD</v>
          </cell>
          <cell r="D29">
            <v>0.52047494179604437</v>
          </cell>
          <cell r="E29">
            <v>0.5972415195467744</v>
          </cell>
          <cell r="F29">
            <v>0.30601090750325233</v>
          </cell>
          <cell r="G29">
            <v>0.25226474915999042</v>
          </cell>
          <cell r="H29">
            <v>0.25071141349229759</v>
          </cell>
          <cell r="I29">
            <v>1.0261839342547509E-4</v>
          </cell>
          <cell r="J29"/>
          <cell r="K29"/>
        </row>
        <row r="30">
          <cell r="A30" t="str">
            <v>RHSA-WHWODBR</v>
          </cell>
          <cell r="B30" t="str">
            <v>VAR_fin</v>
          </cell>
          <cell r="C30" t="str">
            <v>RWOD</v>
          </cell>
          <cell r="D30">
            <v>1.0409498835920883</v>
          </cell>
          <cell r="E30">
            <v>1.1944830390935486</v>
          </cell>
          <cell r="F30">
            <v>0.61202181500650454</v>
          </cell>
          <cell r="G30">
            <v>0.50452949831998128</v>
          </cell>
          <cell r="H30">
            <v>0.50142282698459528</v>
          </cell>
          <cell r="I30">
            <v>2.0523678685095017E-4</v>
          </cell>
          <cell r="J30"/>
          <cell r="K30"/>
        </row>
        <row r="31">
          <cell r="A31" t="str">
            <v>RHSA-WHWODBR</v>
          </cell>
          <cell r="B31" t="str">
            <v>VAR_ncap</v>
          </cell>
          <cell r="C31" t="str">
            <v>-</v>
          </cell>
          <cell r="D31"/>
          <cell r="E31">
            <v>5.1160920145347198E-3</v>
          </cell>
          <cell r="F31">
            <v>1.01616988088165E-7</v>
          </cell>
          <cell r="G31">
            <v>2.5272600334936898E-7</v>
          </cell>
          <cell r="H31">
            <v>1.1185218814468699E-2</v>
          </cell>
          <cell r="I31">
            <v>9.9974131958998094E-8</v>
          </cell>
          <cell r="J31"/>
          <cell r="K31"/>
        </row>
        <row r="32">
          <cell r="A32" t="str">
            <v>RHSA-WHWODBR</v>
          </cell>
          <cell r="B32" t="str">
            <v>VAR_cap</v>
          </cell>
          <cell r="C32" t="str">
            <v>-</v>
          </cell>
          <cell r="D32">
            <v>3.5322010722483803E-2</v>
          </cell>
          <cell r="E32">
            <v>4.0438028322356059E-2</v>
          </cell>
          <cell r="F32">
            <v>2.2846047328519799E-2</v>
          </cell>
          <cell r="G32">
            <v>2.0493314304982954E-2</v>
          </cell>
          <cell r="H32">
            <v>1.714301608525317E-2</v>
          </cell>
          <cell r="I32">
            <v>1.173912928990016E-5</v>
          </cell>
          <cell r="J32"/>
          <cell r="K32"/>
        </row>
        <row r="33">
          <cell r="A33" t="str">
            <v>RHES-SHWODBR</v>
          </cell>
          <cell r="B33" t="str">
            <v>VAR_fout</v>
          </cell>
          <cell r="C33" t="str">
            <v>RHES-SHWOD</v>
          </cell>
          <cell r="D33">
            <v>4.3871582084452863</v>
          </cell>
          <cell r="E33">
            <v>4.3870201237999584</v>
          </cell>
          <cell r="F33">
            <v>4.1934022213815654</v>
          </cell>
          <cell r="G33">
            <v>3.1558431590801312</v>
          </cell>
          <cell r="H33">
            <v>1.784997037947059</v>
          </cell>
          <cell r="I33">
            <v>8.0488623065119497E-4</v>
          </cell>
          <cell r="J33"/>
          <cell r="K33"/>
        </row>
        <row r="34">
          <cell r="A34" t="str">
            <v>RHES-SHWODBR</v>
          </cell>
          <cell r="B34" t="str">
            <v>VAR_fin</v>
          </cell>
          <cell r="C34" t="str">
            <v>RWOD</v>
          </cell>
          <cell r="D34">
            <v>6.093275289507341</v>
          </cell>
          <cell r="E34">
            <v>6.0930835052777175</v>
          </cell>
          <cell r="F34">
            <v>5.8241697519188422</v>
          </cell>
          <cell r="G34">
            <v>4.383115498722403</v>
          </cell>
          <cell r="H34">
            <v>2.4791625527042469</v>
          </cell>
          <cell r="I34">
            <v>1.1178975425711044E-3</v>
          </cell>
          <cell r="J34"/>
        </row>
        <row r="35">
          <cell r="A35" t="str">
            <v>RHES-SHWODBR</v>
          </cell>
          <cell r="B35" t="str">
            <v>VAR_ncap</v>
          </cell>
          <cell r="C35" t="str">
            <v>-</v>
          </cell>
          <cell r="D35"/>
          <cell r="E35">
            <v>4.22335078298208E-7</v>
          </cell>
          <cell r="F35">
            <v>4.8411758816762801E-8</v>
          </cell>
          <cell r="G35">
            <v>1.6631021815347301E-7</v>
          </cell>
          <cell r="H35">
            <v>4.1821702739701802E-2</v>
          </cell>
          <cell r="I35">
            <v>8.1775897674962202E-8</v>
          </cell>
          <cell r="J35"/>
        </row>
        <row r="36">
          <cell r="A36" t="str">
            <v>RHES-SHWODBR</v>
          </cell>
          <cell r="B36" t="str">
            <v>VAR_cap</v>
          </cell>
          <cell r="C36" t="str">
            <v>-</v>
          </cell>
          <cell r="D36">
            <v>0.354428052062076</v>
          </cell>
          <cell r="E36">
            <v>0.35442842018501858</v>
          </cell>
          <cell r="F36">
            <v>0.35441828964204242</v>
          </cell>
          <cell r="G36">
            <v>0.35441431729282685</v>
          </cell>
          <cell r="H36">
            <v>0.14446845434507058</v>
          </cell>
          <cell r="I36">
            <v>9.8302000596101058E-5</v>
          </cell>
          <cell r="J36"/>
        </row>
        <row r="37">
          <cell r="A37" t="str">
            <v>D-EH2</v>
          </cell>
          <cell r="B37" t="str">
            <v>VAR_fout</v>
          </cell>
          <cell r="C37" t="str">
            <v>EH2</v>
          </cell>
          <cell r="D37"/>
          <cell r="E37"/>
          <cell r="F37"/>
          <cell r="G37"/>
          <cell r="H37">
            <v>3.3980629275985776E-4</v>
          </cell>
          <cell r="I37">
            <v>0.35700516594671006</v>
          </cell>
          <cell r="J37"/>
          <cell r="K37"/>
          <cell r="L37"/>
          <cell r="M37"/>
        </row>
        <row r="38">
          <cell r="A38" t="str">
            <v>D-EH2</v>
          </cell>
          <cell r="B38" t="str">
            <v>VAR_fin</v>
          </cell>
          <cell r="C38" t="str">
            <v>H2</v>
          </cell>
          <cell r="D38"/>
          <cell r="E38"/>
          <cell r="F38"/>
          <cell r="G38"/>
          <cell r="H38">
            <v>3.4323867955541194E-4</v>
          </cell>
          <cell r="I38">
            <v>0.36061127873405091</v>
          </cell>
          <cell r="J38"/>
          <cell r="K38"/>
          <cell r="L38"/>
          <cell r="M38"/>
        </row>
        <row r="39">
          <cell r="A39" t="str">
            <v>D-EH2</v>
          </cell>
          <cell r="B39" t="str">
            <v>VAR_ncap</v>
          </cell>
          <cell r="C39" t="str">
            <v>-</v>
          </cell>
          <cell r="D39"/>
          <cell r="E39"/>
          <cell r="F39"/>
          <cell r="G39">
            <v>7.0317634486837897E-7</v>
          </cell>
          <cell r="H39">
            <v>3.8934566010709201E-4</v>
          </cell>
          <cell r="I39">
            <v>9.6163286060300293E-2</v>
          </cell>
        </row>
        <row r="40">
          <cell r="A40" t="str">
            <v>D-EH2</v>
          </cell>
          <cell r="B40" t="str">
            <v>VAR_cap</v>
          </cell>
          <cell r="C40" t="str">
            <v>-</v>
          </cell>
          <cell r="D40"/>
          <cell r="E40"/>
          <cell r="F40"/>
          <cell r="G40">
            <v>7.0317634486837897E-7</v>
          </cell>
          <cell r="H40">
            <v>3.92080243054416E-4</v>
          </cell>
          <cell r="I40">
            <v>9.6555366303354706E-2</v>
          </cell>
        </row>
        <row r="41">
          <cell r="A41" t="str">
            <v>SCOM-SHWODBR</v>
          </cell>
          <cell r="B41" t="str">
            <v>VAR_fout</v>
          </cell>
          <cell r="C41" t="str">
            <v>SCOM-SHWOD</v>
          </cell>
          <cell r="D41">
            <v>6.1735483519001697</v>
          </cell>
          <cell r="E41">
            <v>7.186861937889498</v>
          </cell>
          <cell r="F41">
            <v>7.1481486208273557</v>
          </cell>
          <cell r="G41">
            <v>5.4200279353072238</v>
          </cell>
          <cell r="H41">
            <v>4.045758948003729</v>
          </cell>
          <cell r="I41">
            <v>2.2251459253428839E-4</v>
          </cell>
          <cell r="J41"/>
          <cell r="K41"/>
        </row>
        <row r="42">
          <cell r="A42" t="str">
            <v>SCOM-SHWODBR</v>
          </cell>
          <cell r="B42" t="str">
            <v>VAR_fin</v>
          </cell>
          <cell r="C42" t="str">
            <v>SWOD</v>
          </cell>
          <cell r="D42">
            <v>8.5743727109724617</v>
          </cell>
          <cell r="E42">
            <v>9.9817526915131829</v>
          </cell>
          <cell r="F42">
            <v>9.9279841955935613</v>
          </cell>
          <cell r="G42">
            <v>7.527816576815594</v>
          </cell>
          <cell r="H42">
            <v>5.6191096500051776</v>
          </cell>
          <cell r="I42">
            <v>3.0904804518651189E-4</v>
          </cell>
          <cell r="J42"/>
          <cell r="K42"/>
        </row>
        <row r="43">
          <cell r="A43" t="str">
            <v>SCOM-SHWODBR</v>
          </cell>
          <cell r="B43" t="str">
            <v>VAR_ncap</v>
          </cell>
          <cell r="C43" t="str">
            <v>-</v>
          </cell>
          <cell r="D43">
            <v>1.5860840244964999E-4</v>
          </cell>
          <cell r="E43">
            <v>7.6980230342825404E-2</v>
          </cell>
          <cell r="F43">
            <v>1.6546843065421299E-6</v>
          </cell>
          <cell r="G43">
            <v>4.1516521255902298E-6</v>
          </cell>
          <cell r="H43">
            <v>0.27097939387595499</v>
          </cell>
          <cell r="I43">
            <v>5.7553083424694904E-7</v>
          </cell>
          <cell r="J43"/>
          <cell r="K43"/>
        </row>
        <row r="44">
          <cell r="A44" t="str">
            <v>SCOM-SHWODBR</v>
          </cell>
          <cell r="B44" t="str">
            <v>VAR_cap</v>
          </cell>
          <cell r="C44" t="str">
            <v>-</v>
          </cell>
          <cell r="D44">
            <v>0.47857888621956163</v>
          </cell>
          <cell r="E44">
            <v>0.55555896476523492</v>
          </cell>
          <cell r="F44">
            <v>0.55552571176935039</v>
          </cell>
          <cell r="G44">
            <v>0.47055196434854202</v>
          </cell>
          <cell r="H44">
            <v>0.35693686712876171</v>
          </cell>
          <cell r="I44">
            <v>2.9965972317996803E-5</v>
          </cell>
          <cell r="J44"/>
          <cell r="K44"/>
          <cell r="L44"/>
        </row>
        <row r="45">
          <cell r="A45" t="str">
            <v>ITOT-SWHLTHCHP</v>
          </cell>
          <cell r="B45" t="str">
            <v>VAR_fout</v>
          </cell>
          <cell r="C45" t="str">
            <v>ITOT-SWH</v>
          </cell>
          <cell r="D45">
            <v>5.1850741011421455</v>
          </cell>
          <cell r="E45">
            <v>5.5675674851119892</v>
          </cell>
          <cell r="F45">
            <v>5.7261396661662918</v>
          </cell>
          <cell r="G45">
            <v>6.1457516700686989</v>
          </cell>
          <cell r="H45">
            <v>6.5410666719408441</v>
          </cell>
          <cell r="I45">
            <v>13.066430603809447</v>
          </cell>
          <cell r="J45"/>
          <cell r="K45"/>
        </row>
        <row r="46">
          <cell r="A46" t="str">
            <v>ITOT-SWHLTHCHP</v>
          </cell>
          <cell r="B46" t="str">
            <v>VAR_fin</v>
          </cell>
          <cell r="C46" t="str">
            <v>ITOTLTHCHPC</v>
          </cell>
          <cell r="D46">
            <v>5.1850741011421455</v>
          </cell>
          <cell r="E46">
            <v>5.5675674851119892</v>
          </cell>
          <cell r="F46">
            <v>5.7261396661662918</v>
          </cell>
          <cell r="G46">
            <v>6.1457516700686989</v>
          </cell>
          <cell r="H46">
            <v>6.5410666719408441</v>
          </cell>
          <cell r="I46">
            <v>13.066430603809447</v>
          </cell>
          <cell r="J46"/>
          <cell r="K46"/>
        </row>
        <row r="47">
          <cell r="A47" t="str">
            <v>ITOT-SWHLTHCHP</v>
          </cell>
          <cell r="B47" t="str">
            <v>VAR_fin</v>
          </cell>
          <cell r="C47" t="str">
            <v>ITOT_LTH_CHP_ON</v>
          </cell>
          <cell r="D47">
            <v>5.6086611546665806</v>
          </cell>
          <cell r="E47">
            <v>6.0095301847817311</v>
          </cell>
          <cell r="F47">
            <v>6.1609385603215507</v>
          </cell>
          <cell r="G47">
            <v>6.5773806237907504</v>
          </cell>
          <cell r="H47">
            <v>6.9270613733324469</v>
          </cell>
          <cell r="I47">
            <v>13.754137477694147</v>
          </cell>
          <cell r="J47"/>
          <cell r="K47"/>
        </row>
        <row r="48">
          <cell r="A48" t="str">
            <v>ITOT-SWHLTHCHP</v>
          </cell>
          <cell r="B48" t="str">
            <v>VAR_ncap</v>
          </cell>
          <cell r="C48" t="str">
            <v>-</v>
          </cell>
          <cell r="D48"/>
          <cell r="E48">
            <v>2.9214228618829299E-2</v>
          </cell>
          <cell r="F48">
            <v>5.6132648566624199E-2</v>
          </cell>
          <cell r="G48">
            <v>4.2904419806567999E-2</v>
          </cell>
          <cell r="H48">
            <v>0.35673298143862597</v>
          </cell>
          <cell r="I48">
            <v>0.80405735778772003</v>
          </cell>
          <cell r="J48"/>
          <cell r="K48"/>
        </row>
        <row r="49">
          <cell r="A49" t="str">
            <v>ITOT-SWHLTHCHP</v>
          </cell>
          <cell r="B49" t="str">
            <v>VAR_cap</v>
          </cell>
          <cell r="C49" t="str">
            <v>-</v>
          </cell>
          <cell r="D49">
            <v>0.62661755442165901</v>
          </cell>
          <cell r="E49">
            <v>0.33326841063995927</v>
          </cell>
          <cell r="F49">
            <v>0.36426017477438266</v>
          </cell>
          <cell r="G49">
            <v>0.357345298582603</v>
          </cell>
          <cell r="H49">
            <v>0.54920256928550193</v>
          </cell>
          <cell r="I49">
            <v>1.1167468531712204</v>
          </cell>
          <cell r="J49"/>
          <cell r="K49"/>
        </row>
        <row r="50">
          <cell r="A50" t="str">
            <v>RHSA-WHSTG-NGAHP</v>
          </cell>
          <cell r="B50" t="str">
            <v>VAR_fout</v>
          </cell>
          <cell r="C50" t="str">
            <v>RHSA-WHANGAH</v>
          </cell>
          <cell r="D50"/>
          <cell r="E50"/>
          <cell r="F50">
            <v>1.2088354830796491E-4</v>
          </cell>
          <cell r="G50">
            <v>1.6286141660187362E-4</v>
          </cell>
          <cell r="H50">
            <v>0.1750822968897687</v>
          </cell>
          <cell r="I50">
            <v>0.57912587166171958</v>
          </cell>
          <cell r="J50"/>
          <cell r="K50"/>
        </row>
        <row r="51">
          <cell r="A51" t="str">
            <v>RHSA-WHSTG-NGAHP</v>
          </cell>
          <cell r="B51" t="str">
            <v>VAR_fin</v>
          </cell>
          <cell r="C51" t="str">
            <v>RHSA-WHANGAH</v>
          </cell>
          <cell r="D51"/>
          <cell r="E51"/>
          <cell r="F51">
            <v>1.1724874709085801E-4</v>
          </cell>
          <cell r="G51">
            <v>1.5987158306834815E-4</v>
          </cell>
          <cell r="H51">
            <v>0.17510334224589777</v>
          </cell>
          <cell r="I51">
            <v>0.57914284794793824</v>
          </cell>
          <cell r="J51"/>
          <cell r="K51"/>
        </row>
        <row r="52">
          <cell r="A52" t="str">
            <v>RHSA-WHSTG-NGAHP</v>
          </cell>
          <cell r="B52" t="str">
            <v>VAR_ncap</v>
          </cell>
          <cell r="C52" t="str">
            <v>-</v>
          </cell>
          <cell r="D52">
            <v>9.3209047853488097E-6</v>
          </cell>
          <cell r="E52">
            <v>1.0405406032340801E-5</v>
          </cell>
          <cell r="F52">
            <v>4.3177649575299999E-5</v>
          </cell>
          <cell r="G52">
            <v>2.14036968238766E-5</v>
          </cell>
          <cell r="H52">
            <v>3.4283219879584E-2</v>
          </cell>
          <cell r="I52">
            <v>6.3955203775131503E-2</v>
          </cell>
          <cell r="J52"/>
          <cell r="K52"/>
        </row>
        <row r="53">
          <cell r="A53" t="str">
            <v>RHSA-WHSTG-NGAHP</v>
          </cell>
          <cell r="B53" t="str">
            <v>VAR_cap</v>
          </cell>
          <cell r="C53" t="str">
            <v>-</v>
          </cell>
          <cell r="D53">
            <v>9.3252446254093131E-6</v>
          </cell>
          <cell r="E53">
            <v>1.5374806624026029E-6</v>
          </cell>
          <cell r="F53">
            <v>4.0027247204719803E-5</v>
          </cell>
          <cell r="G53">
            <v>4.0426382681697815E-5</v>
          </cell>
          <cell r="H53">
            <v>6.1436369845756525E-2</v>
          </cell>
          <cell r="I53">
            <v>0.10028501263895542</v>
          </cell>
          <cell r="J53"/>
          <cell r="K53"/>
        </row>
        <row r="54">
          <cell r="A54" t="str">
            <v>D-RES_LTH</v>
          </cell>
          <cell r="B54" t="str">
            <v>VAR_fout</v>
          </cell>
          <cell r="C54" t="str">
            <v>RHNS_LTH_DH</v>
          </cell>
          <cell r="D54"/>
          <cell r="E54">
            <v>5.445578558627405E-2</v>
          </cell>
          <cell r="F54">
            <v>6.905970528658445E-2</v>
          </cell>
          <cell r="G54">
            <v>0.11118385460678837</v>
          </cell>
          <cell r="H54">
            <v>0.23902989849091721</v>
          </cell>
          <cell r="I54">
            <v>0.26403512755618391</v>
          </cell>
          <cell r="J54"/>
          <cell r="K54"/>
        </row>
        <row r="55">
          <cell r="A55" t="str">
            <v>D-RES_LTH</v>
          </cell>
          <cell r="B55" t="str">
            <v>VAR_fout</v>
          </cell>
          <cell r="C55" t="str">
            <v>RHEM_LTH_DH</v>
          </cell>
          <cell r="D55">
            <v>2.0320376460147207</v>
          </cell>
          <cell r="E55">
            <v>3.8269963109154568</v>
          </cell>
          <cell r="F55">
            <v>3.8184268453191432</v>
          </cell>
          <cell r="G55">
            <v>3.0999336366748649</v>
          </cell>
          <cell r="H55">
            <v>2.9336901084887113</v>
          </cell>
          <cell r="I55">
            <v>2.0317082372236928</v>
          </cell>
          <cell r="J55"/>
          <cell r="K55"/>
        </row>
        <row r="56">
          <cell r="A56" t="str">
            <v>D-RES_LTH</v>
          </cell>
          <cell r="B56" t="str">
            <v>VAR_fout</v>
          </cell>
          <cell r="C56" t="str">
            <v>RHES_LTH_DH</v>
          </cell>
          <cell r="D56">
            <v>1.7877926628725269</v>
          </cell>
          <cell r="E56">
            <v>3.5391887198049661</v>
          </cell>
          <cell r="F56">
            <v>3.4003848707345714</v>
          </cell>
          <cell r="G56">
            <v>1.7563806615863986</v>
          </cell>
          <cell r="H56">
            <v>1.8793128606588141</v>
          </cell>
          <cell r="I56">
            <v>1.7557010244270068</v>
          </cell>
          <cell r="J56"/>
          <cell r="K56"/>
        </row>
        <row r="57">
          <cell r="A57" t="str">
            <v>D-RES_LTH</v>
          </cell>
          <cell r="B57" t="str">
            <v>VAR_fout</v>
          </cell>
          <cell r="C57" t="str">
            <v>RHSA_LTH</v>
          </cell>
          <cell r="D57">
            <v>4.5201799186976928</v>
          </cell>
          <cell r="E57">
            <v>1.710655681845884</v>
          </cell>
          <cell r="F57">
            <v>1.7106557160848137</v>
          </cell>
          <cell r="G57">
            <v>1.710655750328316</v>
          </cell>
          <cell r="H57">
            <v>1.7106559693559267</v>
          </cell>
          <cell r="I57">
            <v>1.7106548470942666</v>
          </cell>
          <cell r="J57"/>
          <cell r="K57"/>
        </row>
        <row r="58">
          <cell r="A58" t="str">
            <v>D-RES_LTH</v>
          </cell>
          <cell r="B58" t="str">
            <v>VAR_fout</v>
          </cell>
          <cell r="C58" t="str">
            <v>RHNM_LTH_DH</v>
          </cell>
          <cell r="D58"/>
          <cell r="E58">
            <v>0.35008446902103219</v>
          </cell>
          <cell r="F58">
            <v>0.38254580310276404</v>
          </cell>
          <cell r="G58">
            <v>0.44347428675354267</v>
          </cell>
          <cell r="H58">
            <v>0.5959903528907049</v>
          </cell>
          <cell r="I58">
            <v>0.80095518937977406</v>
          </cell>
          <cell r="J58"/>
          <cell r="K58"/>
        </row>
        <row r="59">
          <cell r="A59" t="str">
            <v>D-RES_LTH</v>
          </cell>
          <cell r="B59" t="str">
            <v>VAR_fin</v>
          </cell>
          <cell r="C59" t="str">
            <v>LTH</v>
          </cell>
          <cell r="D59">
            <v>9.2187393545540122</v>
          </cell>
          <cell r="E59">
            <v>10.480368425508944</v>
          </cell>
          <cell r="F59">
            <v>10.3464504063869</v>
          </cell>
          <cell r="G59">
            <v>7.8255123637681843</v>
          </cell>
          <cell r="H59">
            <v>8.0267601566030642</v>
          </cell>
          <cell r="I59">
            <v>7.106841963155702</v>
          </cell>
          <cell r="J59"/>
          <cell r="K59"/>
        </row>
        <row r="60">
          <cell r="A60" t="str">
            <v>D-RES_LTH</v>
          </cell>
          <cell r="B60" t="str">
            <v>VAR_ncap</v>
          </cell>
          <cell r="C60" t="str">
            <v>-</v>
          </cell>
          <cell r="D60">
            <v>0.62767289813746996</v>
          </cell>
          <cell r="E60">
            <v>3.1428806635638698E-2</v>
          </cell>
          <cell r="F60">
            <v>5.1773280802991702E-3</v>
          </cell>
          <cell r="G60">
            <v>1.7854452025771999E-2</v>
          </cell>
          <cell r="H60">
            <v>7.9598474642588492E-3</v>
          </cell>
          <cell r="I60">
            <v>1.4591205610127901E-2</v>
          </cell>
          <cell r="J60"/>
          <cell r="K60"/>
        </row>
        <row r="61">
          <cell r="A61" t="str">
            <v>D-RES_LTH</v>
          </cell>
          <cell r="B61" t="str">
            <v>VAR_cap</v>
          </cell>
          <cell r="C61" t="str">
            <v>-</v>
          </cell>
          <cell r="D61">
            <v>0.62767289813746996</v>
          </cell>
          <cell r="E61">
            <v>0.65910170477310903</v>
          </cell>
          <cell r="F61">
            <v>0.66427903285340795</v>
          </cell>
          <cell r="G61">
            <v>0.68213348487918002</v>
          </cell>
          <cell r="H61">
            <v>0.69953940739932696</v>
          </cell>
          <cell r="I61">
            <v>0.71413061300945402</v>
          </cell>
          <cell r="J61"/>
          <cell r="K61"/>
        </row>
        <row r="62">
          <cell r="A62" t="str">
            <v>D-RHEM_NKEV_GAS_ELC_CHP</v>
          </cell>
          <cell r="B62" t="str">
            <v>VAR_fout</v>
          </cell>
          <cell r="C62" t="str">
            <v>ELC5</v>
          </cell>
          <cell r="D62">
            <v>1.4788000484660856E-2</v>
          </cell>
          <cell r="E62">
            <v>2.8093476990199484E-2</v>
          </cell>
          <cell r="F62">
            <v>0.16407629634396209</v>
          </cell>
          <cell r="G62">
            <v>0.16343087969739767</v>
          </cell>
          <cell r="H62">
            <v>0.30673919699141977</v>
          </cell>
          <cell r="I62">
            <v>0.15710913390104234</v>
          </cell>
          <cell r="J62"/>
          <cell r="K62"/>
        </row>
        <row r="63">
          <cell r="A63" t="str">
            <v>D-RHEM_NKEV_GAS_ELC_CHP</v>
          </cell>
          <cell r="B63" t="str">
            <v>VAR_fout</v>
          </cell>
          <cell r="C63" t="str">
            <v>RHEM_ELC</v>
          </cell>
          <cell r="D63">
            <v>1.5288542757425217E-2</v>
          </cell>
          <cell r="E63">
            <v>2.8207355992869526E-2</v>
          </cell>
          <cell r="F63">
            <v>0.16256237950552399</v>
          </cell>
          <cell r="G63">
            <v>0.1618589334720987</v>
          </cell>
          <cell r="H63">
            <v>0.30192004244172949</v>
          </cell>
          <cell r="I63">
            <v>0.15477857374752702</v>
          </cell>
          <cell r="J63"/>
        </row>
        <row r="64">
          <cell r="A64" t="str">
            <v>D-RHEM_NKEV_GAS_ELC_CHP</v>
          </cell>
          <cell r="B64" t="str">
            <v>VAR_fin</v>
          </cell>
          <cell r="C64" t="str">
            <v>RHEM_NKEV_GAS_ELC_CHP</v>
          </cell>
          <cell r="D64">
            <v>3.0076543242086064E-2</v>
          </cell>
          <cell r="E64">
            <v>5.6300832983069031E-2</v>
          </cell>
          <cell r="F64">
            <v>0.32663041416171223</v>
          </cell>
          <cell r="G64">
            <v>0.32528981316949662</v>
          </cell>
          <cell r="H64">
            <v>0.60865923943314959</v>
          </cell>
          <cell r="I64">
            <v>0.31188770764856971</v>
          </cell>
          <cell r="J64"/>
        </row>
        <row r="65">
          <cell r="A65" t="str">
            <v>SCOM-SHDEM</v>
          </cell>
          <cell r="B65" t="str">
            <v>VAR_fout</v>
          </cell>
          <cell r="C65" t="str">
            <v>SCOM-SHD</v>
          </cell>
          <cell r="D65">
            <v>73.238381844668567</v>
          </cell>
          <cell r="E65">
            <v>78.573848123734649</v>
          </cell>
          <cell r="F65">
            <v>77.964864181260694</v>
          </cell>
          <cell r="G65">
            <v>76.73268898763061</v>
          </cell>
          <cell r="H65">
            <v>71.340086312961688</v>
          </cell>
          <cell r="I65">
            <v>64.998467000758353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SCOM-SHCON</v>
          </cell>
          <cell r="D66"/>
          <cell r="E66">
            <v>9.117261558476379</v>
          </cell>
          <cell r="F66">
            <v>9.1168775851282717</v>
          </cell>
          <cell r="G66">
            <v>9.976371533909564</v>
          </cell>
          <cell r="H66">
            <v>27.366867479253397</v>
          </cell>
          <cell r="I66">
            <v>30.233572375777825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SCOM-SHWOD</v>
          </cell>
          <cell r="D67">
            <v>6.1735483519001697</v>
          </cell>
          <cell r="E67">
            <v>7.186861937889498</v>
          </cell>
          <cell r="F67">
            <v>7.1481486208273557</v>
          </cell>
          <cell r="G67">
            <v>5.4200279353072238</v>
          </cell>
          <cell r="H67">
            <v>4.045758948003729</v>
          </cell>
          <cell r="I67">
            <v>2.2251459253428839E-4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SCOM-SHH2B</v>
          </cell>
          <cell r="D68"/>
          <cell r="E68"/>
          <cell r="F68"/>
          <cell r="G68">
            <v>4.2440756672851093E-5</v>
          </cell>
          <cell r="H68">
            <v>4.1282921480471797E-5</v>
          </cell>
          <cell r="I68">
            <v>3.3099286089275902E-5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SCOM-SHLTHD</v>
          </cell>
          <cell r="D69">
            <v>5.5539070523845382</v>
          </cell>
          <cell r="E69">
            <v>6.0159400626997446</v>
          </cell>
          <cell r="F69">
            <v>6.0159396157216749</v>
          </cell>
          <cell r="G69">
            <v>6.0159374351055321</v>
          </cell>
          <cell r="H69">
            <v>6.0159355024838934</v>
          </cell>
          <cell r="I69">
            <v>6.0159372150754358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SCOM-SHELCB</v>
          </cell>
          <cell r="D70">
            <v>2.3940413662865763</v>
          </cell>
          <cell r="E70">
            <v>0.59040071918729409</v>
          </cell>
          <cell r="F70">
            <v>2.1645428766566766</v>
          </cell>
          <cell r="G70">
            <v>1.8706002951045202</v>
          </cell>
          <cell r="H70">
            <v>0.8985984761275867</v>
          </cell>
          <cell r="I70">
            <v>0.48199467694995507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SCOM-SHBIO</v>
          </cell>
          <cell r="D71">
            <v>1.2230714025553719</v>
          </cell>
          <cell r="E71">
            <v>1.3407697082029384</v>
          </cell>
          <cell r="F71">
            <v>1.3564707078311951</v>
          </cell>
          <cell r="G71">
            <v>1.3527490485432465</v>
          </cell>
          <cell r="H71">
            <v>1.1395596283006681</v>
          </cell>
          <cell r="I71">
            <v>1.097379259729454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SCOM-SHELCH</v>
          </cell>
          <cell r="D72">
            <v>4.2612117362906581</v>
          </cell>
          <cell r="E72">
            <v>4.6176534984066171</v>
          </cell>
          <cell r="F72">
            <v>4.6114955643544322</v>
          </cell>
          <cell r="G72">
            <v>4.6120389087100602</v>
          </cell>
          <cell r="H72">
            <v>4.5108625552112391</v>
          </cell>
          <cell r="I72">
            <v>13.8796169944599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SCOM-SHPLT</v>
          </cell>
          <cell r="D73">
            <v>1.8770740908424786</v>
          </cell>
          <cell r="E73">
            <v>2.1600841603461687</v>
          </cell>
          <cell r="F73">
            <v>2.0264788175121531</v>
          </cell>
          <cell r="G73">
            <v>2.1840335688425379</v>
          </cell>
          <cell r="H73">
            <v>1.7273309502093603</v>
          </cell>
          <cell r="I73">
            <v>1.8688706486991613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SCOM-SHLTHC-NGA</v>
          </cell>
          <cell r="D74">
            <v>0.68565776585530336</v>
          </cell>
          <cell r="E74">
            <v>0.74269776437266644</v>
          </cell>
          <cell r="F74">
            <v>1.0892343283041312</v>
          </cell>
          <cell r="G74">
            <v>8.1376202666172901</v>
          </cell>
          <cell r="H74">
            <v>9.9125886847226496</v>
          </cell>
          <cell r="I74">
            <v>0.95501253595419933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SCOM-SHSOL</v>
          </cell>
          <cell r="D75">
            <v>0.62700647749375371</v>
          </cell>
          <cell r="E75">
            <v>0.68734605229991885</v>
          </cell>
          <cell r="F75">
            <v>0.7140991108687661</v>
          </cell>
          <cell r="G75">
            <v>0.77433122710779523</v>
          </cell>
          <cell r="H75">
            <v>2.7636127329541211</v>
          </cell>
          <cell r="I75">
            <v>4.2224271697630176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SCOM-SHLTHC-WOD</v>
          </cell>
          <cell r="D76"/>
          <cell r="E76"/>
          <cell r="F76"/>
          <cell r="G76">
            <v>7.6042315913592057E-4</v>
          </cell>
          <cell r="H76">
            <v>7.1600569094360759E-4</v>
          </cell>
          <cell r="I76">
            <v>2.0738482296398715E-4</v>
          </cell>
          <cell r="J76"/>
          <cell r="K76"/>
        </row>
        <row r="77">
          <cell r="A77" t="str">
            <v>SCOM-SHDEM</v>
          </cell>
          <cell r="B77" t="str">
            <v>VAR_fin</v>
          </cell>
          <cell r="C77" t="str">
            <v>SCOM-SHNGA</v>
          </cell>
          <cell r="D77">
            <v>24.18971937485518</v>
          </cell>
          <cell r="E77">
            <v>25.3269252501807</v>
          </cell>
          <cell r="F77">
            <v>23.249483554289753</v>
          </cell>
          <cell r="G77">
            <v>23.405996832942673</v>
          </cell>
          <cell r="H77">
            <v>4.621856279797333</v>
          </cell>
          <cell r="I77">
            <v>1.3412379454454129</v>
          </cell>
          <cell r="J77"/>
          <cell r="K77"/>
        </row>
        <row r="78">
          <cell r="A78" t="str">
            <v>SCOM-SHDEM</v>
          </cell>
          <cell r="B78" t="str">
            <v>VAR_fin</v>
          </cell>
          <cell r="C78" t="str">
            <v>SCOM-SHNGAH</v>
          </cell>
          <cell r="D78"/>
          <cell r="E78"/>
          <cell r="F78">
            <v>0.20905382905335004</v>
          </cell>
          <cell r="G78">
            <v>0.58284114731890524</v>
          </cell>
          <cell r="H78">
            <v>1.8781323936925989</v>
          </cell>
          <cell r="I78">
            <v>2.0689161519543289</v>
          </cell>
          <cell r="J78"/>
          <cell r="K78"/>
        </row>
        <row r="79">
          <cell r="A79" t="str">
            <v>SCOM-SHDEM</v>
          </cell>
          <cell r="B79" t="str">
            <v>VAR_fin</v>
          </cell>
          <cell r="C79" t="str">
            <v>SCOM-SHLTHC-BIO</v>
          </cell>
          <cell r="D79">
            <v>1.4100705884622953</v>
          </cell>
          <cell r="E79">
            <v>1.5273734240090446</v>
          </cell>
          <cell r="F79">
            <v>1.7656644465705411</v>
          </cell>
          <cell r="G79">
            <v>1.4716166331243081</v>
          </cell>
          <cell r="H79">
            <v>2.5284680141761222</v>
          </cell>
          <cell r="I79">
            <v>2.3098745721358203</v>
          </cell>
          <cell r="J79"/>
          <cell r="K79"/>
        </row>
        <row r="80">
          <cell r="A80" t="str">
            <v>SCOM-SHDEM</v>
          </cell>
          <cell r="B80" t="str">
            <v>VAR_fin</v>
          </cell>
          <cell r="C80" t="str">
            <v>SCOM-SHLTHC-HFC</v>
          </cell>
          <cell r="D80"/>
          <cell r="E80"/>
          <cell r="F80"/>
          <cell r="G80">
            <v>3.9035176245745605E-4</v>
          </cell>
          <cell r="H80">
            <v>3.3669346758065404E-4</v>
          </cell>
          <cell r="I80">
            <v>5.6727638916142077E-4</v>
          </cell>
          <cell r="J80"/>
          <cell r="K80"/>
        </row>
        <row r="81">
          <cell r="A81" t="str">
            <v>SCOM-SHDEM</v>
          </cell>
          <cell r="B81" t="str">
            <v>VAR_fin</v>
          </cell>
          <cell r="C81" t="str">
            <v>SCOM-SHLFO</v>
          </cell>
          <cell r="D81">
            <v>24.843073637742279</v>
          </cell>
          <cell r="E81">
            <v>19.260783195726827</v>
          </cell>
          <cell r="F81">
            <v>18.497593630929135</v>
          </cell>
          <cell r="G81">
            <v>10.927521262604586</v>
          </cell>
          <cell r="H81">
            <v>3.9296135784486772</v>
          </cell>
          <cell r="I81">
            <v>0.52271273449121936</v>
          </cell>
          <cell r="J81"/>
          <cell r="K81"/>
        </row>
        <row r="82">
          <cell r="A82" t="str">
            <v>ITOT-SWHSTG-NGAHP</v>
          </cell>
          <cell r="B82" t="str">
            <v>VAR_fout</v>
          </cell>
          <cell r="C82" t="str">
            <v>ITOT-SWHANGAH</v>
          </cell>
          <cell r="D82">
            <v>1.3279007302520495E-4</v>
          </cell>
          <cell r="E82">
            <v>2.6988832118860011E-4</v>
          </cell>
          <cell r="F82">
            <v>1.7870779596294815E-3</v>
          </cell>
          <cell r="G82">
            <v>4.8101111414222924E-4</v>
          </cell>
          <cell r="H82">
            <v>4.3604214521193001E-3</v>
          </cell>
          <cell r="I82">
            <v>2.0334103722884929E-4</v>
          </cell>
          <cell r="J82"/>
        </row>
        <row r="83">
          <cell r="A83" t="str">
            <v>ITOT-SWHSTG-NGAHP</v>
          </cell>
          <cell r="B83" t="str">
            <v>VAR_fin</v>
          </cell>
          <cell r="C83" t="str">
            <v>ITOT-SWHANGAH</v>
          </cell>
          <cell r="D83">
            <v>1.3279007302520495E-4</v>
          </cell>
          <cell r="E83">
            <v>2.6988832118860011E-4</v>
          </cell>
          <cell r="F83">
            <v>2.3075641991869567E-3</v>
          </cell>
          <cell r="G83">
            <v>6.0771755808063696E-4</v>
          </cell>
          <cell r="H83">
            <v>5.1363190235322364E-3</v>
          </cell>
          <cell r="I83">
            <v>2.2406555692634791E-4</v>
          </cell>
          <cell r="J83"/>
          <cell r="K83"/>
        </row>
        <row r="84">
          <cell r="A84" t="str">
            <v>ITOT-SWHSTG-NGAHP</v>
          </cell>
          <cell r="B84" t="str">
            <v>VAR_ncap</v>
          </cell>
          <cell r="C84" t="str">
            <v>-</v>
          </cell>
          <cell r="D84">
            <v>1.9157196001465999E-3</v>
          </cell>
          <cell r="E84">
            <v>4.7567310079001098E-6</v>
          </cell>
          <cell r="F84">
            <v>3.63639331949493E-3</v>
          </cell>
          <cell r="G84">
            <v>1.2337562529625E-2</v>
          </cell>
          <cell r="H84">
            <v>6.9887747110095703E-3</v>
          </cell>
          <cell r="I84">
            <v>1.44120099561671E-2</v>
          </cell>
          <cell r="J84"/>
          <cell r="K84"/>
        </row>
        <row r="85">
          <cell r="A85" t="str">
            <v>ITOT-SWHSTG-NGAHP</v>
          </cell>
          <cell r="B85" t="str">
            <v>VAR_cap</v>
          </cell>
          <cell r="C85" t="str">
            <v>-</v>
          </cell>
          <cell r="D85">
            <v>1.9157196001465999E-3</v>
          </cell>
          <cell r="E85">
            <v>4.7057271878390115E-5</v>
          </cell>
          <cell r="F85">
            <v>3.7013562348514701E-3</v>
          </cell>
          <cell r="G85">
            <v>1.6041025619514461E-2</v>
          </cell>
          <cell r="H85">
            <v>1.6134929049777959E-2</v>
          </cell>
          <cell r="I85">
            <v>1.9496946920413233E-2</v>
          </cell>
          <cell r="J85"/>
          <cell r="K85"/>
        </row>
        <row r="86">
          <cell r="A86" t="str">
            <v>ITOT-STG-ELCSPEC</v>
          </cell>
          <cell r="B86" t="str">
            <v>VAR_fout</v>
          </cell>
          <cell r="C86" t="str">
            <v>ITOT-ELS</v>
          </cell>
          <cell r="D86"/>
          <cell r="E86">
            <v>2.3506143172069349E-2</v>
          </cell>
          <cell r="F86">
            <v>3.0363193983313535E-2</v>
          </cell>
          <cell r="G86">
            <v>0.14510475115890781</v>
          </cell>
          <cell r="H86">
            <v>0.31327681005006414</v>
          </cell>
          <cell r="I86">
            <v>1.3470025856370968</v>
          </cell>
          <cell r="J86"/>
          <cell r="K86"/>
        </row>
        <row r="87">
          <cell r="A87" t="str">
            <v>ITOT-STG-ELCSPEC</v>
          </cell>
          <cell r="B87" t="str">
            <v>VAR_fin</v>
          </cell>
          <cell r="C87" t="str">
            <v>ITOT-ELS</v>
          </cell>
          <cell r="D87"/>
          <cell r="E87">
            <v>2.3508917621121856E-2</v>
          </cell>
          <cell r="F87">
            <v>3.0366152673123481E-2</v>
          </cell>
          <cell r="G87">
            <v>0.14510761277180956</v>
          </cell>
          <cell r="H87">
            <v>0.31327972900167406</v>
          </cell>
          <cell r="I87">
            <v>1.347004225511601</v>
          </cell>
          <cell r="J87"/>
          <cell r="K87"/>
          <cell r="L87"/>
        </row>
        <row r="88">
          <cell r="A88" t="str">
            <v>ITOT-STG-ELCSPEC</v>
          </cell>
          <cell r="B88" t="str">
            <v>VAR_ncap</v>
          </cell>
          <cell r="C88" t="str">
            <v>-</v>
          </cell>
          <cell r="D88"/>
          <cell r="E88">
            <v>8.9187239668448901E-4</v>
          </cell>
          <cell r="F88">
            <v>2.46713447714101E-4</v>
          </cell>
          <cell r="G88">
            <v>4.0519642070159199E-3</v>
          </cell>
          <cell r="H88">
            <v>2.6393946391912999E-3</v>
          </cell>
          <cell r="I88">
            <v>9.7379272481821405E-2</v>
          </cell>
          <cell r="J88"/>
          <cell r="K88"/>
        </row>
        <row r="89">
          <cell r="A89" t="str">
            <v>ITOT-STG-ELCSPEC</v>
          </cell>
          <cell r="B89" t="str">
            <v>VAR_cap</v>
          </cell>
          <cell r="C89" t="str">
            <v>-</v>
          </cell>
          <cell r="D89"/>
          <cell r="E89">
            <v>8.9187239668448901E-4</v>
          </cell>
          <cell r="F89">
            <v>1.138194604307286E-3</v>
          </cell>
          <cell r="G89">
            <v>5.1893748386917793E-3</v>
          </cell>
          <cell r="H89">
            <v>1.1611828479639045E-2</v>
          </cell>
          <cell r="I89">
            <v>0.10443005415851868</v>
          </cell>
          <cell r="J89"/>
          <cell r="K89"/>
        </row>
        <row r="90">
          <cell r="A90" t="str">
            <v>D-RHES_LTH_CHPNGA</v>
          </cell>
          <cell r="B90" t="str">
            <v>VAR_fout</v>
          </cell>
          <cell r="C90" t="str">
            <v>RHSA_LTH</v>
          </cell>
          <cell r="D90">
            <v>9.6412027568292934E-4</v>
          </cell>
          <cell r="E90">
            <v>1.5422301540803405E-2</v>
          </cell>
          <cell r="F90">
            <v>1.8211463847313342E-2</v>
          </cell>
          <cell r="G90">
            <v>7.5822387313165325E-5</v>
          </cell>
          <cell r="H90">
            <v>2.9466640855232273E-5</v>
          </cell>
          <cell r="I90">
            <v>1.5938592269624768E-6</v>
          </cell>
          <cell r="J90"/>
          <cell r="K90"/>
        </row>
        <row r="91">
          <cell r="A91" t="str">
            <v>D-RHES_LTH_CHPNGA</v>
          </cell>
          <cell r="B91" t="str">
            <v>VAR_fout</v>
          </cell>
          <cell r="C91" t="str">
            <v>LTH</v>
          </cell>
          <cell r="D91"/>
          <cell r="E91">
            <v>3.0030929405464799E-8</v>
          </cell>
          <cell r="F91">
            <v>9.473630620923974E-6</v>
          </cell>
          <cell r="G91">
            <v>8.3308079457117318E-7</v>
          </cell>
          <cell r="H91">
            <v>4.586027265258345E-6</v>
          </cell>
          <cell r="I91">
            <v>5.8035298436358837E-7</v>
          </cell>
          <cell r="J91"/>
          <cell r="K91"/>
        </row>
        <row r="92">
          <cell r="A92" t="str">
            <v>D-RHES_LTH_CHPNGA</v>
          </cell>
          <cell r="B92" t="str">
            <v>VAR_fout</v>
          </cell>
          <cell r="C92" t="str">
            <v>RHES_LTH_CHPNGA_ON</v>
          </cell>
          <cell r="D92">
            <v>3.0859532421619037E-2</v>
          </cell>
          <cell r="E92">
            <v>3.4725059790058299E-2</v>
          </cell>
          <cell r="F92">
            <v>1.1443648336062576E-2</v>
          </cell>
          <cell r="G92">
            <v>2.5891768522607688E-3</v>
          </cell>
          <cell r="H92">
            <v>1.9480595747083753E-3</v>
          </cell>
          <cell r="I92">
            <v>5.738917195129633E-4</v>
          </cell>
          <cell r="J92"/>
          <cell r="K92"/>
        </row>
        <row r="93">
          <cell r="A93" t="str">
            <v>D-RHES_LTH_CHPNGA</v>
          </cell>
          <cell r="B93" t="str">
            <v>VAR_fin</v>
          </cell>
          <cell r="C93" t="str">
            <v>RHES_LTH_CHPNGA</v>
          </cell>
          <cell r="D93">
            <v>3.1823652697301981E-2</v>
          </cell>
          <cell r="E93">
            <v>5.0149461625489583E-2</v>
          </cell>
          <cell r="F93">
            <v>2.9664719706789702E-2</v>
          </cell>
          <cell r="G93">
            <v>2.6671243052942255E-3</v>
          </cell>
          <cell r="H93">
            <v>1.9826271143868132E-3</v>
          </cell>
          <cell r="I93">
            <v>5.7717291561982685E-4</v>
          </cell>
          <cell r="J93"/>
        </row>
        <row r="94">
          <cell r="A94" t="str">
            <v>D-ICOA</v>
          </cell>
          <cell r="B94" t="str">
            <v>VAR_fout</v>
          </cell>
          <cell r="C94" t="str">
            <v>ICOA</v>
          </cell>
          <cell r="D94">
            <v>3.5600041639852376</v>
          </cell>
          <cell r="E94">
            <v>3.4647173652550465</v>
          </cell>
          <cell r="F94">
            <v>1.2045167027492417E-2</v>
          </cell>
          <cell r="G94">
            <v>4.572293899646544E-4</v>
          </cell>
          <cell r="H94">
            <v>6.7917411157720426E-5</v>
          </cell>
          <cell r="I94">
            <v>5.9497954811453019E-6</v>
          </cell>
          <cell r="J94"/>
        </row>
        <row r="95">
          <cell r="A95" t="str">
            <v>D-ICOA</v>
          </cell>
          <cell r="B95" t="str">
            <v>VAR_fout</v>
          </cell>
          <cell r="C95" t="str">
            <v>CO2</v>
          </cell>
          <cell r="D95">
            <v>330.01238600143199</v>
          </cell>
          <cell r="E95">
            <v>321.17929975914302</v>
          </cell>
          <cell r="F95">
            <v>1.11658698344855</v>
          </cell>
          <cell r="G95">
            <v>4.2385164449723498E-2</v>
          </cell>
          <cell r="H95">
            <v>6.29594401432067E-3</v>
          </cell>
          <cell r="I95">
            <v>5.5154604110216896E-4</v>
          </cell>
          <cell r="J95"/>
          <cell r="K95"/>
        </row>
        <row r="96">
          <cell r="A96" t="str">
            <v>D-ICOA</v>
          </cell>
          <cell r="B96" t="str">
            <v>VAR_fin</v>
          </cell>
          <cell r="C96" t="str">
            <v>COA</v>
          </cell>
          <cell r="D96">
            <v>3.5600041639852376</v>
          </cell>
          <cell r="E96">
            <v>3.4647173652550465</v>
          </cell>
          <cell r="F96">
            <v>1.2045167027492417E-2</v>
          </cell>
          <cell r="G96">
            <v>4.572293899646544E-4</v>
          </cell>
          <cell r="H96">
            <v>6.7917411157720426E-5</v>
          </cell>
          <cell r="I96">
            <v>5.9497954811453019E-6</v>
          </cell>
          <cell r="J96"/>
          <cell r="K96"/>
        </row>
        <row r="97">
          <cell r="A97" t="str">
            <v>RHEM-SHCONBR1</v>
          </cell>
          <cell r="B97" t="str">
            <v>VAR_fout</v>
          </cell>
          <cell r="C97" t="str">
            <v>RHEM-SHCON</v>
          </cell>
          <cell r="D97">
            <v>0.38984646352183006</v>
          </cell>
          <cell r="E97">
            <v>0.78039205062958872</v>
          </cell>
          <cell r="F97">
            <v>0.78026867957537382</v>
          </cell>
          <cell r="G97">
            <v>0.78197245277310401</v>
          </cell>
          <cell r="H97">
            <v>4.247035073150168</v>
          </cell>
          <cell r="I97">
            <v>4.2470309966843951</v>
          </cell>
          <cell r="J97"/>
          <cell r="K97"/>
        </row>
        <row r="98">
          <cell r="A98" t="str">
            <v>RHEM-SHCONBR1</v>
          </cell>
          <cell r="B98" t="str">
            <v>VAR_fin</v>
          </cell>
          <cell r="C98" t="str">
            <v>CON</v>
          </cell>
          <cell r="D98">
            <v>0.38984646352183006</v>
          </cell>
          <cell r="E98">
            <v>0.78039205062958872</v>
          </cell>
          <cell r="F98">
            <v>0.78026867957537382</v>
          </cell>
          <cell r="G98">
            <v>0.78197245277310401</v>
          </cell>
          <cell r="H98">
            <v>4.247035073150168</v>
          </cell>
          <cell r="I98">
            <v>4.2470309966843951</v>
          </cell>
          <cell r="J98"/>
        </row>
        <row r="99">
          <cell r="A99" t="str">
            <v>RHEM-SHCONBR1</v>
          </cell>
          <cell r="B99" t="str">
            <v>VAR_ncap</v>
          </cell>
          <cell r="C99" t="str">
            <v>-</v>
          </cell>
          <cell r="D99">
            <v>2.7551844017988301E-2</v>
          </cell>
          <cell r="E99">
            <v>2.7552082443318599E-2</v>
          </cell>
          <cell r="F99">
            <v>2.6337432092567102E-7</v>
          </cell>
          <cell r="G99">
            <v>1.17512432779216E-4</v>
          </cell>
          <cell r="H99">
            <v>1.3716227250603201E-6</v>
          </cell>
          <cell r="I99">
            <v>2.54365733224108E-2</v>
          </cell>
          <cell r="J99"/>
        </row>
        <row r="100">
          <cell r="A100" t="str">
            <v>RHEM-SHCONBR1</v>
          </cell>
          <cell r="B100" t="str">
            <v>VAR_cap</v>
          </cell>
          <cell r="C100" t="str">
            <v>-</v>
          </cell>
          <cell r="D100">
            <v>2.7551844017988301E-2</v>
          </cell>
          <cell r="E100">
            <v>5.51039264613069E-2</v>
          </cell>
          <cell r="F100">
            <v>5.5104189835627898E-2</v>
          </cell>
          <cell r="G100">
            <v>5.52217022684071E-2</v>
          </cell>
          <cell r="H100">
            <v>0.29992191248717698</v>
          </cell>
          <cell r="I100">
            <v>0.299999788746593</v>
          </cell>
          <cell r="J100"/>
          <cell r="K100"/>
        </row>
        <row r="101">
          <cell r="A101" t="str">
            <v>RHEM-SHELCBR</v>
          </cell>
          <cell r="B101" t="str">
            <v>VAR_fout</v>
          </cell>
          <cell r="C101" t="str">
            <v>RHEM-SHAELCB</v>
          </cell>
          <cell r="D101">
            <v>4.6280373383017981</v>
          </cell>
          <cell r="E101">
            <v>3.6603372745577327</v>
          </cell>
          <cell r="F101">
            <v>3.0590982096650086</v>
          </cell>
          <cell r="G101">
            <v>2.6236801993104288</v>
          </cell>
          <cell r="H101">
            <v>0.77679562638382826</v>
          </cell>
          <cell r="I101">
            <v>0.19870713086266178</v>
          </cell>
          <cell r="J101"/>
          <cell r="K101"/>
        </row>
        <row r="102">
          <cell r="A102" t="str">
            <v>RHEM-SHELCBR</v>
          </cell>
          <cell r="B102" t="str">
            <v>VAR_fin</v>
          </cell>
          <cell r="C102" t="str">
            <v>RHEM_ELC</v>
          </cell>
          <cell r="D102">
            <v>4.8716182508439934</v>
          </cell>
          <cell r="E102">
            <v>3.8529866047976133</v>
          </cell>
          <cell r="F102">
            <v>3.2201033785947466</v>
          </cell>
          <cell r="G102">
            <v>2.7617686308530827</v>
          </cell>
          <cell r="H102">
            <v>0.81767960671981976</v>
          </cell>
          <cell r="I102">
            <v>0.2091654009080651</v>
          </cell>
          <cell r="J102"/>
          <cell r="K102"/>
        </row>
        <row r="103">
          <cell r="A103" t="str">
            <v>RHEM-SHELCBR</v>
          </cell>
          <cell r="B103" t="str">
            <v>VAR_ncap</v>
          </cell>
          <cell r="C103" t="str">
            <v>-</v>
          </cell>
          <cell r="D103">
            <v>7.9457299809620004E-7</v>
          </cell>
          <cell r="E103">
            <v>1.23692078731277E-6</v>
          </cell>
          <cell r="F103">
            <v>7.7778817826646798E-7</v>
          </cell>
          <cell r="G103">
            <v>7.0819286269022396E-7</v>
          </cell>
          <cell r="H103">
            <v>7.0255064143362001E-4</v>
          </cell>
          <cell r="I103">
            <v>2.3490525091698001E-7</v>
          </cell>
          <cell r="J103"/>
        </row>
        <row r="104">
          <cell r="A104" t="str">
            <v>RHEM-SHELCBR</v>
          </cell>
          <cell r="B104" t="str">
            <v>VAR_cap</v>
          </cell>
          <cell r="C104" t="str">
            <v>-</v>
          </cell>
          <cell r="D104">
            <v>0.3268019385213371</v>
          </cell>
          <cell r="E104">
            <v>0.32680150861449403</v>
          </cell>
          <cell r="F104">
            <v>0.32679910758830472</v>
          </cell>
          <cell r="G104">
            <v>0.32679002296046866</v>
          </cell>
          <cell r="H104">
            <v>6.0014915258624929E-2</v>
          </cell>
          <cell r="I104">
            <v>2.5562919388022909E-2</v>
          </cell>
          <cell r="J104"/>
        </row>
        <row r="105">
          <cell r="A105" t="str">
            <v>RHNM-SHLTHCHPNGA</v>
          </cell>
          <cell r="B105" t="str">
            <v>VAR_fout</v>
          </cell>
          <cell r="C105" t="str">
            <v>RHNM-SHLTHC-NGA</v>
          </cell>
          <cell r="D105"/>
          <cell r="E105">
            <v>2.5687825133131801E-3</v>
          </cell>
          <cell r="F105">
            <v>0.58914061792148364</v>
          </cell>
          <cell r="G105">
            <v>0.58543018913804823</v>
          </cell>
          <cell r="H105">
            <v>0.55915483171910629</v>
          </cell>
          <cell r="I105">
            <v>2.1620794829000885E-4</v>
          </cell>
          <cell r="J105"/>
          <cell r="K105"/>
        </row>
        <row r="106">
          <cell r="A106" t="str">
            <v>RHNM-SHLTHCHPNGA</v>
          </cell>
          <cell r="B106" t="str">
            <v>VAR_fin</v>
          </cell>
          <cell r="C106" t="str">
            <v>RHNMLTHCHPC</v>
          </cell>
          <cell r="D106"/>
          <cell r="E106">
            <v>2.5687825133131801E-3</v>
          </cell>
          <cell r="F106">
            <v>0.58914061792148364</v>
          </cell>
          <cell r="G106">
            <v>0.58543018913804823</v>
          </cell>
          <cell r="H106">
            <v>0.55915483171910629</v>
          </cell>
          <cell r="I106">
            <v>2.1620794829000885E-4</v>
          </cell>
          <cell r="J106"/>
          <cell r="K106"/>
        </row>
        <row r="107">
          <cell r="A107" t="str">
            <v>RHNM-SHLTHCHPNGA</v>
          </cell>
          <cell r="B107" t="str">
            <v>VAR_fin</v>
          </cell>
          <cell r="C107" t="str">
            <v>RHNM_LTH_CHPNGA_ON</v>
          </cell>
          <cell r="D107"/>
          <cell r="E107">
            <v>2.5947298114274548E-3</v>
          </cell>
          <cell r="F107">
            <v>0.59509153325402442</v>
          </cell>
          <cell r="G107">
            <v>0.59134362539196794</v>
          </cell>
          <cell r="H107">
            <v>0.5648028603223294</v>
          </cell>
          <cell r="I107">
            <v>2.1839186695960498E-4</v>
          </cell>
          <cell r="J107"/>
          <cell r="K107"/>
        </row>
        <row r="108">
          <cell r="A108" t="str">
            <v>RHNM-SHLTHCHPNGA</v>
          </cell>
          <cell r="B108" t="str">
            <v>VAR_ncap</v>
          </cell>
          <cell r="C108" t="str">
            <v>-</v>
          </cell>
          <cell r="D108"/>
          <cell r="E108">
            <v>3.4092683133403402E-4</v>
          </cell>
          <cell r="F108">
            <v>4.6706407046965798E-2</v>
          </cell>
          <cell r="G108">
            <v>1.9260985258419901E-2</v>
          </cell>
          <cell r="H108">
            <v>2.47582549331497E-2</v>
          </cell>
          <cell r="I108">
            <v>9.8917968419153298E-6</v>
          </cell>
          <cell r="J108"/>
          <cell r="K108"/>
        </row>
        <row r="109">
          <cell r="A109" t="str">
            <v>RHNM-SHLTHCHPNGA</v>
          </cell>
          <cell r="B109" t="str">
            <v>VAR_cap</v>
          </cell>
          <cell r="C109" t="str">
            <v>-</v>
          </cell>
          <cell r="D109"/>
          <cell r="E109">
            <v>3.4092683133403402E-4</v>
          </cell>
          <cell r="F109">
            <v>4.693873808368558E-2</v>
          </cell>
          <cell r="G109">
            <v>4.5848420182722296E-2</v>
          </cell>
          <cell r="H109">
            <v>4.461424333215161E-2</v>
          </cell>
          <cell r="I109">
            <v>2.7766613114502126E-5</v>
          </cell>
          <cell r="J109"/>
        </row>
        <row r="110">
          <cell r="A110" t="str">
            <v>RHEM-SHCONBR2</v>
          </cell>
          <cell r="B110" t="str">
            <v>VAR_fout</v>
          </cell>
          <cell r="C110" t="str">
            <v>RHEM-SHCON</v>
          </cell>
          <cell r="D110">
            <v>0.60716151498365556</v>
          </cell>
          <cell r="E110">
            <v>1.2154512264055093</v>
          </cell>
          <cell r="F110">
            <v>1.2153056958553312</v>
          </cell>
          <cell r="G110">
            <v>1.2153943435744037</v>
          </cell>
          <cell r="H110">
            <v>6.6148385629905739</v>
          </cell>
          <cell r="I110">
            <v>6.6148343635769331</v>
          </cell>
          <cell r="J110"/>
        </row>
        <row r="111">
          <cell r="A111" t="str">
            <v>RHEM-SHCONBR2</v>
          </cell>
          <cell r="B111" t="str">
            <v>VAR_fin</v>
          </cell>
          <cell r="C111" t="str">
            <v>CON</v>
          </cell>
          <cell r="D111">
            <v>0.60716151498365556</v>
          </cell>
          <cell r="E111">
            <v>1.2154512264055093</v>
          </cell>
          <cell r="F111">
            <v>1.2153056958553312</v>
          </cell>
          <cell r="G111">
            <v>1.2153943435744037</v>
          </cell>
          <cell r="H111">
            <v>6.6148385629905739</v>
          </cell>
          <cell r="I111">
            <v>6.6148343635769331</v>
          </cell>
          <cell r="J111"/>
          <cell r="K111"/>
        </row>
        <row r="112">
          <cell r="A112" t="str">
            <v>RHEM-SHCONBR2</v>
          </cell>
          <cell r="B112" t="str">
            <v>VAR_ncap</v>
          </cell>
          <cell r="C112" t="str">
            <v>-</v>
          </cell>
          <cell r="D112">
            <v>4.2912385062182201E-2</v>
          </cell>
          <cell r="E112">
            <v>4.2912623772825002E-2</v>
          </cell>
          <cell r="F112">
            <v>2.1179345895778001E-7</v>
          </cell>
          <cell r="G112">
            <v>2.2077380936379599E-6</v>
          </cell>
          <cell r="H112">
            <v>2.6138105279330399E-6</v>
          </cell>
          <cell r="I112">
            <v>3.96185495072909E-2</v>
          </cell>
          <cell r="J112"/>
        </row>
        <row r="113">
          <cell r="A113" t="str">
            <v>RHEM-SHCONBR2</v>
          </cell>
          <cell r="B113" t="str">
            <v>VAR_cap</v>
          </cell>
          <cell r="C113" t="str">
            <v>-</v>
          </cell>
          <cell r="D113">
            <v>4.2912385062182201E-2</v>
          </cell>
          <cell r="E113">
            <v>8.5825008835007197E-2</v>
          </cell>
          <cell r="F113">
            <v>8.5825220628466106E-2</v>
          </cell>
          <cell r="G113">
            <v>8.5827428366559794E-2</v>
          </cell>
          <cell r="H113">
            <v>0.46713114388065302</v>
          </cell>
          <cell r="I113">
            <v>0.46725326186044802</v>
          </cell>
          <cell r="J113"/>
        </row>
        <row r="114">
          <cell r="A114" t="str">
            <v>D-RHSA_LTH</v>
          </cell>
          <cell r="B114" t="str">
            <v>VAR_fout</v>
          </cell>
          <cell r="C114" t="str">
            <v>RHSA_LTH</v>
          </cell>
          <cell r="D114">
            <v>2.074584780268405E-3</v>
          </cell>
          <cell r="E114">
            <v>0.12005749041997005</v>
          </cell>
          <cell r="F114">
            <v>2.1872612447487349E-2</v>
          </cell>
          <cell r="G114">
            <v>2.9709076058207573E-3</v>
          </cell>
          <cell r="H114">
            <v>2.9218164034948628E-3</v>
          </cell>
          <cell r="I114">
            <v>4.2507823082366849E-5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RHEM_LTH_CHPWOD_ON</v>
          </cell>
          <cell r="D115">
            <v>1.778493202077183E-5</v>
          </cell>
          <cell r="E115">
            <v>3.9886555917356816E-5</v>
          </cell>
          <cell r="F115">
            <v>2.048870045288957E-5</v>
          </cell>
          <cell r="G115">
            <v>1.8982969557947255E-4</v>
          </cell>
          <cell r="H115">
            <v>1.0844813878466768E-4</v>
          </cell>
          <cell r="I115">
            <v>5.3083819348284827E-6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RHNM_LTH_CHPWOD_ON</v>
          </cell>
          <cell r="D116">
            <v>1.7640329698099101E-5</v>
          </cell>
          <cell r="E116">
            <v>2.0619631445405295E-5</v>
          </cell>
          <cell r="F116">
            <v>1.4285207408779503E-6</v>
          </cell>
          <cell r="G116">
            <v>2.3463846727370959E-4</v>
          </cell>
          <cell r="H116">
            <v>1.6132907283227657E-4</v>
          </cell>
          <cell r="I116">
            <v>4.5584667033087161E-6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RHES_LTH_CHPWOD_ON</v>
          </cell>
          <cell r="D117">
            <v>1.8069893589851771E-5</v>
          </cell>
          <cell r="E117">
            <v>3.9176230198373126E-5</v>
          </cell>
          <cell r="F117">
            <v>1.0270865508384877E-5</v>
          </cell>
          <cell r="G117">
            <v>9.2503233764530359E-6</v>
          </cell>
          <cell r="H117">
            <v>1.4947070221060077E-4</v>
          </cell>
          <cell r="I117">
            <v>5.9867654233714176E-6</v>
          </cell>
          <cell r="J117"/>
        </row>
        <row r="118">
          <cell r="A118" t="str">
            <v>D-RHSA_LTH</v>
          </cell>
          <cell r="B118" t="str">
            <v>VAR_fin</v>
          </cell>
          <cell r="C118" t="str">
            <v>RHNS_LTH_CHPWOD_ON</v>
          </cell>
          <cell r="D118">
            <v>1.5567473636259511E-5</v>
          </cell>
          <cell r="E118">
            <v>1.7719435060952065E-5</v>
          </cell>
          <cell r="F118"/>
          <cell r="G118">
            <v>7.983375855000019E-5</v>
          </cell>
          <cell r="H118">
            <v>4.4168404647977887E-5</v>
          </cell>
          <cell r="I118">
            <v>8.9865245019272572E-6</v>
          </cell>
          <cell r="J118"/>
          <cell r="K118"/>
        </row>
        <row r="119">
          <cell r="A119" t="str">
            <v>D-RHSA_LTH</v>
          </cell>
          <cell r="B119" t="str">
            <v>VAR_fin</v>
          </cell>
          <cell r="C119" t="str">
            <v>RHEM_LTH_CHPNGA_ON</v>
          </cell>
          <cell r="D119">
            <v>1.542040819405101E-3</v>
          </cell>
          <cell r="E119">
            <v>7.6614593381697613E-2</v>
          </cell>
          <cell r="F119"/>
          <cell r="G119">
            <v>6.3061049457289753E-6</v>
          </cell>
          <cell r="H119">
            <v>5.4031426995293258E-4</v>
          </cell>
          <cell r="I119">
            <v>5.9852051440256608E-6</v>
          </cell>
          <cell r="J119"/>
          <cell r="K119"/>
        </row>
        <row r="120">
          <cell r="A120" t="str">
            <v>D-RHSA_LTH</v>
          </cell>
          <cell r="B120" t="str">
            <v>VAR_fin</v>
          </cell>
          <cell r="C120" t="str">
            <v>RHNM_LTH_CHPNGA_ON</v>
          </cell>
          <cell r="D120">
            <v>1.5470550022501522E-5</v>
          </cell>
          <cell r="E120">
            <v>1.7862796416462136E-3</v>
          </cell>
          <cell r="F120">
            <v>1.0743005821156679E-2</v>
          </cell>
          <cell r="G120">
            <v>3.8457453017249721E-4</v>
          </cell>
          <cell r="H120">
            <v>3.5382416739187714E-4</v>
          </cell>
          <cell r="I120">
            <v>4.2083664542189867E-6</v>
          </cell>
          <cell r="J120"/>
          <cell r="K120"/>
        </row>
        <row r="121">
          <cell r="A121" t="str">
            <v>D-RHSA_LTH</v>
          </cell>
          <cell r="B121" t="str">
            <v>VAR_fin</v>
          </cell>
          <cell r="C121" t="str">
            <v>RHES_LTH_CHPNGA_ON</v>
          </cell>
          <cell r="D121">
            <v>4.3271987098055008E-4</v>
          </cell>
          <cell r="E121">
            <v>3.4697831569804771E-2</v>
          </cell>
          <cell r="F121">
            <v>1.0417280349021958E-2</v>
          </cell>
          <cell r="G121">
            <v>1.851042513799506E-3</v>
          </cell>
          <cell r="H121">
            <v>1.2989367551308943E-3</v>
          </cell>
          <cell r="I121">
            <v>6.574188731181927E-6</v>
          </cell>
          <cell r="J121"/>
          <cell r="K121"/>
        </row>
        <row r="122">
          <cell r="A122" t="str">
            <v>D-RHSA_LTH</v>
          </cell>
          <cell r="B122" t="str">
            <v>VAR_fin</v>
          </cell>
          <cell r="C122" t="str">
            <v>RHNS_LTH_CHPNGA_ON</v>
          </cell>
          <cell r="D122">
            <v>1.5290910915269962E-5</v>
          </cell>
          <cell r="E122">
            <v>6.8413839741993205E-3</v>
          </cell>
          <cell r="F122">
            <v>6.8013819060655772E-4</v>
          </cell>
          <cell r="G122">
            <v>2.1543221212339068E-4</v>
          </cell>
          <cell r="H122">
            <v>2.6532489254363687E-4</v>
          </cell>
          <cell r="I122">
            <v>8.9992418950439301E-7</v>
          </cell>
          <cell r="J122"/>
          <cell r="K122"/>
        </row>
        <row r="123">
          <cell r="A123" t="str">
            <v>RHEM-SHLTHCHPWOD</v>
          </cell>
          <cell r="B123" t="str">
            <v>VAR_fout</v>
          </cell>
          <cell r="C123" t="str">
            <v>RHEM-SHLTHC-WOD</v>
          </cell>
          <cell r="D123"/>
          <cell r="E123"/>
          <cell r="F123"/>
          <cell r="G123">
            <v>7.7923152606848144E-4</v>
          </cell>
          <cell r="H123">
            <v>7.5969870471992473E-4</v>
          </cell>
          <cell r="I123">
            <v>1.285796492527381</v>
          </cell>
          <cell r="J123"/>
          <cell r="K123"/>
        </row>
        <row r="124">
          <cell r="A124" t="str">
            <v>RHEM-SHLTHCHPWOD</v>
          </cell>
          <cell r="B124" t="str">
            <v>VAR_fin</v>
          </cell>
          <cell r="C124" t="str">
            <v>RHEM_LTH_CHPWOD_ON</v>
          </cell>
          <cell r="D124"/>
          <cell r="E124"/>
          <cell r="F124"/>
          <cell r="G124">
            <v>7.8710255158432468E-4</v>
          </cell>
          <cell r="H124">
            <v>7.6737242901002433E-4</v>
          </cell>
          <cell r="I124">
            <v>1.2987843358862443</v>
          </cell>
          <cell r="J124"/>
          <cell r="K124"/>
        </row>
        <row r="125">
          <cell r="A125" t="str">
            <v>RHEM-SHLTHCHPWOD</v>
          </cell>
          <cell r="B125" t="str">
            <v>VAR_fin</v>
          </cell>
          <cell r="C125" t="str">
            <v>RHEMLTHCHPC</v>
          </cell>
          <cell r="D125"/>
          <cell r="E125"/>
          <cell r="F125"/>
          <cell r="G125">
            <v>7.7923152606848144E-4</v>
          </cell>
          <cell r="H125">
            <v>7.5969870471992473E-4</v>
          </cell>
          <cell r="I125">
            <v>1.285796492527381</v>
          </cell>
          <cell r="J125"/>
          <cell r="K125"/>
        </row>
        <row r="126">
          <cell r="A126" t="str">
            <v>RHEM-SHLTHCHPWOD</v>
          </cell>
          <cell r="B126" t="str">
            <v>VAR_ncap</v>
          </cell>
          <cell r="C126" t="str">
            <v>-</v>
          </cell>
          <cell r="D126"/>
          <cell r="E126"/>
          <cell r="F126"/>
          <cell r="G126">
            <v>9.3618655108918499E-5</v>
          </cell>
          <cell r="H126">
            <v>7.4205613995978096E-5</v>
          </cell>
          <cell r="I126">
            <v>9.8727916062778601E-2</v>
          </cell>
          <cell r="J126"/>
          <cell r="K126"/>
        </row>
        <row r="127">
          <cell r="A127" t="str">
            <v>RHEM-SHLTHCHPWOD</v>
          </cell>
          <cell r="B127" t="str">
            <v>VAR_cap</v>
          </cell>
          <cell r="C127" t="str">
            <v>-</v>
          </cell>
          <cell r="D127"/>
          <cell r="E127"/>
          <cell r="F127"/>
          <cell r="G127">
            <v>9.3618655108918499E-5</v>
          </cell>
          <cell r="H127">
            <v>9.2046356015605986E-5</v>
          </cell>
          <cell r="I127">
            <v>9.8757258815276527E-2</v>
          </cell>
          <cell r="J127"/>
        </row>
        <row r="128">
          <cell r="A128" t="str">
            <v>D-RHEM_LTH_CHPWOD</v>
          </cell>
          <cell r="B128" t="str">
            <v>VAR_fout</v>
          </cell>
          <cell r="C128" t="str">
            <v>RHEM_LTH_CHPWOD_ON</v>
          </cell>
          <cell r="D128">
            <v>1.778493202077183E-5</v>
          </cell>
          <cell r="E128">
            <v>3.9886555917356816E-5</v>
          </cell>
          <cell r="F128">
            <v>2.048870045288957E-5</v>
          </cell>
          <cell r="G128">
            <v>9.7693224716379704E-4</v>
          </cell>
          <cell r="H128">
            <v>8.7582056779469172E-4</v>
          </cell>
          <cell r="I128">
            <v>1.2987896442681792</v>
          </cell>
          <cell r="J128"/>
          <cell r="K128"/>
        </row>
        <row r="129">
          <cell r="A129" t="str">
            <v>D-RHEM_LTH_CHPWOD</v>
          </cell>
          <cell r="B129" t="str">
            <v>VAR_fout</v>
          </cell>
          <cell r="C129" t="str">
            <v>RHSA_LTH</v>
          </cell>
          <cell r="D129">
            <v>2.2589715717283576E-5</v>
          </cell>
          <cell r="E129">
            <v>3.8362559767280003E-5</v>
          </cell>
          <cell r="F129">
            <v>2.3327058453182184E-5</v>
          </cell>
          <cell r="G129">
            <v>3.8456342732807188E-5</v>
          </cell>
          <cell r="H129">
            <v>1.4466502929794321E-4</v>
          </cell>
          <cell r="I129">
            <v>5.1658917312077888E-6</v>
          </cell>
          <cell r="J129"/>
          <cell r="K129"/>
          <cell r="L129"/>
          <cell r="M129"/>
        </row>
        <row r="130">
          <cell r="A130" t="str">
            <v>D-RHEM_LTH_CHPWOD</v>
          </cell>
          <cell r="B130" t="str">
            <v>VAR_fout</v>
          </cell>
          <cell r="C130" t="str">
            <v>LTH</v>
          </cell>
          <cell r="D130"/>
          <cell r="E130"/>
          <cell r="F130"/>
          <cell r="G130"/>
          <cell r="H130">
            <v>4.974641001769685E-6</v>
          </cell>
          <cell r="I130">
            <v>9.9409747843454406E-6</v>
          </cell>
          <cell r="J130"/>
          <cell r="K130"/>
        </row>
        <row r="131">
          <cell r="A131" t="str">
            <v>D-RHEM_LTH_CHPWOD</v>
          </cell>
          <cell r="B131" t="str">
            <v>VAR_fin</v>
          </cell>
          <cell r="C131" t="str">
            <v>RHEM_LTH_CHPWOD</v>
          </cell>
          <cell r="D131">
            <v>4.0374647738055403E-5</v>
          </cell>
          <cell r="E131">
            <v>7.928866722659955E-5</v>
          </cell>
          <cell r="F131">
            <v>4.5367433517351609E-5</v>
          </cell>
          <cell r="G131">
            <v>1.0164662836823315E-3</v>
          </cell>
          <cell r="H131">
            <v>1.0260131342170165E-3</v>
          </cell>
          <cell r="I131">
            <v>1.2988047693987954</v>
          </cell>
          <cell r="J131"/>
        </row>
        <row r="132">
          <cell r="A132" t="str">
            <v>RHES-SHLTHDH</v>
          </cell>
          <cell r="B132" t="str">
            <v>VAR_fout</v>
          </cell>
          <cell r="C132" t="str">
            <v>RHES-SHLTHD</v>
          </cell>
          <cell r="D132">
            <v>1.7699147362438015</v>
          </cell>
          <cell r="E132">
            <v>3.5037968326069175</v>
          </cell>
          <cell r="F132">
            <v>3.3663810220272254</v>
          </cell>
          <cell r="G132">
            <v>1.7388168549705314</v>
          </cell>
          <cell r="H132">
            <v>1.8605197320522262</v>
          </cell>
          <cell r="I132">
            <v>1.7381440141827367</v>
          </cell>
          <cell r="J132"/>
          <cell r="K132"/>
        </row>
        <row r="133">
          <cell r="A133" t="str">
            <v>RHES-SHLTHDH</v>
          </cell>
          <cell r="B133" t="str">
            <v>VAR_fin</v>
          </cell>
          <cell r="C133" t="str">
            <v>RHESLTHDHC</v>
          </cell>
          <cell r="D133">
            <v>1.7699147362438015</v>
          </cell>
          <cell r="E133">
            <v>3.5037968326069175</v>
          </cell>
          <cell r="F133">
            <v>3.3663810220272254</v>
          </cell>
          <cell r="G133">
            <v>1.7388168549705314</v>
          </cell>
          <cell r="H133">
            <v>1.8605197320522262</v>
          </cell>
          <cell r="I133">
            <v>1.7381440141827367</v>
          </cell>
          <cell r="J133"/>
        </row>
        <row r="134">
          <cell r="A134" t="str">
            <v>RHES-SHLTHDH</v>
          </cell>
          <cell r="B134" t="str">
            <v>VAR_fin</v>
          </cell>
          <cell r="C134" t="str">
            <v>RHES_LTH_DH</v>
          </cell>
          <cell r="D134">
            <v>1.7877926628725269</v>
          </cell>
          <cell r="E134">
            <v>3.5391887198049661</v>
          </cell>
          <cell r="F134">
            <v>3.4003848707345714</v>
          </cell>
          <cell r="G134">
            <v>1.7563806615863986</v>
          </cell>
          <cell r="H134">
            <v>1.8793128606588141</v>
          </cell>
          <cell r="I134">
            <v>1.7557010244270068</v>
          </cell>
          <cell r="J134"/>
          <cell r="K134"/>
        </row>
        <row r="135">
          <cell r="A135" t="str">
            <v>RHES-SHLTHDH</v>
          </cell>
          <cell r="B135" t="str">
            <v>VAR_cap</v>
          </cell>
          <cell r="C135" t="str">
            <v>-</v>
          </cell>
          <cell r="D135">
            <v>0.31204626794151202</v>
          </cell>
          <cell r="E135">
            <v>0.31204626794151202</v>
          </cell>
          <cell r="F135">
            <v>0.31204626794151202</v>
          </cell>
          <cell r="G135">
            <v>0.31204626794151202</v>
          </cell>
          <cell r="H135">
            <v>0.31204626794151202</v>
          </cell>
          <cell r="I135">
            <v>0.31204626794151202</v>
          </cell>
          <cell r="J135"/>
        </row>
        <row r="136">
          <cell r="A136" t="str">
            <v>RHEM-SHCONBR3</v>
          </cell>
          <cell r="B136" t="str">
            <v>VAR_fout</v>
          </cell>
          <cell r="C136" t="str">
            <v>RHEM-SHCON</v>
          </cell>
          <cell r="D136">
            <v>0.48788795658488682</v>
          </cell>
          <cell r="E136">
            <v>0.97666791787737051</v>
          </cell>
          <cell r="F136">
            <v>0.97653117304816051</v>
          </cell>
          <cell r="G136">
            <v>0.9765818640905376</v>
          </cell>
          <cell r="H136">
            <v>3.2354680153419442</v>
          </cell>
          <cell r="I136">
            <v>5.3152630617794578</v>
          </cell>
          <cell r="J136"/>
          <cell r="K136"/>
        </row>
        <row r="137">
          <cell r="A137" t="str">
            <v>RHEM-SHCONBR3</v>
          </cell>
          <cell r="B137" t="str">
            <v>VAR_fin</v>
          </cell>
          <cell r="C137" t="str">
            <v>CON</v>
          </cell>
          <cell r="D137">
            <v>0.48788795658488682</v>
          </cell>
          <cell r="E137">
            <v>0.97666791787737051</v>
          </cell>
          <cell r="F137">
            <v>0.97653117304816051</v>
          </cell>
          <cell r="G137">
            <v>0.9765818640905376</v>
          </cell>
          <cell r="H137">
            <v>3.2354680153419442</v>
          </cell>
          <cell r="I137">
            <v>5.3152630617794578</v>
          </cell>
          <cell r="J137"/>
        </row>
        <row r="138">
          <cell r="A138" t="str">
            <v>RHEM-SHCONBR3</v>
          </cell>
          <cell r="B138" t="str">
            <v>VAR_ncap</v>
          </cell>
          <cell r="C138" t="str">
            <v>-</v>
          </cell>
          <cell r="D138">
            <v>3.4481727878290798E-2</v>
          </cell>
          <cell r="E138">
            <v>3.4481937449455102E-2</v>
          </cell>
          <cell r="F138">
            <v>6.2927839806442405E-8</v>
          </cell>
          <cell r="G138">
            <v>1.28176798259734E-7</v>
          </cell>
          <cell r="H138">
            <v>0.12603762643976399</v>
          </cell>
          <cell r="I138">
            <v>0.17870581276024899</v>
          </cell>
          <cell r="J138"/>
          <cell r="K138"/>
        </row>
        <row r="139">
          <cell r="A139" t="str">
            <v>RHEM-SHCONBR3</v>
          </cell>
          <cell r="B139" t="str">
            <v>VAR_cap</v>
          </cell>
          <cell r="C139" t="str">
            <v>-</v>
          </cell>
          <cell r="D139">
            <v>3.4481727878290798E-2</v>
          </cell>
          <cell r="E139">
            <v>6.8963665327745796E-2</v>
          </cell>
          <cell r="F139">
            <v>6.8963728255585596E-2</v>
          </cell>
          <cell r="G139">
            <v>6.8963856432383897E-2</v>
          </cell>
          <cell r="H139">
            <v>0.22848403185996799</v>
          </cell>
          <cell r="I139">
            <v>0.37545297917562998</v>
          </cell>
          <cell r="J139"/>
          <cell r="K139"/>
        </row>
        <row r="140">
          <cell r="A140" t="str">
            <v>D-RHSA_ELC</v>
          </cell>
          <cell r="B140" t="str">
            <v>VAR_fout</v>
          </cell>
          <cell r="C140" t="str">
            <v>RHSA_ELC</v>
          </cell>
          <cell r="D140">
            <v>57.125525592162262</v>
          </cell>
          <cell r="E140">
            <v>55.05531140248155</v>
          </cell>
          <cell r="F140">
            <v>53.503717994198468</v>
          </cell>
          <cell r="G140">
            <v>54.76540706211162</v>
          </cell>
          <cell r="H140">
            <v>67.673002435776581</v>
          </cell>
          <cell r="I140">
            <v>62.681256837620595</v>
          </cell>
          <cell r="J140"/>
        </row>
        <row r="141">
          <cell r="A141" t="str">
            <v>D-RHSA_ELC</v>
          </cell>
          <cell r="B141" t="str">
            <v>VAR_fin</v>
          </cell>
          <cell r="C141" t="str">
            <v>RHNS_ELC</v>
          </cell>
          <cell r="D141">
            <v>11.702831657109991</v>
          </cell>
          <cell r="E141">
            <v>14.788132646027815</v>
          </cell>
          <cell r="F141">
            <v>14.781105639001593</v>
          </cell>
          <cell r="G141">
            <v>14.832414865388756</v>
          </cell>
          <cell r="H141">
            <v>17.65847952291977</v>
          </cell>
          <cell r="I141">
            <v>16.690091978262579</v>
          </cell>
          <cell r="J141"/>
          <cell r="K141"/>
        </row>
        <row r="142">
          <cell r="A142" t="str">
            <v>D-RHSA_ELC</v>
          </cell>
          <cell r="B142" t="str">
            <v>VAR_fin</v>
          </cell>
          <cell r="C142" t="str">
            <v>RHES_ELC</v>
          </cell>
          <cell r="D142">
            <v>16.604281632681381</v>
          </cell>
          <cell r="E142">
            <v>12.912122645024803</v>
          </cell>
          <cell r="F142">
            <v>12.360611335139383</v>
          </cell>
          <cell r="G142">
            <v>12.846999186072324</v>
          </cell>
          <cell r="H142">
            <v>16.497027972034939</v>
          </cell>
          <cell r="I142">
            <v>14.686413078557404</v>
          </cell>
          <cell r="J142"/>
          <cell r="K142"/>
        </row>
        <row r="143">
          <cell r="A143" t="str">
            <v>D-RHSA_ELC</v>
          </cell>
          <cell r="B143" t="str">
            <v>VAR_fin</v>
          </cell>
          <cell r="C143" t="str">
            <v>RHNM_ELC</v>
          </cell>
          <cell r="D143">
            <v>12.895191409744287</v>
          </cell>
          <cell r="E143">
            <v>14.76706630933362</v>
          </cell>
          <cell r="F143">
            <v>14.414466112671468</v>
          </cell>
          <cell r="G143">
            <v>14.543375616247488</v>
          </cell>
          <cell r="H143">
            <v>17.727158099435279</v>
          </cell>
          <cell r="I143">
            <v>16.241785487993329</v>
          </cell>
          <cell r="J143"/>
          <cell r="K143"/>
        </row>
        <row r="144">
          <cell r="A144" t="str">
            <v>D-RHSA_ELC</v>
          </cell>
          <cell r="B144" t="str">
            <v>VAR_fin</v>
          </cell>
          <cell r="C144" t="str">
            <v>RHEM_ELC</v>
          </cell>
          <cell r="D144">
            <v>15.923260847755566</v>
          </cell>
          <cell r="E144">
            <v>12.588015097584483</v>
          </cell>
          <cell r="F144">
            <v>11.947578848540664</v>
          </cell>
          <cell r="G144">
            <v>12.542617394403042</v>
          </cell>
          <cell r="H144">
            <v>15.790336841386569</v>
          </cell>
          <cell r="I144">
            <v>15.062966292807266</v>
          </cell>
          <cell r="J144"/>
          <cell r="K144"/>
        </row>
        <row r="145">
          <cell r="A145" t="str">
            <v>SCOM-SHLTHDH</v>
          </cell>
          <cell r="B145" t="str">
            <v>VAR_fout</v>
          </cell>
          <cell r="C145" t="str">
            <v>SCOM-SHLTHD</v>
          </cell>
          <cell r="D145">
            <v>5.5539070523845382</v>
          </cell>
          <cell r="E145">
            <v>6.0159400626997446</v>
          </cell>
          <cell r="F145">
            <v>6.0159396157216749</v>
          </cell>
          <cell r="G145">
            <v>6.0159374351055321</v>
          </cell>
          <cell r="H145">
            <v>6.0159355024838934</v>
          </cell>
          <cell r="I145">
            <v>6.0159372150754358</v>
          </cell>
          <cell r="J145"/>
          <cell r="K145"/>
        </row>
        <row r="146">
          <cell r="A146" t="str">
            <v>SCOM-SHLTHDH</v>
          </cell>
          <cell r="B146" t="str">
            <v>VAR_fin</v>
          </cell>
          <cell r="C146" t="str">
            <v>SCOMLTHDHC</v>
          </cell>
          <cell r="D146">
            <v>5.5539070523845382</v>
          </cell>
          <cell r="E146">
            <v>6.0159400626997446</v>
          </cell>
          <cell r="F146">
            <v>6.0159396157216749</v>
          </cell>
          <cell r="G146">
            <v>6.0159374351055321</v>
          </cell>
          <cell r="H146">
            <v>6.0159355024838934</v>
          </cell>
          <cell r="I146">
            <v>6.0159372150754358</v>
          </cell>
          <cell r="J146"/>
          <cell r="K146"/>
        </row>
        <row r="147">
          <cell r="A147" t="str">
            <v>SCOM-SHLTHDH</v>
          </cell>
          <cell r="B147" t="str">
            <v>VAR_fin</v>
          </cell>
          <cell r="C147" t="str">
            <v>SCOM_LTH_DH</v>
          </cell>
          <cell r="D147">
            <v>5.6100071236207461</v>
          </cell>
          <cell r="E147">
            <v>6.0767071340401415</v>
          </cell>
          <cell r="F147">
            <v>6.0767066825471447</v>
          </cell>
          <cell r="G147">
            <v>6.0767044799045715</v>
          </cell>
          <cell r="H147">
            <v>6.0767025277615074</v>
          </cell>
          <cell r="I147">
            <v>6.0767042576519543</v>
          </cell>
          <cell r="J147"/>
          <cell r="K147"/>
        </row>
        <row r="148">
          <cell r="A148" t="str">
            <v>SCOM-SHLTHDH</v>
          </cell>
          <cell r="B148" t="str">
            <v>VAR_ncap</v>
          </cell>
          <cell r="C148" t="str">
            <v>-</v>
          </cell>
          <cell r="D148">
            <v>1.79400724417231E-8</v>
          </cell>
          <cell r="E148">
            <v>5.6579228426144797E-8</v>
          </cell>
          <cell r="F148">
            <v>9.0204418124537798E-8</v>
          </cell>
          <cell r="G148">
            <v>1.2937491732916899E-7</v>
          </cell>
          <cell r="H148">
            <v>0.196001936712974</v>
          </cell>
          <cell r="I148">
            <v>0.30979667411073297</v>
          </cell>
          <cell r="J148"/>
          <cell r="K148"/>
        </row>
        <row r="149">
          <cell r="A149" t="str">
            <v>SCOM-SHLTHDH</v>
          </cell>
          <cell r="B149" t="str">
            <v>VAR_cap</v>
          </cell>
          <cell r="C149" t="str">
            <v>-</v>
          </cell>
          <cell r="D149">
            <v>0.84970027087027744</v>
          </cell>
          <cell r="E149">
            <v>0.84970032744950585</v>
          </cell>
          <cell r="F149">
            <v>0.84970041765392401</v>
          </cell>
          <cell r="G149">
            <v>0.84970054702884135</v>
          </cell>
          <cell r="H149">
            <v>0.71007946611453898</v>
          </cell>
          <cell r="I149">
            <v>0.66949385150597596</v>
          </cell>
          <cell r="J149"/>
          <cell r="K149"/>
        </row>
        <row r="150">
          <cell r="A150" t="str">
            <v>ITOT-SWHSTG-ELC</v>
          </cell>
          <cell r="B150" t="str">
            <v>VAR_fout</v>
          </cell>
          <cell r="C150" t="str">
            <v>ITOT-SWHAELC</v>
          </cell>
          <cell r="D150">
            <v>3.2893078197684288E-5</v>
          </cell>
          <cell r="E150">
            <v>3.2743461846224379E-5</v>
          </cell>
          <cell r="F150">
            <v>0.11493608238038339</v>
          </cell>
          <cell r="G150">
            <v>7.6681947424536726E-2</v>
          </cell>
          <cell r="H150">
            <v>0.35559158514974393</v>
          </cell>
          <cell r="I150">
            <v>0.51238976941113101</v>
          </cell>
          <cell r="J150"/>
          <cell r="K150"/>
        </row>
        <row r="151">
          <cell r="A151" t="str">
            <v>ITOT-SWHSTG-ELC</v>
          </cell>
          <cell r="B151" t="str">
            <v>VAR_fin</v>
          </cell>
          <cell r="C151" t="str">
            <v>ITOT-SWHAELC</v>
          </cell>
          <cell r="D151">
            <v>2.9656240410834237E-5</v>
          </cell>
          <cell r="E151">
            <v>2.1805590935010261E-5</v>
          </cell>
          <cell r="F151">
            <v>0.14834493936516649</v>
          </cell>
          <cell r="G151">
            <v>9.5880029717313645E-2</v>
          </cell>
          <cell r="H151">
            <v>0.41838778238521923</v>
          </cell>
          <cell r="I151">
            <v>0.56935001535415963</v>
          </cell>
          <cell r="J151"/>
          <cell r="K151"/>
        </row>
        <row r="152">
          <cell r="A152" t="str">
            <v>ITOT-SWHSTG-ELC</v>
          </cell>
          <cell r="B152" t="str">
            <v>VAR_ncap</v>
          </cell>
          <cell r="C152" t="str">
            <v>-</v>
          </cell>
          <cell r="D152">
            <v>1.52691757661223E-3</v>
          </cell>
          <cell r="E152">
            <v>0.172099499561117</v>
          </cell>
          <cell r="F152">
            <v>4.8720968639959002E-3</v>
          </cell>
          <cell r="G152">
            <v>1.4518128753036199E-2</v>
          </cell>
          <cell r="H152">
            <v>9.5922066858043498E-2</v>
          </cell>
          <cell r="I152">
            <v>0.105500081455064</v>
          </cell>
          <cell r="J152"/>
          <cell r="K152"/>
        </row>
        <row r="153">
          <cell r="A153" t="str">
            <v>ITOT-SWHSTG-ELC</v>
          </cell>
          <cell r="B153" t="str">
            <v>VAR_cap</v>
          </cell>
          <cell r="C153" t="str">
            <v>-</v>
          </cell>
          <cell r="D153">
            <v>1.52691757661223E-3</v>
          </cell>
          <cell r="E153">
            <v>0.17362468377068091</v>
          </cell>
          <cell r="F153">
            <v>0.17849459508529661</v>
          </cell>
          <cell r="G153">
            <v>0.19301242571155808</v>
          </cell>
          <cell r="H153">
            <v>0.22955403971716254</v>
          </cell>
          <cell r="I153">
            <v>0.22707842505512268</v>
          </cell>
          <cell r="J153"/>
        </row>
        <row r="154">
          <cell r="A154" t="str">
            <v>D-SCOM_SOLELC</v>
          </cell>
          <cell r="B154" t="str">
            <v>VAR_fout</v>
          </cell>
          <cell r="C154" t="str">
            <v>ELC5</v>
          </cell>
          <cell r="D154">
            <v>0.41901010564426322</v>
          </cell>
          <cell r="E154">
            <v>1.6444918637768209</v>
          </cell>
          <cell r="F154">
            <v>3.471589520801647</v>
          </cell>
          <cell r="G154">
            <v>6.4968273189440566</v>
          </cell>
          <cell r="H154">
            <v>8.9923857863110719</v>
          </cell>
          <cell r="I154">
            <v>12.927890977498388</v>
          </cell>
          <cell r="J154"/>
        </row>
        <row r="155">
          <cell r="A155" t="str">
            <v>D-SCOM_SOLELC</v>
          </cell>
          <cell r="B155" t="str">
            <v>VAR_fout</v>
          </cell>
          <cell r="C155" t="str">
            <v>SCOM_ELC</v>
          </cell>
          <cell r="D155">
            <v>2.4206135801277022</v>
          </cell>
          <cell r="E155">
            <v>1.6499652088700374</v>
          </cell>
          <cell r="F155">
            <v>3.3608175860215539</v>
          </cell>
          <cell r="G155">
            <v>5.8800696372267138</v>
          </cell>
          <cell r="H155">
            <v>7.6411195302338104</v>
          </cell>
          <cell r="I155">
            <v>9.4243000477679661</v>
          </cell>
          <cell r="J155"/>
        </row>
        <row r="156">
          <cell r="A156" t="str">
            <v>D-SCOM_SOLELC</v>
          </cell>
          <cell r="B156" t="str">
            <v>VAR_fin</v>
          </cell>
          <cell r="C156" t="str">
            <v>SCOM_SOL_ELC</v>
          </cell>
          <cell r="D156">
            <v>2.8396236857719668</v>
          </cell>
          <cell r="E156">
            <v>3.2944550534930923</v>
          </cell>
          <cell r="F156">
            <v>6.8324004825870199</v>
          </cell>
          <cell r="G156">
            <v>12.376889036225256</v>
          </cell>
          <cell r="H156">
            <v>16.633493340292286</v>
          </cell>
          <cell r="I156">
            <v>22.352179941302573</v>
          </cell>
          <cell r="J156"/>
          <cell r="K156"/>
        </row>
        <row r="157">
          <cell r="A157" t="str">
            <v>D-ILFO</v>
          </cell>
          <cell r="B157" t="str">
            <v>VAR_fout</v>
          </cell>
          <cell r="C157" t="str">
            <v>CO2</v>
          </cell>
          <cell r="D157">
            <v>689.00851287866305</v>
          </cell>
          <cell r="E157">
            <v>659.57571778645104</v>
          </cell>
          <cell r="F157">
            <v>652.76631722848504</v>
          </cell>
          <cell r="G157">
            <v>484.41252119255699</v>
          </cell>
          <cell r="H157">
            <v>183.754800547288</v>
          </cell>
          <cell r="I157">
            <v>7.1873335025098896E-4</v>
          </cell>
          <cell r="J157"/>
        </row>
        <row r="158">
          <cell r="A158" t="str">
            <v>D-ILFO</v>
          </cell>
          <cell r="B158" t="str">
            <v>VAR_fout</v>
          </cell>
          <cell r="C158" t="str">
            <v>ILFO</v>
          </cell>
          <cell r="D158">
            <v>9.1926902000845327</v>
          </cell>
          <cell r="E158">
            <v>8.8000004699172667</v>
          </cell>
          <cell r="F158">
            <v>8.709386446482668</v>
          </cell>
          <cell r="G158">
            <v>6.4635020148121125</v>
          </cell>
          <cell r="H158">
            <v>2.6278241850513697</v>
          </cell>
          <cell r="I158">
            <v>0.17620875660861096</v>
          </cell>
          <cell r="J158"/>
        </row>
        <row r="159">
          <cell r="A159" t="str">
            <v>D-ILFO</v>
          </cell>
          <cell r="B159" t="str">
            <v>VAR_fin</v>
          </cell>
          <cell r="C159" t="str">
            <v>LFO</v>
          </cell>
          <cell r="D159">
            <v>9.3488264976752102</v>
          </cell>
          <cell r="E159">
            <v>8.9494669984593145</v>
          </cell>
          <cell r="F159">
            <v>8.8570735037786221</v>
          </cell>
          <cell r="G159">
            <v>6.572761481581507</v>
          </cell>
          <cell r="H159">
            <v>2.4932808758112346</v>
          </cell>
          <cell r="I159">
            <v>9.7521485787108318E-6</v>
          </cell>
          <cell r="J159"/>
          <cell r="K159"/>
        </row>
        <row r="160">
          <cell r="A160" t="str">
            <v>D-ILFO</v>
          </cell>
          <cell r="B160" t="str">
            <v>VAR_fin</v>
          </cell>
          <cell r="C160" t="str">
            <v>BDS</v>
          </cell>
          <cell r="D160"/>
          <cell r="E160"/>
          <cell r="F160">
            <v>2.4040729191816956E-4</v>
          </cell>
          <cell r="G160">
            <v>5.5388104931593783E-4</v>
          </cell>
          <cell r="H160">
            <v>0.17924833006292124</v>
          </cell>
          <cell r="I160">
            <v>0.17924597695449226</v>
          </cell>
          <cell r="J160"/>
          <cell r="K160"/>
        </row>
        <row r="161">
          <cell r="A161" t="str">
            <v>RHEM-SHSTG-NGAHP</v>
          </cell>
          <cell r="B161" t="str">
            <v>VAR_fout</v>
          </cell>
          <cell r="C161" t="str">
            <v>RHEM-SHANGAH</v>
          </cell>
          <cell r="D161"/>
          <cell r="E161"/>
          <cell r="F161">
            <v>3.2128547302750213E-5</v>
          </cell>
          <cell r="G161">
            <v>4.3438336713677685E-5</v>
          </cell>
          <cell r="H161">
            <v>1.8109368270059366E-4</v>
          </cell>
          <cell r="I161">
            <v>1.0520878437696566</v>
          </cell>
          <cell r="J161"/>
          <cell r="K161"/>
        </row>
        <row r="162">
          <cell r="A162" t="str">
            <v>RHEM-SHSTG-NGAHP</v>
          </cell>
          <cell r="B162" t="str">
            <v>VAR_fin</v>
          </cell>
          <cell r="C162" t="str">
            <v>RHEM-SHANGAH</v>
          </cell>
          <cell r="D162"/>
          <cell r="E162"/>
          <cell r="F162">
            <v>4.7331502893324936E-5</v>
          </cell>
          <cell r="G162">
            <v>5.9269210644503567E-5</v>
          </cell>
          <cell r="H162">
            <v>1.8633577980802841E-4</v>
          </cell>
          <cell r="I162">
            <v>1.052129659078042</v>
          </cell>
          <cell r="J162"/>
        </row>
        <row r="163">
          <cell r="A163" t="str">
            <v>RHEM-SHSTG-NGAHP</v>
          </cell>
          <cell r="B163" t="str">
            <v>VAR_ncap</v>
          </cell>
          <cell r="C163" t="str">
            <v>-</v>
          </cell>
          <cell r="D163">
            <v>1.17801609897423E-5</v>
          </cell>
          <cell r="E163">
            <v>7.4207520932770297E-6</v>
          </cell>
          <cell r="F163">
            <v>2.38478082850855E-5</v>
          </cell>
          <cell r="G163">
            <v>1.7779332086402401E-5</v>
          </cell>
          <cell r="H163">
            <v>5.5130051581971898E-5</v>
          </cell>
          <cell r="I163">
            <v>0.15303499280371</v>
          </cell>
          <cell r="J163"/>
        </row>
        <row r="164">
          <cell r="A164" t="str">
            <v>RHEM-SHSTG-NGAHP</v>
          </cell>
          <cell r="B164" t="str">
            <v>VAR_cap</v>
          </cell>
          <cell r="C164" t="str">
            <v>-</v>
          </cell>
          <cell r="D164">
            <v>1.17801609897423E-5</v>
          </cell>
          <cell r="E164">
            <v>2.350061837739996E-7</v>
          </cell>
          <cell r="F164">
            <v>1.7429525961430298E-5</v>
          </cell>
          <cell r="G164">
            <v>1.8974365324619499E-5</v>
          </cell>
          <cell r="H164">
            <v>6.5807054848569305E-5</v>
          </cell>
          <cell r="I164">
            <v>0.15306629422462703</v>
          </cell>
          <cell r="J164"/>
          <cell r="K164"/>
        </row>
        <row r="165">
          <cell r="A165" t="str">
            <v>RHEM-SHCONBR4</v>
          </cell>
          <cell r="B165" t="str">
            <v>VAR_fout</v>
          </cell>
          <cell r="C165" t="str">
            <v>RHEM-SHCON</v>
          </cell>
          <cell r="D165">
            <v>0.41041879999209185</v>
          </cell>
          <cell r="E165">
            <v>0.94770743669309598</v>
          </cell>
          <cell r="F165">
            <v>0.94757204151728269</v>
          </cell>
          <cell r="G165">
            <v>0.94762069048198638</v>
          </cell>
          <cell r="H165">
            <v>2.9101507935978215</v>
          </cell>
          <cell r="I165">
            <v>5.2612663909059147</v>
          </cell>
          <cell r="J165"/>
        </row>
        <row r="166">
          <cell r="A166" t="str">
            <v>RHEM-SHCONBR4</v>
          </cell>
          <cell r="B166" t="str">
            <v>VAR_fin</v>
          </cell>
          <cell r="C166" t="str">
            <v>CON</v>
          </cell>
          <cell r="D166">
            <v>0.41041879999209185</v>
          </cell>
          <cell r="E166">
            <v>0.94770743669309598</v>
          </cell>
          <cell r="F166">
            <v>0.94757204151728269</v>
          </cell>
          <cell r="G166">
            <v>0.94762069048198638</v>
          </cell>
          <cell r="H166">
            <v>2.9101507935978215</v>
          </cell>
          <cell r="I166">
            <v>5.2612663909059147</v>
          </cell>
          <cell r="J166"/>
          <cell r="K166"/>
        </row>
        <row r="167">
          <cell r="A167" t="str">
            <v>RHEM-SHCONBR4</v>
          </cell>
          <cell r="B167" t="str">
            <v>VAR_ncap</v>
          </cell>
          <cell r="C167" t="str">
            <v>-</v>
          </cell>
          <cell r="D167">
            <v>2.90059748398942E-2</v>
          </cell>
          <cell r="E167">
            <v>3.7912687327330601E-2</v>
          </cell>
          <cell r="F167">
            <v>3.8230472857055098E-8</v>
          </cell>
          <cell r="G167">
            <v>6.6414777273996604E-8</v>
          </cell>
          <cell r="H167">
            <v>0.13859158855044801</v>
          </cell>
          <cell r="I167">
            <v>0.196506955474224</v>
          </cell>
          <cell r="J167"/>
          <cell r="K167"/>
        </row>
        <row r="168">
          <cell r="A168" t="str">
            <v>RHEM-SHCONBR4</v>
          </cell>
          <cell r="B168" t="str">
            <v>VAR_cap</v>
          </cell>
          <cell r="C168" t="str">
            <v>-</v>
          </cell>
          <cell r="D168">
            <v>2.90059748398942E-2</v>
          </cell>
          <cell r="E168">
            <v>6.6918662167224793E-2</v>
          </cell>
          <cell r="F168">
            <v>6.6918700397697595E-2</v>
          </cell>
          <cell r="G168">
            <v>6.6918766812474897E-2</v>
          </cell>
          <cell r="H168">
            <v>0.20551089333690301</v>
          </cell>
          <cell r="I168">
            <v>0.37156319248388803</v>
          </cell>
          <cell r="J168"/>
        </row>
        <row r="169">
          <cell r="A169" t="str">
            <v>RHNM-SHCONBR</v>
          </cell>
          <cell r="B169" t="str">
            <v>VAR_fout</v>
          </cell>
          <cell r="C169" t="str">
            <v>RHNM-SHCON</v>
          </cell>
          <cell r="D169"/>
          <cell r="E169"/>
          <cell r="F169">
            <v>1.4242552996410876E-4</v>
          </cell>
          <cell r="G169">
            <v>1.2328611672869928E-4</v>
          </cell>
          <cell r="H169">
            <v>6.13238431311331E-2</v>
          </cell>
          <cell r="I169">
            <v>3.6740007443722016</v>
          </cell>
          <cell r="J169"/>
          <cell r="K169"/>
        </row>
        <row r="170">
          <cell r="A170" t="str">
            <v>RHNM-SHCONBR</v>
          </cell>
          <cell r="B170" t="str">
            <v>VAR_fin</v>
          </cell>
          <cell r="C170" t="str">
            <v>CON</v>
          </cell>
          <cell r="D170"/>
          <cell r="E170"/>
          <cell r="F170">
            <v>1.4242552996410876E-4</v>
          </cell>
          <cell r="G170">
            <v>1.2328611672869928E-4</v>
          </cell>
          <cell r="H170">
            <v>6.13238431311331E-2</v>
          </cell>
          <cell r="I170">
            <v>3.6740007443722016</v>
          </cell>
          <cell r="J170"/>
        </row>
        <row r="171">
          <cell r="A171" t="str">
            <v>RHNM-SHCONBR</v>
          </cell>
          <cell r="B171" t="str">
            <v>VAR_ncap</v>
          </cell>
          <cell r="C171" t="str">
            <v>-</v>
          </cell>
          <cell r="D171"/>
          <cell r="E171">
            <v>4.3646695503968297E-8</v>
          </cell>
          <cell r="F171">
            <v>9.2048108195037999E-6</v>
          </cell>
          <cell r="G171">
            <v>8.4213876560060096E-7</v>
          </cell>
          <cell r="H171">
            <v>4.7266800704970297E-3</v>
          </cell>
          <cell r="I171">
            <v>0.27999728287347098</v>
          </cell>
          <cell r="J171"/>
        </row>
        <row r="172">
          <cell r="A172" t="str">
            <v>RHNM-SHCONBR</v>
          </cell>
          <cell r="B172" t="str">
            <v>VAR_cap</v>
          </cell>
          <cell r="C172" t="str">
            <v>-</v>
          </cell>
          <cell r="D172"/>
          <cell r="E172">
            <v>4.3646695503968297E-8</v>
          </cell>
          <cell r="F172">
            <v>9.2102134967248867E-6</v>
          </cell>
          <cell r="G172">
            <v>1.005058305863168E-5</v>
          </cell>
          <cell r="H172">
            <v>4.7557254727316591E-3</v>
          </cell>
          <cell r="I172">
            <v>0.28475309921290998</v>
          </cell>
          <cell r="J172"/>
        </row>
        <row r="173">
          <cell r="A173" t="str">
            <v>RHEM-SHCONBR5</v>
          </cell>
          <cell r="B173" t="str">
            <v>VAR_fout</v>
          </cell>
          <cell r="C173" t="str">
            <v>RHEM-SHCON</v>
          </cell>
          <cell r="D173">
            <v>2.6673055156418442E-4</v>
          </cell>
          <cell r="E173">
            <v>0.59592548760075692</v>
          </cell>
          <cell r="F173">
            <v>0.59581157995529188</v>
          </cell>
          <cell r="G173">
            <v>0.59584290980334476</v>
          </cell>
          <cell r="H173">
            <v>1.837410567380303</v>
          </cell>
          <cell r="I173">
            <v>4.6729292511349252</v>
          </cell>
          <cell r="J173"/>
        </row>
        <row r="174">
          <cell r="A174" t="str">
            <v>RHEM-SHCONBR5</v>
          </cell>
          <cell r="B174" t="str">
            <v>VAR_fin</v>
          </cell>
          <cell r="C174" t="str">
            <v>CON</v>
          </cell>
          <cell r="D174">
            <v>2.6673055156418442E-4</v>
          </cell>
          <cell r="E174">
            <v>0.59592548760075692</v>
          </cell>
          <cell r="F174">
            <v>0.59581157995529188</v>
          </cell>
          <cell r="G174">
            <v>0.59584290980334476</v>
          </cell>
          <cell r="H174">
            <v>1.837410567380303</v>
          </cell>
          <cell r="I174">
            <v>4.6729292511349252</v>
          </cell>
          <cell r="J174"/>
        </row>
        <row r="175">
          <cell r="A175" t="str">
            <v>RHEM-SHCONBR5</v>
          </cell>
          <cell r="B175" t="str">
            <v>VAR_ncap</v>
          </cell>
          <cell r="C175" t="str">
            <v>-</v>
          </cell>
          <cell r="D175">
            <v>1.57878250181058E-5</v>
          </cell>
          <cell r="E175">
            <v>4.2062297365198703E-2</v>
          </cell>
          <cell r="F175">
            <v>3.2215681749973602E-8</v>
          </cell>
          <cell r="G175">
            <v>5.0888967301490802E-8</v>
          </cell>
          <cell r="H175">
            <v>8.7678227382327306E-2</v>
          </cell>
          <cell r="I175">
            <v>0.218011114975522</v>
          </cell>
          <cell r="J175"/>
        </row>
        <row r="176">
          <cell r="A176" t="str">
            <v>RHEM-SHCONBR5</v>
          </cell>
          <cell r="B176" t="str">
            <v>VAR_cap</v>
          </cell>
          <cell r="C176" t="str">
            <v>-</v>
          </cell>
          <cell r="D176">
            <v>1.57878250181058E-5</v>
          </cell>
          <cell r="E176">
            <v>4.2078085190216802E-2</v>
          </cell>
          <cell r="F176">
            <v>4.2078117405898598E-2</v>
          </cell>
          <cell r="G176">
            <v>4.2078168294865902E-2</v>
          </cell>
          <cell r="H176">
            <v>0.129756575625914</v>
          </cell>
          <cell r="I176">
            <v>0.33001377418535099</v>
          </cell>
          <cell r="J176"/>
        </row>
        <row r="177">
          <cell r="A177" t="str">
            <v>ITOT-SWHNGABR</v>
          </cell>
          <cell r="B177" t="str">
            <v>VAR_fout</v>
          </cell>
          <cell r="C177" t="str">
            <v>ITOT-SWH</v>
          </cell>
          <cell r="D177">
            <v>28.619775205594689</v>
          </cell>
          <cell r="E177">
            <v>26.463327806577183</v>
          </cell>
          <cell r="F177">
            <v>31.822830493640755</v>
          </cell>
          <cell r="G177">
            <v>22.904282284117617</v>
          </cell>
          <cell r="H177">
            <v>14.986243616628457</v>
          </cell>
          <cell r="I177">
            <v>12.818459856689099</v>
          </cell>
          <cell r="J177"/>
        </row>
        <row r="178">
          <cell r="A178" t="str">
            <v>ITOT-SWHNGABR</v>
          </cell>
          <cell r="B178" t="str">
            <v>VAR_fout</v>
          </cell>
          <cell r="C178" t="str">
            <v>CO2_I</v>
          </cell>
          <cell r="D178">
            <v>2005.1535928435201</v>
          </cell>
          <cell r="E178">
            <v>1852.44750189612</v>
          </cell>
          <cell r="F178">
            <v>2224.6972579000499</v>
          </cell>
          <cell r="G178">
            <v>1597.7232664717501</v>
          </cell>
          <cell r="H178">
            <v>1040.85288904853</v>
          </cell>
          <cell r="I178">
            <v>886.44598642609401</v>
          </cell>
          <cell r="J178"/>
        </row>
        <row r="179">
          <cell r="A179" t="str">
            <v>ITOT-SWHNGABR</v>
          </cell>
          <cell r="B179" t="str">
            <v>VAR_fin</v>
          </cell>
          <cell r="C179" t="str">
            <v>INGA</v>
          </cell>
          <cell r="D179">
            <v>35.552368667438259</v>
          </cell>
          <cell r="E179">
            <v>32.844813863406308</v>
          </cell>
          <cell r="F179">
            <v>39.444986842199469</v>
          </cell>
          <cell r="G179">
            <v>28.328426710492003</v>
          </cell>
          <cell r="H179">
            <v>18.454838458307297</v>
          </cell>
          <cell r="I179">
            <v>15.717127418902367</v>
          </cell>
          <cell r="J179"/>
        </row>
        <row r="180">
          <cell r="A180" t="str">
            <v>ITOT-SWHNGABR</v>
          </cell>
          <cell r="B180" t="str">
            <v>VAR_ncap</v>
          </cell>
          <cell r="C180" t="str">
            <v>-</v>
          </cell>
          <cell r="D180"/>
          <cell r="E180">
            <v>1.33971594819883E-4</v>
          </cell>
          <cell r="F180">
            <v>0.18044104979102499</v>
          </cell>
          <cell r="G180">
            <v>1.1138337373804301E-5</v>
          </cell>
          <cell r="H180">
            <v>0.58400396710194502</v>
          </cell>
          <cell r="I180">
            <v>0.29191365313818302</v>
          </cell>
          <cell r="J180"/>
          <cell r="K180"/>
          <cell r="L180"/>
        </row>
        <row r="181">
          <cell r="A181" t="str">
            <v>ITOT-SWHNGABR</v>
          </cell>
          <cell r="B181" t="str">
            <v>VAR_cap</v>
          </cell>
          <cell r="C181" t="str">
            <v>-</v>
          </cell>
          <cell r="D181">
            <v>1.556581895256</v>
          </cell>
          <cell r="E181">
            <v>1.5567124205756104</v>
          </cell>
          <cell r="F181">
            <v>1.7371420789754823</v>
          </cell>
          <cell r="G181">
            <v>1.7362603771752496</v>
          </cell>
          <cell r="H181">
            <v>0.99394580304820968</v>
          </cell>
          <cell r="I181">
            <v>0.8756166457593757</v>
          </cell>
          <cell r="J181"/>
        </row>
        <row r="182">
          <cell r="A182" t="str">
            <v>RHNM-SHSOLBR</v>
          </cell>
          <cell r="B182" t="str">
            <v>VAR_fout</v>
          </cell>
          <cell r="C182" t="str">
            <v>RHNM-SHASOL</v>
          </cell>
          <cell r="D182"/>
          <cell r="E182">
            <v>2.1536948242102002E-2</v>
          </cell>
          <cell r="F182">
            <v>0.1164517091685946</v>
          </cell>
          <cell r="G182">
            <v>0.50229256505160957</v>
          </cell>
          <cell r="H182">
            <v>0.29534369834604562</v>
          </cell>
          <cell r="I182">
            <v>6.3501690955350071E-3</v>
          </cell>
          <cell r="J182"/>
        </row>
        <row r="183">
          <cell r="A183" t="str">
            <v>RHNM-SHSOLBR</v>
          </cell>
          <cell r="B183" t="str">
            <v>VAR_fin</v>
          </cell>
          <cell r="C183" t="str">
            <v>SOL</v>
          </cell>
          <cell r="D183"/>
          <cell r="E183">
            <v>2.1536948242102002E-2</v>
          </cell>
          <cell r="F183">
            <v>0.1164517091685946</v>
          </cell>
          <cell r="G183">
            <v>0.50229256505160957</v>
          </cell>
          <cell r="H183">
            <v>0.29534369834604562</v>
          </cell>
          <cell r="I183">
            <v>6.3501690955350071E-3</v>
          </cell>
          <cell r="J183"/>
        </row>
        <row r="184">
          <cell r="A184" t="str">
            <v>RHNM-SHSOLBR</v>
          </cell>
          <cell r="B184" t="str">
            <v>VAR_ncap</v>
          </cell>
          <cell r="C184" t="str">
            <v>-</v>
          </cell>
          <cell r="D184"/>
          <cell r="E184">
            <v>3.1277886195947399E-3</v>
          </cell>
          <cell r="F184">
            <v>1.37843721273885E-2</v>
          </cell>
          <cell r="G184">
            <v>5.6035266670065802E-2</v>
          </cell>
          <cell r="H184">
            <v>2.9684623028570401E-8</v>
          </cell>
          <cell r="I184">
            <v>1.36536495540369E-8</v>
          </cell>
          <cell r="J184"/>
        </row>
        <row r="185">
          <cell r="A185" t="str">
            <v>RHNM-SHSOLBR</v>
          </cell>
          <cell r="B185" t="str">
            <v>VAR_cap</v>
          </cell>
          <cell r="C185" t="str">
            <v>-</v>
          </cell>
          <cell r="D185"/>
          <cell r="E185">
            <v>3.1277886195947399E-3</v>
          </cell>
          <cell r="F185">
            <v>1.69121607469832E-2</v>
          </cell>
          <cell r="G185">
            <v>7.2947427417049002E-2</v>
          </cell>
          <cell r="H185">
            <v>4.28926614971206E-2</v>
          </cell>
          <cell r="I185">
            <v>9.2207780278751104E-4</v>
          </cell>
          <cell r="J185"/>
        </row>
        <row r="186">
          <cell r="A186" t="str">
            <v>RHEM-SHPLTBR</v>
          </cell>
          <cell r="B186" t="str">
            <v>VAR_fout</v>
          </cell>
          <cell r="C186" t="str">
            <v>RHEM-SHPLT</v>
          </cell>
          <cell r="D186">
            <v>1.4011316655365416</v>
          </cell>
          <cell r="E186">
            <v>1.607798606662074</v>
          </cell>
          <cell r="F186">
            <v>1.6078030740490505</v>
          </cell>
          <cell r="G186">
            <v>1.6078011631862013</v>
          </cell>
          <cell r="H186">
            <v>1.6077984698754537</v>
          </cell>
          <cell r="I186">
            <v>1.6077972958019411</v>
          </cell>
          <cell r="J186"/>
          <cell r="K186"/>
        </row>
        <row r="187">
          <cell r="A187" t="str">
            <v>RHEM-SHPLTBR</v>
          </cell>
          <cell r="B187" t="str">
            <v>VAR_fin</v>
          </cell>
          <cell r="C187" t="str">
            <v>RHEMPLTBRC</v>
          </cell>
          <cell r="D187">
            <v>1.4011316655365416</v>
          </cell>
          <cell r="E187">
            <v>1.607798606662074</v>
          </cell>
          <cell r="F187">
            <v>1.6078030740490505</v>
          </cell>
          <cell r="G187">
            <v>1.6078011631862013</v>
          </cell>
          <cell r="H187">
            <v>1.6077984698754537</v>
          </cell>
          <cell r="I187">
            <v>1.6077972958019411</v>
          </cell>
          <cell r="J187"/>
          <cell r="K187"/>
        </row>
        <row r="188">
          <cell r="A188" t="str">
            <v>RHEM-SHPLTBR</v>
          </cell>
          <cell r="B188" t="str">
            <v>VAR_fin</v>
          </cell>
          <cell r="C188" t="str">
            <v>RPLT</v>
          </cell>
          <cell r="D188">
            <v>1.5568129617072684</v>
          </cell>
          <cell r="E188">
            <v>1.7864428962911918</v>
          </cell>
          <cell r="F188">
            <v>1.7864478600545008</v>
          </cell>
          <cell r="G188">
            <v>1.7864457368735585</v>
          </cell>
          <cell r="H188">
            <v>1.7864427443060604</v>
          </cell>
          <cell r="I188">
            <v>1.7864414397799369</v>
          </cell>
          <cell r="J188"/>
          <cell r="K188"/>
        </row>
        <row r="189">
          <cell r="A189" t="str">
            <v>RHEM-SHPLTBR</v>
          </cell>
          <cell r="B189" t="str">
            <v>VAR_ncap</v>
          </cell>
          <cell r="C189" t="str">
            <v>-</v>
          </cell>
          <cell r="D189">
            <v>5.2518563556877902E-5</v>
          </cell>
          <cell r="E189">
            <v>1.4687107886052399E-2</v>
          </cell>
          <cell r="F189">
            <v>1.68459363234452E-6</v>
          </cell>
          <cell r="G189">
            <v>1.1276156848856999E-4</v>
          </cell>
          <cell r="H189">
            <v>3.3901784832055401E-2</v>
          </cell>
          <cell r="I189">
            <v>5.9397495274764303E-2</v>
          </cell>
          <cell r="J189"/>
        </row>
        <row r="190">
          <cell r="A190" t="str">
            <v>RHEM-SHPLTBR</v>
          </cell>
          <cell r="B190" t="str">
            <v>VAR_cap</v>
          </cell>
          <cell r="C190" t="str">
            <v>-</v>
          </cell>
          <cell r="D190">
            <v>9.9751574683837482E-2</v>
          </cell>
          <cell r="E190">
            <v>0.11443859926133983</v>
          </cell>
          <cell r="F190">
            <v>0.11443988254605697</v>
          </cell>
          <cell r="G190">
            <v>0.11455256654690241</v>
          </cell>
          <cell r="H190">
            <v>0.11430280231729024</v>
          </cell>
          <cell r="I190">
            <v>0.11797762549644383</v>
          </cell>
          <cell r="J190"/>
        </row>
        <row r="191">
          <cell r="A191" t="str">
            <v>RHEM-SHCONBR6</v>
          </cell>
          <cell r="B191" t="str">
            <v>VAR_fout</v>
          </cell>
          <cell r="C191" t="str">
            <v>RHEM-SHCON</v>
          </cell>
          <cell r="D191"/>
          <cell r="E191">
            <v>3.7495518023531707E-3</v>
          </cell>
          <cell r="F191">
            <v>3.7303084968672404E-3</v>
          </cell>
          <cell r="G191">
            <v>3.6977478063951012E-3</v>
          </cell>
          <cell r="H191">
            <v>3.6861679385401165E-3</v>
          </cell>
          <cell r="I191">
            <v>2.2137026352174486E-3</v>
          </cell>
          <cell r="J191"/>
          <cell r="K191"/>
        </row>
        <row r="192">
          <cell r="A192" t="str">
            <v>RHEM-SHCONBR6</v>
          </cell>
          <cell r="B192" t="str">
            <v>VAR_fin</v>
          </cell>
          <cell r="C192" t="str">
            <v>CON</v>
          </cell>
          <cell r="D192"/>
          <cell r="E192">
            <v>3.7495518023531707E-3</v>
          </cell>
          <cell r="F192">
            <v>3.7303084968672404E-3</v>
          </cell>
          <cell r="G192">
            <v>3.6977478063951012E-3</v>
          </cell>
          <cell r="H192">
            <v>3.6861679385401165E-3</v>
          </cell>
          <cell r="I192">
            <v>2.2137026352174486E-3</v>
          </cell>
          <cell r="J192"/>
        </row>
        <row r="193">
          <cell r="A193" t="str">
            <v>RHEM-SHCONBR6</v>
          </cell>
          <cell r="B193" t="str">
            <v>VAR_ncap</v>
          </cell>
          <cell r="C193" t="str">
            <v>-</v>
          </cell>
          <cell r="D193"/>
          <cell r="E193">
            <v>2.6236376913384699E-4</v>
          </cell>
          <cell r="F193">
            <v>2.62426095253043E-8</v>
          </cell>
          <cell r="G193">
            <v>3.7048526826590003E-8</v>
          </cell>
          <cell r="H193">
            <v>2.2966228350985399E-7</v>
          </cell>
          <cell r="I193">
            <v>7.2868889293912399E-6</v>
          </cell>
          <cell r="J193"/>
        </row>
        <row r="194">
          <cell r="A194" t="str">
            <v>RHEM-SHCONBR6</v>
          </cell>
          <cell r="B194" t="str">
            <v>VAR_cap</v>
          </cell>
          <cell r="C194" t="str">
            <v>-</v>
          </cell>
          <cell r="D194"/>
          <cell r="E194">
            <v>2.6236376913384699E-4</v>
          </cell>
          <cell r="F194">
            <v>2.6239001174337302E-4</v>
          </cell>
          <cell r="G194">
            <v>2.6242706027019901E-4</v>
          </cell>
          <cell r="H194">
            <v>2.62754311997418E-4</v>
          </cell>
          <cell r="I194">
            <v>1.59344867355552E-4</v>
          </cell>
          <cell r="J194"/>
        </row>
        <row r="195">
          <cell r="A195" t="str">
            <v>RHEM-SHCONBR7</v>
          </cell>
          <cell r="B195" t="str">
            <v>VAR_fout</v>
          </cell>
          <cell r="C195" t="str">
            <v>RHEM-SHCON</v>
          </cell>
          <cell r="D195"/>
          <cell r="E195">
            <v>2.8438670792546892E-4</v>
          </cell>
          <cell r="F195">
            <v>2.6800470660088882E-4</v>
          </cell>
          <cell r="G195">
            <v>2.3421575071137256E-4</v>
          </cell>
          <cell r="H195">
            <v>2.2249126573075875E-4</v>
          </cell>
          <cell r="I195">
            <v>1.5302422067609334E-4</v>
          </cell>
          <cell r="J195"/>
        </row>
        <row r="196">
          <cell r="A196" t="str">
            <v>RHEM-SHCONBR7</v>
          </cell>
          <cell r="B196" t="str">
            <v>VAR_fin</v>
          </cell>
          <cell r="C196" t="str">
            <v>CON</v>
          </cell>
          <cell r="D196"/>
          <cell r="E196">
            <v>2.8438670792546892E-4</v>
          </cell>
          <cell r="F196">
            <v>2.6800470660088882E-4</v>
          </cell>
          <cell r="G196">
            <v>2.3421575071137256E-4</v>
          </cell>
          <cell r="H196">
            <v>2.2249126573075875E-4</v>
          </cell>
          <cell r="I196">
            <v>1.5302422067609334E-4</v>
          </cell>
          <cell r="J196"/>
          <cell r="K196"/>
        </row>
        <row r="197">
          <cell r="A197" t="str">
            <v>RHEM-SHCONBR7</v>
          </cell>
          <cell r="B197" t="str">
            <v>VAR_ncap</v>
          </cell>
          <cell r="C197" t="str">
            <v>-</v>
          </cell>
          <cell r="D197"/>
          <cell r="E197">
            <v>1.76727976645262E-5</v>
          </cell>
          <cell r="F197">
            <v>2.6283013332614501E-8</v>
          </cell>
          <cell r="G197">
            <v>3.6450209070149299E-8</v>
          </cell>
          <cell r="H197">
            <v>2.4281585729198402E-7</v>
          </cell>
          <cell r="I197">
            <v>3.1831984885600098E-6</v>
          </cell>
          <cell r="J197"/>
          <cell r="K197"/>
        </row>
        <row r="198">
          <cell r="A198" t="str">
            <v>RHEM-SHCONBR7</v>
          </cell>
          <cell r="B198" t="str">
            <v>VAR_cap</v>
          </cell>
          <cell r="C198" t="str">
            <v>-</v>
          </cell>
          <cell r="D198"/>
          <cell r="E198">
            <v>1.76727976645262E-5</v>
          </cell>
          <cell r="F198">
            <v>1.7699080677858801E-5</v>
          </cell>
          <cell r="G198">
            <v>1.7735530886929001E-5</v>
          </cell>
          <cell r="H198">
            <v>1.80996669568826E-5</v>
          </cell>
          <cell r="I198">
            <v>1.38213912780825E-5</v>
          </cell>
          <cell r="J198"/>
          <cell r="K198"/>
          <cell r="L198"/>
          <cell r="M198"/>
        </row>
        <row r="199">
          <cell r="A199" t="str">
            <v>RHEM-SHCONBR8</v>
          </cell>
          <cell r="B199" t="str">
            <v>VAR_fout</v>
          </cell>
          <cell r="C199" t="str">
            <v>RHEM-SHCON</v>
          </cell>
          <cell r="D199"/>
          <cell r="E199">
            <v>8.3376168641954672E-5</v>
          </cell>
          <cell r="F199">
            <v>7.1078408787936077E-5</v>
          </cell>
          <cell r="G199">
            <v>3.5095731370340418E-5</v>
          </cell>
          <cell r="H199">
            <v>3.8219067368201635E-5</v>
          </cell>
          <cell r="I199">
            <v>3.0351143484633644E-5</v>
          </cell>
          <cell r="J199"/>
          <cell r="K199"/>
        </row>
        <row r="200">
          <cell r="A200" t="str">
            <v>RHEM-SHCONBR8</v>
          </cell>
          <cell r="B200" t="str">
            <v>VAR_fin</v>
          </cell>
          <cell r="C200" t="str">
            <v>CON</v>
          </cell>
          <cell r="D200"/>
          <cell r="E200">
            <v>8.3376168641954672E-5</v>
          </cell>
          <cell r="F200">
            <v>7.1078408787936077E-5</v>
          </cell>
          <cell r="G200">
            <v>3.5095731370340418E-5</v>
          </cell>
          <cell r="H200">
            <v>3.8219067368201635E-5</v>
          </cell>
          <cell r="I200">
            <v>3.0351143484633644E-5</v>
          </cell>
          <cell r="J200"/>
          <cell r="K200"/>
        </row>
        <row r="201">
          <cell r="A201" t="str">
            <v>RHEM-SHCONBR8</v>
          </cell>
          <cell r="B201" t="str">
            <v>VAR_ncap</v>
          </cell>
          <cell r="C201" t="str">
            <v>-</v>
          </cell>
          <cell r="D201"/>
          <cell r="E201">
            <v>3.4726331999312901E-6</v>
          </cell>
          <cell r="F201">
            <v>3.08199676496676E-8</v>
          </cell>
          <cell r="G201">
            <v>5.0084606852514099E-8</v>
          </cell>
          <cell r="H201">
            <v>7.7120627130376095E-7</v>
          </cell>
          <cell r="I201">
            <v>1.57551891611066E-6</v>
          </cell>
          <cell r="J201"/>
          <cell r="K201"/>
          <cell r="M201"/>
        </row>
        <row r="202">
          <cell r="A202" t="str">
            <v>RHEM-SHCONBR8</v>
          </cell>
          <cell r="B202" t="str">
            <v>VAR_cap</v>
          </cell>
          <cell r="C202" t="str">
            <v>-</v>
          </cell>
          <cell r="D202"/>
          <cell r="E202">
            <v>3.4726331999312901E-6</v>
          </cell>
          <cell r="F202">
            <v>3.50345316758096E-6</v>
          </cell>
          <cell r="G202">
            <v>3.5535377744334801E-6</v>
          </cell>
          <cell r="H202">
            <v>5.04646762140575E-6</v>
          </cell>
          <cell r="I202">
            <v>5.1506254252218596E-6</v>
          </cell>
          <cell r="J202"/>
        </row>
        <row r="203">
          <cell r="A203" t="str">
            <v>RHES-SHELCHP</v>
          </cell>
          <cell r="B203" t="str">
            <v>VAR_fout</v>
          </cell>
          <cell r="C203" t="str">
            <v>RHES-SHAELCH</v>
          </cell>
          <cell r="D203">
            <v>9.1578263547735119</v>
          </cell>
          <cell r="E203">
            <v>10.275916677994218</v>
          </cell>
          <cell r="F203">
            <v>10.275918166175391</v>
          </cell>
          <cell r="G203">
            <v>10.275918389898589</v>
          </cell>
          <cell r="H203">
            <v>12.401411058307845</v>
          </cell>
          <cell r="I203">
            <v>20.155636536386119</v>
          </cell>
          <cell r="J203"/>
        </row>
        <row r="204">
          <cell r="A204" t="str">
            <v>RHES-SHELCHP</v>
          </cell>
          <cell r="B204" t="str">
            <v>VAR_fin</v>
          </cell>
          <cell r="C204" t="str">
            <v>RHES_ELC</v>
          </cell>
          <cell r="D204">
            <v>2.8618207358667203</v>
          </cell>
          <cell r="E204">
            <v>3.1585809461047756</v>
          </cell>
          <cell r="F204">
            <v>3.0827754498526176</v>
          </cell>
          <cell r="G204">
            <v>2.9642072278553595</v>
          </cell>
          <cell r="H204">
            <v>3.3517327184615802</v>
          </cell>
          <cell r="I204">
            <v>5.1681119324066929</v>
          </cell>
          <cell r="J204"/>
        </row>
        <row r="205">
          <cell r="A205" t="str">
            <v>RHES-SHELCHP</v>
          </cell>
          <cell r="B205" t="str">
            <v>VAR_fin</v>
          </cell>
          <cell r="C205" t="str">
            <v>RHESELCHPC</v>
          </cell>
          <cell r="D205">
            <v>9.1578263547735119</v>
          </cell>
          <cell r="E205">
            <v>10.275916677994218</v>
          </cell>
          <cell r="F205">
            <v>10.275918166175391</v>
          </cell>
          <cell r="G205">
            <v>10.275918389898589</v>
          </cell>
          <cell r="H205">
            <v>12.401411058307845</v>
          </cell>
          <cell r="I205">
            <v>20.155636536386119</v>
          </cell>
          <cell r="J205"/>
        </row>
        <row r="206">
          <cell r="A206" t="str">
            <v>RHES-SHELCHP</v>
          </cell>
          <cell r="B206" t="str">
            <v>VAR_ncap</v>
          </cell>
          <cell r="C206" t="str">
            <v>-</v>
          </cell>
          <cell r="D206">
            <v>1.26917695116207E-7</v>
          </cell>
          <cell r="E206">
            <v>9.0328841565741697E-2</v>
          </cell>
          <cell r="F206">
            <v>1.6106244907768E-5</v>
          </cell>
          <cell r="G206">
            <v>1.4260598998143499E-3</v>
          </cell>
          <cell r="H206">
            <v>0.41060812576446998</v>
          </cell>
          <cell r="I206">
            <v>1.0938150013121399</v>
          </cell>
          <cell r="J206"/>
          <cell r="K206"/>
        </row>
        <row r="207">
          <cell r="A207" t="str">
            <v>RHES-SHELCHP</v>
          </cell>
          <cell r="B207" t="str">
            <v>VAR_cap</v>
          </cell>
          <cell r="C207" t="str">
            <v>-</v>
          </cell>
          <cell r="D207">
            <v>0.73983805484306009</v>
          </cell>
          <cell r="E207">
            <v>0.83016681701011086</v>
          </cell>
          <cell r="F207">
            <v>0.83018267793630074</v>
          </cell>
          <cell r="G207">
            <v>0.83160875137182744</v>
          </cell>
          <cell r="H207">
            <v>1.0036322742012505</v>
          </cell>
          <cell r="I207">
            <v>1.6422399188720902</v>
          </cell>
          <cell r="J207"/>
          <cell r="K207"/>
        </row>
        <row r="208">
          <cell r="A208" t="str">
            <v>RHSA-WHELCHP</v>
          </cell>
          <cell r="B208" t="str">
            <v>VAR_fout</v>
          </cell>
          <cell r="C208" t="str">
            <v>RHSA-WHAELCH</v>
          </cell>
          <cell r="D208">
            <v>3.2399122835425018</v>
          </cell>
          <cell r="E208">
            <v>3.6354668457015684</v>
          </cell>
          <cell r="F208">
            <v>4.6715546088046498</v>
          </cell>
          <cell r="G208">
            <v>5.9817160236955882</v>
          </cell>
          <cell r="H208">
            <v>8.9497683198849316</v>
          </cell>
          <cell r="I208">
            <v>14.020920224555725</v>
          </cell>
          <cell r="J208"/>
          <cell r="K208"/>
        </row>
        <row r="209">
          <cell r="A209" t="str">
            <v>RHSA-WHELCHP</v>
          </cell>
          <cell r="B209" t="str">
            <v>VAR_fin</v>
          </cell>
          <cell r="C209" t="str">
            <v>RHSA_ELC</v>
          </cell>
          <cell r="D209">
            <v>1.1489050650859942</v>
          </cell>
          <cell r="E209">
            <v>1.2864355434188139</v>
          </cell>
          <cell r="F209">
            <v>1.647814676827037</v>
          </cell>
          <cell r="G209">
            <v>2.0988477276124891</v>
          </cell>
          <cell r="H209">
            <v>2.9733449567724</v>
          </cell>
          <cell r="I209">
            <v>4.4938846873576033</v>
          </cell>
          <cell r="J209"/>
        </row>
        <row r="210">
          <cell r="A210" t="str">
            <v>RHSA-WHELCHP</v>
          </cell>
          <cell r="B210" t="str">
            <v>VAR_ncap</v>
          </cell>
          <cell r="C210" t="str">
            <v>-</v>
          </cell>
          <cell r="D210">
            <v>3.5384773572846399E-6</v>
          </cell>
          <cell r="E210">
            <v>3.2780874278718002E-2</v>
          </cell>
          <cell r="F210">
            <v>7.3172673714647904E-2</v>
          </cell>
          <cell r="G210">
            <v>8.9541981019378797E-2</v>
          </cell>
          <cell r="H210">
            <v>0.29750317807738003</v>
          </cell>
          <cell r="I210">
            <v>0.68829135373745198</v>
          </cell>
          <cell r="J210"/>
          <cell r="K210"/>
        </row>
        <row r="211">
          <cell r="A211" t="str">
            <v>RHSA-WHELCHP</v>
          </cell>
          <cell r="B211" t="str">
            <v>VAR_cap</v>
          </cell>
          <cell r="C211" t="str">
            <v>-</v>
          </cell>
          <cell r="D211">
            <v>0.21335620089659829</v>
          </cell>
          <cell r="E211">
            <v>0.2461368068638094</v>
          </cell>
          <cell r="F211">
            <v>0.31930930084576059</v>
          </cell>
          <cell r="G211">
            <v>0.40885132731720342</v>
          </cell>
          <cell r="H211">
            <v>0.61171687545334297</v>
          </cell>
          <cell r="I211">
            <v>1.0057592623210121</v>
          </cell>
          <cell r="J211"/>
          <cell r="K211"/>
        </row>
        <row r="212">
          <cell r="A212" t="str">
            <v>D-ITOT_LTH_CHP</v>
          </cell>
          <cell r="B212" t="str">
            <v>VAR_fout</v>
          </cell>
          <cell r="C212" t="str">
            <v>ITOT_LTH_CHP_ON</v>
          </cell>
          <cell r="D212">
            <v>5.6086611546665806</v>
          </cell>
          <cell r="E212">
            <v>6.0095301847817311</v>
          </cell>
          <cell r="F212">
            <v>6.1609385603215507</v>
          </cell>
          <cell r="G212">
            <v>6.5773806237907504</v>
          </cell>
          <cell r="H212">
            <v>6.9270613733324469</v>
          </cell>
          <cell r="I212">
            <v>13.754137477694147</v>
          </cell>
          <cell r="J212"/>
          <cell r="K212"/>
        </row>
        <row r="213">
          <cell r="A213" t="str">
            <v>D-ITOT_LTH_CHP</v>
          </cell>
          <cell r="B213" t="str">
            <v>VAR_fout</v>
          </cell>
          <cell r="C213" t="str">
            <v>LTH</v>
          </cell>
          <cell r="D213"/>
          <cell r="E213">
            <v>1.0897522070918283E-5</v>
          </cell>
          <cell r="F213">
            <v>3.4248502907584886E-3</v>
          </cell>
          <cell r="G213">
            <v>7.3223250728051961E-3</v>
          </cell>
          <cell r="H213">
            <v>1.6291738079237582E-2</v>
          </cell>
          <cell r="I213">
            <v>9.6315421507324091E-3</v>
          </cell>
          <cell r="J213"/>
        </row>
        <row r="214">
          <cell r="A214" t="str">
            <v>D-ITOT_LTH_CHP</v>
          </cell>
          <cell r="B214" t="str">
            <v>VAR_fin</v>
          </cell>
          <cell r="C214" t="str">
            <v>ITOT_LTH_CHP</v>
          </cell>
          <cell r="D214">
            <v>5.6086611546665806</v>
          </cell>
          <cell r="E214">
            <v>6.0095410823038087</v>
          </cell>
          <cell r="F214">
            <v>6.164363410612304</v>
          </cell>
          <cell r="G214">
            <v>6.5847029488635593</v>
          </cell>
          <cell r="H214">
            <v>6.9433531114116791</v>
          </cell>
          <cell r="I214">
            <v>13.763769019844885</v>
          </cell>
          <cell r="J214"/>
          <cell r="K214"/>
        </row>
        <row r="215">
          <cell r="A215" t="str">
            <v>RHEM-SHCONBR9</v>
          </cell>
          <cell r="B215" t="str">
            <v>VAR_fout</v>
          </cell>
          <cell r="C215" t="str">
            <v>RHEM-SHCON</v>
          </cell>
          <cell r="D215"/>
          <cell r="E215">
            <v>3.4870593668073085E-5</v>
          </cell>
          <cell r="F215">
            <v>2.9001151470250153E-5</v>
          </cell>
          <cell r="G215">
            <v>1.1009698914427625E-5</v>
          </cell>
          <cell r="H215">
            <v>1.6629243735464137E-5</v>
          </cell>
          <cell r="I215">
            <v>1.0601778058988178E-5</v>
          </cell>
          <cell r="J215"/>
        </row>
        <row r="216">
          <cell r="A216" t="str">
            <v>RHEM-SHCONBR9</v>
          </cell>
          <cell r="B216" t="str">
            <v>VAR_fin</v>
          </cell>
          <cell r="C216" t="str">
            <v>CON</v>
          </cell>
          <cell r="D216"/>
          <cell r="E216">
            <v>3.4870593668073085E-5</v>
          </cell>
          <cell r="F216">
            <v>2.9001151470250153E-5</v>
          </cell>
          <cell r="G216">
            <v>1.1009698914427625E-5</v>
          </cell>
          <cell r="H216">
            <v>1.6629243735464137E-5</v>
          </cell>
          <cell r="I216">
            <v>1.0601778058988178E-5</v>
          </cell>
          <cell r="J216"/>
        </row>
        <row r="217">
          <cell r="A217" t="str">
            <v>RHEM-SHCONBR9</v>
          </cell>
          <cell r="B217" t="str">
            <v>VAR_ncap</v>
          </cell>
          <cell r="C217" t="str">
            <v>-</v>
          </cell>
          <cell r="D217"/>
          <cell r="E217">
            <v>4.0702744196074702E-8</v>
          </cell>
          <cell r="F217">
            <v>4.8375424971051102E-8</v>
          </cell>
          <cell r="G217">
            <v>1.74147621852826E-6</v>
          </cell>
          <cell r="H217">
            <v>1.3702287507803301E-6</v>
          </cell>
          <cell r="I217">
            <v>2.7397230768690398E-7</v>
          </cell>
          <cell r="J217"/>
          <cell r="K217"/>
        </row>
        <row r="218">
          <cell r="A218" t="str">
            <v>RHEM-SHCONBR9</v>
          </cell>
          <cell r="B218" t="str">
            <v>VAR_cap</v>
          </cell>
          <cell r="C218" t="str">
            <v>-</v>
          </cell>
          <cell r="D218"/>
          <cell r="E218">
            <v>4.0702744196074702E-8</v>
          </cell>
          <cell r="F218">
            <v>8.9078169167125797E-8</v>
          </cell>
          <cell r="G218">
            <v>1.83055438769539E-6</v>
          </cell>
          <cell r="H218">
            <v>3.5089366854749398E-6</v>
          </cell>
          <cell r="I218">
            <v>3.7559095775948901E-6</v>
          </cell>
          <cell r="J218"/>
        </row>
        <row r="219">
          <cell r="A219" t="str">
            <v>SCOM-SHELCHP</v>
          </cell>
          <cell r="B219" t="str">
            <v>VAR_fout</v>
          </cell>
          <cell r="C219" t="str">
            <v>SCOM-SHAELCH</v>
          </cell>
          <cell r="D219">
            <v>4.2612321496031269</v>
          </cell>
          <cell r="E219">
            <v>4.6176588064377722</v>
          </cell>
          <cell r="F219">
            <v>4.6176591836456291</v>
          </cell>
          <cell r="G219">
            <v>4.6176650077775783</v>
          </cell>
          <cell r="H219">
            <v>4.6176756005444188</v>
          </cell>
          <cell r="I219">
            <v>13.8796435814319</v>
          </cell>
          <cell r="J219"/>
        </row>
        <row r="220">
          <cell r="A220" t="str">
            <v>SCOM-SHELCHP</v>
          </cell>
          <cell r="B220" t="str">
            <v>VAR_fin</v>
          </cell>
          <cell r="C220" t="str">
            <v>SCOMELCHPC</v>
          </cell>
          <cell r="D220">
            <v>4.2612321496031269</v>
          </cell>
          <cell r="E220">
            <v>4.6176588064377722</v>
          </cell>
          <cell r="F220">
            <v>4.6176591836456291</v>
          </cell>
          <cell r="G220">
            <v>4.6176650077775783</v>
          </cell>
          <cell r="H220">
            <v>4.6176756005444188</v>
          </cell>
          <cell r="I220">
            <v>13.8796435814319</v>
          </cell>
          <cell r="J220"/>
        </row>
        <row r="221">
          <cell r="A221" t="str">
            <v>SCOM-SHELCHP</v>
          </cell>
          <cell r="B221" t="str">
            <v>VAR_fin</v>
          </cell>
          <cell r="C221" t="str">
            <v>SCOM_ELC</v>
          </cell>
          <cell r="D221">
            <v>1.3316350467509761</v>
          </cell>
          <cell r="E221">
            <v>1.4252033353202997</v>
          </cell>
          <cell r="F221">
            <v>1.3992906617107965</v>
          </cell>
          <cell r="G221">
            <v>1.358136766993405</v>
          </cell>
          <cell r="H221">
            <v>1.2826876668178946</v>
          </cell>
          <cell r="I221">
            <v>3.6525377845873406</v>
          </cell>
          <cell r="J221"/>
        </row>
        <row r="222">
          <cell r="A222" t="str">
            <v>SCOM-SHELCHP</v>
          </cell>
          <cell r="B222" t="str">
            <v>VAR_ncap</v>
          </cell>
          <cell r="C222" t="str">
            <v>-</v>
          </cell>
          <cell r="D222">
            <v>1.50754682927201E-7</v>
          </cell>
          <cell r="E222">
            <v>1.60577315512458E-7</v>
          </cell>
          <cell r="F222">
            <v>2.5853281961137899E-7</v>
          </cell>
          <cell r="G222">
            <v>5.5885768842769795E-7</v>
          </cell>
          <cell r="H222">
            <v>0.115443769071654</v>
          </cell>
          <cell r="I222">
            <v>1.02434713372537</v>
          </cell>
          <cell r="J222"/>
          <cell r="K222"/>
        </row>
        <row r="223">
          <cell r="A223" t="str">
            <v>SCOM-SHELCHP</v>
          </cell>
          <cell r="B223" t="str">
            <v>VAR_cap</v>
          </cell>
          <cell r="C223" t="str">
            <v>-</v>
          </cell>
          <cell r="D223">
            <v>0.43061746420847091</v>
          </cell>
          <cell r="E223">
            <v>0.43061564318559298</v>
          </cell>
          <cell r="F223">
            <v>0.4306136436041843</v>
          </cell>
          <cell r="G223">
            <v>0.43061331822631416</v>
          </cell>
          <cell r="H223">
            <v>0.36191134255618557</v>
          </cell>
          <cell r="I223">
            <v>1.2123825728978275</v>
          </cell>
          <cell r="J223"/>
          <cell r="K223"/>
        </row>
        <row r="224">
          <cell r="A224" t="str">
            <v>D-ITOT_NKEV_OIL_ELC_CHP</v>
          </cell>
          <cell r="B224" t="str">
            <v>VAR_fout</v>
          </cell>
          <cell r="C224" t="str">
            <v>ITOT_ELC</v>
          </cell>
          <cell r="D224">
            <v>6.8243986816220639E-2</v>
          </cell>
          <cell r="E224">
            <v>0.16978061273677078</v>
          </cell>
          <cell r="F224">
            <v>0.16708563863228623</v>
          </cell>
          <cell r="G224">
            <v>0.16364623424744285</v>
          </cell>
          <cell r="H224">
            <v>1.1536859605141058E-4</v>
          </cell>
          <cell r="I224">
            <v>3.2057112835106847E-5</v>
          </cell>
          <cell r="J224"/>
        </row>
        <row r="225">
          <cell r="A225" t="str">
            <v>D-ITOT_NKEV_OIL_ELC_CHP</v>
          </cell>
          <cell r="B225" t="str">
            <v>VAR_fout</v>
          </cell>
          <cell r="C225" t="str">
            <v>ELC5</v>
          </cell>
          <cell r="D225">
            <v>2.2616623796249775E-3</v>
          </cell>
          <cell r="E225">
            <v>1.7224857072256116E-3</v>
          </cell>
          <cell r="F225">
            <v>1.6823039561292634E-3</v>
          </cell>
          <cell r="G225">
            <v>7.3727720237435701E-3</v>
          </cell>
          <cell r="H225">
            <v>1.1270087830794385E-4</v>
          </cell>
          <cell r="I225">
            <v>3.5745058951779382E-5</v>
          </cell>
          <cell r="J225"/>
        </row>
        <row r="226">
          <cell r="A226" t="str">
            <v>D-ITOT_NKEV_OIL_ELC_CHP</v>
          </cell>
          <cell r="B226" t="str">
            <v>VAR_fin</v>
          </cell>
          <cell r="C226" t="str">
            <v>ITOT_NKEV_OIL_ELC_CHP</v>
          </cell>
          <cell r="D226">
            <v>7.0505649195845593E-2</v>
          </cell>
          <cell r="E226">
            <v>0.17150309844399642</v>
          </cell>
          <cell r="F226">
            <v>0.16875225783164882</v>
          </cell>
          <cell r="G226">
            <v>0.17100523036096055</v>
          </cell>
          <cell r="H226">
            <v>2.194696886350504E-4</v>
          </cell>
          <cell r="I226">
            <v>6.2834667682201847E-5</v>
          </cell>
          <cell r="J226"/>
        </row>
        <row r="227">
          <cell r="A227" t="str">
            <v>RHSA-WHCONBR1</v>
          </cell>
          <cell r="B227" t="str">
            <v>VAR_ncap</v>
          </cell>
          <cell r="C227" t="str">
            <v>-</v>
          </cell>
          <cell r="D227"/>
          <cell r="E227"/>
          <cell r="F227">
            <v>375</v>
          </cell>
          <cell r="G227">
            <v>4.8016059014028398</v>
          </cell>
          <cell r="H227"/>
          <cell r="I227"/>
          <cell r="J227"/>
          <cell r="K227"/>
        </row>
        <row r="228">
          <cell r="A228" t="str">
            <v>RHSA-WHCONBR1</v>
          </cell>
          <cell r="B228" t="str">
            <v>VAR_cap</v>
          </cell>
          <cell r="C228" t="str">
            <v>-</v>
          </cell>
          <cell r="D228"/>
          <cell r="E228"/>
          <cell r="F228">
            <v>375</v>
          </cell>
          <cell r="G228">
            <v>11.887745526049002</v>
          </cell>
          <cell r="H228">
            <v>6.403964893609043</v>
          </cell>
          <cell r="I228">
            <v>2.8776168285550057</v>
          </cell>
          <cell r="J228"/>
          <cell r="K228"/>
        </row>
        <row r="229">
          <cell r="A229" t="str">
            <v>RHNS-SHELCBR</v>
          </cell>
          <cell r="B229" t="str">
            <v>VAR_fout</v>
          </cell>
          <cell r="C229" t="str">
            <v>RHNS-SHAELCB</v>
          </cell>
          <cell r="D229"/>
          <cell r="E229">
            <v>6.9063622458032173E-2</v>
          </cell>
          <cell r="F229">
            <v>6.7511675531002138E-2</v>
          </cell>
          <cell r="G229">
            <v>3.6833402000330624E-3</v>
          </cell>
          <cell r="H229">
            <v>2.6115198549585972E-4</v>
          </cell>
          <cell r="I229">
            <v>3.7968973499994523E-6</v>
          </cell>
          <cell r="J229"/>
          <cell r="K229"/>
        </row>
        <row r="230">
          <cell r="A230" t="str">
            <v>RHNS-SHELCBR</v>
          </cell>
          <cell r="B230" t="str">
            <v>VAR_fin</v>
          </cell>
          <cell r="C230" t="str">
            <v>RHNS_ELC</v>
          </cell>
          <cell r="D230"/>
          <cell r="E230">
            <v>7.2698549955823241E-2</v>
          </cell>
          <cell r="F230">
            <v>7.1064921611581178E-2</v>
          </cell>
          <cell r="G230">
            <v>3.8772002105611192E-3</v>
          </cell>
          <cell r="H230">
            <v>2.7489682683774715E-4</v>
          </cell>
          <cell r="I230">
            <v>3.9967340526310036E-6</v>
          </cell>
          <cell r="J230"/>
        </row>
        <row r="231">
          <cell r="A231" t="str">
            <v>RHNS-SHELCBR</v>
          </cell>
          <cell r="B231" t="str">
            <v>VAR_ncap</v>
          </cell>
          <cell r="C231" t="str">
            <v>-</v>
          </cell>
          <cell r="D231"/>
          <cell r="E231">
            <v>5.09450849154508E-3</v>
          </cell>
          <cell r="F231"/>
          <cell r="G231"/>
          <cell r="H231"/>
          <cell r="I231"/>
          <cell r="J231"/>
        </row>
        <row r="232">
          <cell r="A232" t="str">
            <v>RHNS-SHELCBR</v>
          </cell>
          <cell r="B232" t="str">
            <v>VAR_cap</v>
          </cell>
          <cell r="C232" t="str">
            <v>-</v>
          </cell>
          <cell r="D232"/>
          <cell r="E232">
            <v>5.09450849154508E-3</v>
          </cell>
          <cell r="F232">
            <v>5.0934283979013695E-3</v>
          </cell>
          <cell r="G232">
            <v>5.005208275742903E-4</v>
          </cell>
          <cell r="H232">
            <v>3.483474984415263E-5</v>
          </cell>
          <cell r="I232">
            <v>3.3519885181870133E-7</v>
          </cell>
          <cell r="J232"/>
        </row>
        <row r="233">
          <cell r="A233" t="str">
            <v>RHSA-WHCONBR2</v>
          </cell>
          <cell r="B233" t="str">
            <v>VAR_ncap</v>
          </cell>
          <cell r="C233" t="str">
            <v>-</v>
          </cell>
          <cell r="D233"/>
          <cell r="E233"/>
          <cell r="F233">
            <v>375</v>
          </cell>
          <cell r="G233">
            <v>4.8016059014028398</v>
          </cell>
          <cell r="H233"/>
          <cell r="I233"/>
          <cell r="J233"/>
        </row>
        <row r="234">
          <cell r="A234" t="str">
            <v>RHSA-WHCONBR2</v>
          </cell>
          <cell r="B234" t="str">
            <v>VAR_cap</v>
          </cell>
          <cell r="C234" t="str">
            <v>-</v>
          </cell>
          <cell r="D234"/>
          <cell r="E234"/>
          <cell r="F234">
            <v>375</v>
          </cell>
          <cell r="G234">
            <v>11.887745526049002</v>
          </cell>
          <cell r="H234">
            <v>6.403964893609043</v>
          </cell>
          <cell r="I234">
            <v>2.8776168285550057</v>
          </cell>
          <cell r="J234"/>
          <cell r="K234"/>
        </row>
        <row r="235">
          <cell r="A235" t="str">
            <v>ITOT-SWHSTG-SOL</v>
          </cell>
          <cell r="B235" t="str">
            <v>VAR_fout</v>
          </cell>
          <cell r="C235" t="str">
            <v>ITOT-SWHASOL</v>
          </cell>
          <cell r="D235">
            <v>2.8671853883615402E-4</v>
          </cell>
          <cell r="E235">
            <v>1.8844147245515668E-5</v>
          </cell>
          <cell r="F235">
            <v>2.3753606932890568E-3</v>
          </cell>
          <cell r="G235">
            <v>4.6438483793531058E-4</v>
          </cell>
          <cell r="H235">
            <v>3.7056470627111552E-4</v>
          </cell>
          <cell r="I235">
            <v>3.1273181829244895E-4</v>
          </cell>
          <cell r="J235"/>
        </row>
        <row r="236">
          <cell r="A236" t="str">
            <v>ITOT-SWHSTG-SOL</v>
          </cell>
          <cell r="B236" t="str">
            <v>VAR_fin</v>
          </cell>
          <cell r="C236" t="str">
            <v>ITOT-SWHASOL</v>
          </cell>
          <cell r="D236">
            <v>2.6136315722524663E-4</v>
          </cell>
          <cell r="E236">
            <v>1.7045379464800951E-5</v>
          </cell>
          <cell r="F236">
            <v>3.0449545193461359E-3</v>
          </cell>
          <cell r="G236">
            <v>5.6137011407528031E-4</v>
          </cell>
          <cell r="H236">
            <v>4.1743836644343539E-4</v>
          </cell>
          <cell r="I236">
            <v>3.2395831079134812E-4</v>
          </cell>
          <cell r="J236"/>
          <cell r="K236"/>
        </row>
        <row r="237">
          <cell r="A237" t="str">
            <v>ITOT-SWHSTG-SOL</v>
          </cell>
          <cell r="B237" t="str">
            <v>VAR_ncap</v>
          </cell>
          <cell r="C237" t="str">
            <v>-</v>
          </cell>
          <cell r="D237">
            <v>5.2688036723404199E-5</v>
          </cell>
          <cell r="E237">
            <v>2.86857873429719E-3</v>
          </cell>
          <cell r="F237">
            <v>5.2747869758911804E-4</v>
          </cell>
          <cell r="G237">
            <v>2.7990311159791599E-5</v>
          </cell>
          <cell r="H237">
            <v>1.7413195782350502E-8</v>
          </cell>
          <cell r="I237">
            <v>3.94289015675168E-2</v>
          </cell>
          <cell r="J237"/>
          <cell r="K237"/>
        </row>
        <row r="238">
          <cell r="A238" t="str">
            <v>ITOT-SWHSTG-SOL</v>
          </cell>
          <cell r="B238" t="str">
            <v>VAR_cap</v>
          </cell>
          <cell r="C238" t="str">
            <v>-</v>
          </cell>
          <cell r="D238">
            <v>5.2688036723404199E-5</v>
          </cell>
          <cell r="E238">
            <v>2.9212667710205899E-3</v>
          </cell>
          <cell r="F238">
            <v>3.4487454686097101E-3</v>
          </cell>
          <cell r="G238">
            <v>3.4767357797695002E-3</v>
          </cell>
          <cell r="H238">
            <v>1.12669031638075E-4</v>
          </cell>
          <cell r="I238">
            <v>3.9428959286662603E-2</v>
          </cell>
          <cell r="J238"/>
          <cell r="K238"/>
        </row>
        <row r="239">
          <cell r="A239" t="str">
            <v>RHES-SHLTHCHPNGA</v>
          </cell>
          <cell r="B239" t="str">
            <v>VAR_fout</v>
          </cell>
          <cell r="C239" t="str">
            <v>RHES-SHLTHC-NGA</v>
          </cell>
          <cell r="D239">
            <v>3.0122544425132108E-2</v>
          </cell>
          <cell r="E239">
            <v>2.6955938050979496E-5</v>
          </cell>
          <cell r="F239">
            <v>1.0161043071702021E-3</v>
          </cell>
          <cell r="G239">
            <v>7.3075299507664997E-4</v>
          </cell>
          <cell r="H239">
            <v>6.4263159138170636E-4</v>
          </cell>
          <cell r="I239">
            <v>5.6164435547396356E-4</v>
          </cell>
          <cell r="J239"/>
          <cell r="K239"/>
        </row>
        <row r="240">
          <cell r="A240" t="str">
            <v>RHES-SHLTHCHPNGA</v>
          </cell>
          <cell r="B240" t="str">
            <v>VAR_fin</v>
          </cell>
          <cell r="C240" t="str">
            <v>RHESLTHCHPC</v>
          </cell>
          <cell r="D240">
            <v>3.0122544425132108E-2</v>
          </cell>
          <cell r="E240">
            <v>2.6955938050979496E-5</v>
          </cell>
          <cell r="F240">
            <v>1.0161043071702021E-3</v>
          </cell>
          <cell r="G240">
            <v>7.3075299507664997E-4</v>
          </cell>
          <cell r="H240">
            <v>6.4263159138170636E-4</v>
          </cell>
          <cell r="I240">
            <v>5.6164435547396356E-4</v>
          </cell>
          <cell r="J240"/>
          <cell r="K240"/>
        </row>
        <row r="241">
          <cell r="A241" t="str">
            <v>RHES-SHLTHCHPNGA</v>
          </cell>
          <cell r="B241" t="str">
            <v>VAR_fin</v>
          </cell>
          <cell r="C241" t="str">
            <v>RHES_LTH_CHPNGA_ON</v>
          </cell>
          <cell r="D241">
            <v>3.0426812550638498E-2</v>
          </cell>
          <cell r="E241">
            <v>2.7228220253514646E-5</v>
          </cell>
          <cell r="F241">
            <v>1.0263679870406092E-3</v>
          </cell>
          <cell r="G241">
            <v>7.3813433846126237E-4</v>
          </cell>
          <cell r="H241">
            <v>6.4912281957748034E-4</v>
          </cell>
          <cell r="I241">
            <v>5.6731753078178139E-4</v>
          </cell>
          <cell r="J241"/>
        </row>
        <row r="242">
          <cell r="A242" t="str">
            <v>RHES-SHLTHCHPNGA</v>
          </cell>
          <cell r="B242" t="str">
            <v>VAR_ncap</v>
          </cell>
          <cell r="C242" t="str">
            <v>-</v>
          </cell>
          <cell r="D242"/>
          <cell r="E242">
            <v>2.9635303546224302E-6</v>
          </cell>
          <cell r="F242">
            <v>1.4155586676841401E-4</v>
          </cell>
          <cell r="G242">
            <v>7.1154332632713694E-5</v>
          </cell>
          <cell r="H242">
            <v>5.83776064390233E-5</v>
          </cell>
          <cell r="I242">
            <v>5.1593079698296098E-5</v>
          </cell>
          <cell r="J242"/>
          <cell r="K242"/>
        </row>
        <row r="243">
          <cell r="A243" t="str">
            <v>RHES-SHLTHCHPNGA</v>
          </cell>
          <cell r="B243" t="str">
            <v>VAR_cap</v>
          </cell>
          <cell r="C243" t="str">
            <v>-</v>
          </cell>
          <cell r="D243">
            <v>5.3757649990155603E-3</v>
          </cell>
          <cell r="E243">
            <v>2.3864454988722222E-6</v>
          </cell>
          <cell r="F243">
            <v>1.4237393579323576E-4</v>
          </cell>
          <cell r="G243">
            <v>1.0151645848757024E-4</v>
          </cell>
          <cell r="H243">
            <v>8.9838091953226991E-5</v>
          </cell>
          <cell r="I243">
            <v>7.2724149561796789E-5</v>
          </cell>
          <cell r="J243"/>
          <cell r="K243"/>
        </row>
        <row r="244">
          <cell r="A244" t="str">
            <v>RHSA-WHSTG-ELC</v>
          </cell>
          <cell r="B244" t="str">
            <v>VAR_fout</v>
          </cell>
          <cell r="C244" t="str">
            <v>RHSA-WHAELCB</v>
          </cell>
          <cell r="D244">
            <v>7.7909618288740646E-7</v>
          </cell>
          <cell r="E244">
            <v>3.4213567764165495E-6</v>
          </cell>
          <cell r="F244">
            <v>1.2428945565235798</v>
          </cell>
          <cell r="G244">
            <v>0.93320880257440708</v>
          </cell>
          <cell r="H244">
            <v>0.19992667344725568</v>
          </cell>
          <cell r="I244">
            <v>7.1404981633315212E-2</v>
          </cell>
          <cell r="J244"/>
          <cell r="K244"/>
        </row>
        <row r="245">
          <cell r="A245" t="str">
            <v>RHSA-WHSTG-ELC</v>
          </cell>
          <cell r="B245" t="str">
            <v>VAR_fin</v>
          </cell>
          <cell r="C245" t="str">
            <v>RHSA-WHAELCB</v>
          </cell>
          <cell r="D245">
            <v>1.3540964878391846E-5</v>
          </cell>
          <cell r="E245">
            <v>6.5811027056064675E-7</v>
          </cell>
          <cell r="F245">
            <v>1.242939276530983</v>
          </cell>
          <cell r="G245">
            <v>0.93324833822086695</v>
          </cell>
          <cell r="H245">
            <v>0.199934808156531</v>
          </cell>
          <cell r="I245">
            <v>7.140830291063735E-2</v>
          </cell>
          <cell r="J245"/>
        </row>
        <row r="246">
          <cell r="A246" t="str">
            <v>RHSA-WHSTG-ELC</v>
          </cell>
          <cell r="B246" t="str">
            <v>VAR_ncap</v>
          </cell>
          <cell r="C246" t="str">
            <v>-</v>
          </cell>
          <cell r="D246">
            <v>8.4166673648210493E-3</v>
          </cell>
          <cell r="E246">
            <v>0.102616537652055</v>
          </cell>
          <cell r="F246">
            <v>3.3608417519323199E-5</v>
          </cell>
          <cell r="G246">
            <v>2.46035255713853E-5</v>
          </cell>
          <cell r="H246">
            <v>1.85100460618099E-2</v>
          </cell>
          <cell r="I246">
            <v>2.2533267196761101E-5</v>
          </cell>
          <cell r="J246"/>
          <cell r="K246"/>
        </row>
        <row r="247">
          <cell r="A247" t="str">
            <v>RHSA-WHSTG-ELC</v>
          </cell>
          <cell r="B247" t="str">
            <v>VAR_cap</v>
          </cell>
          <cell r="C247" t="str">
            <v>-</v>
          </cell>
          <cell r="D247">
            <v>8.4175767337097713E-3</v>
          </cell>
          <cell r="E247">
            <v>0.11101086552930806</v>
          </cell>
          <cell r="F247">
            <v>0.11100897435140669</v>
          </cell>
          <cell r="G247">
            <v>0.10565484338983369</v>
          </cell>
          <cell r="H247">
            <v>1.8912184597654692E-2</v>
          </cell>
          <cell r="I247">
            <v>8.5385403457003406E-3</v>
          </cell>
          <cell r="J247"/>
          <cell r="K247"/>
        </row>
        <row r="248">
          <cell r="A248" t="str">
            <v>ITOT-SWHLFOBR</v>
          </cell>
          <cell r="B248" t="str">
            <v>VAR_fout</v>
          </cell>
          <cell r="C248" t="str">
            <v>ITOT-SWH</v>
          </cell>
          <cell r="D248">
            <v>6.9177135429259371</v>
          </cell>
          <cell r="E248">
            <v>6.3110598215373734</v>
          </cell>
          <cell r="F248">
            <v>6.2774361440770985</v>
          </cell>
          <cell r="G248">
            <v>4.5565104164782424</v>
          </cell>
          <cell r="H248">
            <v>2.0753977284746656</v>
          </cell>
          <cell r="I248">
            <v>0.14014925849525142</v>
          </cell>
          <cell r="J248"/>
        </row>
        <row r="249">
          <cell r="A249" t="str">
            <v>ITOT-SWHLFOBR</v>
          </cell>
          <cell r="B249" t="str">
            <v>VAR_fout</v>
          </cell>
          <cell r="C249" t="str">
            <v>CO2_I</v>
          </cell>
          <cell r="D249">
            <v>655.76890110690795</v>
          </cell>
          <cell r="E249">
            <v>597.29450527575398</v>
          </cell>
          <cell r="F249">
            <v>592.67637981386702</v>
          </cell>
          <cell r="G249">
            <v>428.47136508084498</v>
          </cell>
          <cell r="H249">
            <v>193.60649738617099</v>
          </cell>
          <cell r="I249">
            <v>12.970779290048499</v>
          </cell>
          <cell r="J249"/>
        </row>
        <row r="250">
          <cell r="A250" t="str">
            <v>ITOT-SWHLFOBR</v>
          </cell>
          <cell r="B250" t="str">
            <v>VAR_fin</v>
          </cell>
          <cell r="C250" t="str">
            <v>ILFO</v>
          </cell>
          <cell r="D250">
            <v>8.8978141262809682</v>
          </cell>
          <cell r="E250">
            <v>8.1044030566588035</v>
          </cell>
          <cell r="F250">
            <v>8.0417419242044303</v>
          </cell>
          <cell r="G250">
            <v>5.8137227283696706</v>
          </cell>
          <cell r="H250">
            <v>2.6269538315626999</v>
          </cell>
          <cell r="I250">
            <v>0.17599429158817476</v>
          </cell>
          <cell r="J250"/>
        </row>
        <row r="251">
          <cell r="A251" t="str">
            <v>ITOT-SWHLFOBR</v>
          </cell>
          <cell r="B251" t="str">
            <v>VAR_ncap</v>
          </cell>
          <cell r="C251" t="str">
            <v>-</v>
          </cell>
          <cell r="D251"/>
          <cell r="E251">
            <v>1.3196563814123501E-4</v>
          </cell>
          <cell r="F251">
            <v>3.51890633342917E-5</v>
          </cell>
          <cell r="G251">
            <v>1.5850701625703699E-5</v>
          </cell>
          <cell r="H251">
            <v>1.6722951117986701E-4</v>
          </cell>
          <cell r="I251">
            <v>1.30468167862989E-5</v>
          </cell>
          <cell r="J251"/>
        </row>
        <row r="252">
          <cell r="A252" t="str">
            <v>ITOT-SWHLFOBR</v>
          </cell>
          <cell r="B252" t="str">
            <v>VAR_cap</v>
          </cell>
          <cell r="C252" t="str">
            <v>-</v>
          </cell>
          <cell r="D252">
            <v>0.37633543963083199</v>
          </cell>
          <cell r="E252">
            <v>0.37646350061996436</v>
          </cell>
          <cell r="F252">
            <v>0.37646630184771468</v>
          </cell>
          <cell r="G252">
            <v>0.37624484945859904</v>
          </cell>
          <cell r="H252">
            <v>0.12608571880691627</v>
          </cell>
          <cell r="I252">
            <v>9.6364243342558983E-3</v>
          </cell>
          <cell r="J252"/>
          <cell r="K252"/>
        </row>
        <row r="253">
          <cell r="A253" t="str">
            <v>D-SCOM_LTH_CHPNGA</v>
          </cell>
          <cell r="B253" t="str">
            <v>VAR_fout</v>
          </cell>
          <cell r="C253" t="str">
            <v>LTH</v>
          </cell>
          <cell r="D253"/>
          <cell r="E253">
            <v>9.3157440110648877E-7</v>
          </cell>
          <cell r="F253">
            <v>5.5474271135574286E-4</v>
          </cell>
          <cell r="G253">
            <v>1.0220410889891703E-2</v>
          </cell>
          <cell r="H253">
            <v>2.5043721808232111E-2</v>
          </cell>
          <cell r="I253">
            <v>1.3803166639518355E-4</v>
          </cell>
          <cell r="J253"/>
          <cell r="K253"/>
        </row>
        <row r="254">
          <cell r="A254" t="str">
            <v>D-SCOM_LTH_CHPNGA</v>
          </cell>
          <cell r="B254" t="str">
            <v>VAR_fout</v>
          </cell>
          <cell r="C254" t="str">
            <v>SCOM_LTH_CHPNGA_ON</v>
          </cell>
          <cell r="D254">
            <v>0.69258360187404333</v>
          </cell>
          <cell r="E254">
            <v>0.75019976199259253</v>
          </cell>
          <cell r="F254">
            <v>1.1002366952566989</v>
          </cell>
          <cell r="G254">
            <v>8.2198184511285799</v>
          </cell>
          <cell r="H254">
            <v>10.012715843154192</v>
          </cell>
          <cell r="I254">
            <v>0.96465912722646396</v>
          </cell>
          <cell r="J254"/>
          <cell r="K254"/>
        </row>
        <row r="255">
          <cell r="A255" t="str">
            <v>D-SCOM_LTH_CHPNGA</v>
          </cell>
          <cell r="B255" t="str">
            <v>VAR_fin</v>
          </cell>
          <cell r="C255" t="str">
            <v>SCOM_LTH_CHPNGA</v>
          </cell>
          <cell r="D255">
            <v>0.69258360187404333</v>
          </cell>
          <cell r="E255">
            <v>0.75020248544705603</v>
          </cell>
          <cell r="F255">
            <v>1.100791437968055</v>
          </cell>
          <cell r="G255">
            <v>8.2300388620184677</v>
          </cell>
          <cell r="H255">
            <v>10.037759564962423</v>
          </cell>
          <cell r="I255">
            <v>0.96479715889285966</v>
          </cell>
          <cell r="J255"/>
        </row>
        <row r="256">
          <cell r="A256" t="str">
            <v>RHSA-WHCONBR3</v>
          </cell>
          <cell r="B256" t="str">
            <v>VAR_ncap</v>
          </cell>
          <cell r="C256" t="str">
            <v>-</v>
          </cell>
          <cell r="D256"/>
          <cell r="E256"/>
          <cell r="F256">
            <v>375</v>
          </cell>
          <cell r="G256">
            <v>4.8016059014028398</v>
          </cell>
          <cell r="H256"/>
          <cell r="I256"/>
          <cell r="J256"/>
        </row>
        <row r="257">
          <cell r="A257" t="str">
            <v>RHSA-WHCONBR3</v>
          </cell>
          <cell r="B257" t="str">
            <v>VAR_cap</v>
          </cell>
          <cell r="C257" t="str">
            <v>-</v>
          </cell>
          <cell r="D257"/>
          <cell r="E257"/>
          <cell r="F257">
            <v>375</v>
          </cell>
          <cell r="G257">
            <v>11.887745526049002</v>
          </cell>
          <cell r="H257">
            <v>6.403964893609043</v>
          </cell>
          <cell r="I257">
            <v>2.8776168285550057</v>
          </cell>
          <cell r="J257"/>
          <cell r="K257"/>
        </row>
        <row r="258">
          <cell r="A258" t="str">
            <v>D-IWOD</v>
          </cell>
          <cell r="B258" t="str">
            <v>VAR_fout</v>
          </cell>
          <cell r="C258" t="str">
            <v>IWOD</v>
          </cell>
          <cell r="D258">
            <v>9.8745399394002273</v>
          </cell>
          <cell r="E258">
            <v>12.920007046574803</v>
          </cell>
          <cell r="F258">
            <v>14.47172789125937</v>
          </cell>
          <cell r="G258">
            <v>21.18525934487019</v>
          </cell>
          <cell r="H258">
            <v>20.538946275773995</v>
          </cell>
          <cell r="I258">
            <v>15.453423206220775</v>
          </cell>
          <cell r="J258"/>
        </row>
        <row r="259">
          <cell r="A259" t="str">
            <v>D-IWOD</v>
          </cell>
          <cell r="B259" t="str">
            <v>VAR_fin</v>
          </cell>
          <cell r="C259" t="str">
            <v>WOD</v>
          </cell>
          <cell r="D259">
            <v>9.8745399394002273</v>
          </cell>
          <cell r="E259">
            <v>12.920007046574803</v>
          </cell>
          <cell r="F259">
            <v>14.47172789125937</v>
          </cell>
          <cell r="G259">
            <v>21.18525934487019</v>
          </cell>
          <cell r="H259">
            <v>20.538946275773995</v>
          </cell>
          <cell r="I259">
            <v>15.453423206220775</v>
          </cell>
          <cell r="J259"/>
          <cell r="K259"/>
        </row>
        <row r="260">
          <cell r="A260" t="str">
            <v>RHSA-WHCONBR4</v>
          </cell>
          <cell r="B260" t="str">
            <v>VAR_ncap</v>
          </cell>
          <cell r="C260" t="str">
            <v>-</v>
          </cell>
          <cell r="D260"/>
          <cell r="E260"/>
          <cell r="F260">
            <v>375</v>
          </cell>
          <cell r="G260">
            <v>4.8016059014028398</v>
          </cell>
          <cell r="H260"/>
          <cell r="I260"/>
          <cell r="J260"/>
          <cell r="K260"/>
        </row>
        <row r="261">
          <cell r="A261" t="str">
            <v>RHSA-WHCONBR4</v>
          </cell>
          <cell r="B261" t="str">
            <v>VAR_cap</v>
          </cell>
          <cell r="C261" t="str">
            <v>-</v>
          </cell>
          <cell r="D261"/>
          <cell r="E261"/>
          <cell r="F261">
            <v>375</v>
          </cell>
          <cell r="G261">
            <v>11.887745526049002</v>
          </cell>
          <cell r="H261">
            <v>6.403964893609043</v>
          </cell>
          <cell r="I261">
            <v>2.8776168285550057</v>
          </cell>
          <cell r="J261"/>
          <cell r="K261"/>
        </row>
        <row r="262">
          <cell r="A262" t="str">
            <v>SCOM-ELCSPEC</v>
          </cell>
          <cell r="B262" t="str">
            <v>VAR_fout</v>
          </cell>
          <cell r="C262" t="str">
            <v>SCOM-ELS</v>
          </cell>
          <cell r="D262">
            <v>56.994774574912441</v>
          </cell>
          <cell r="E262">
            <v>58.70189613542825</v>
          </cell>
          <cell r="F262">
            <v>61.828463687728259</v>
          </cell>
          <cell r="G262">
            <v>62.677105431613818</v>
          </cell>
          <cell r="H262">
            <v>63.475298119309386</v>
          </cell>
          <cell r="I262">
            <v>48.367035038760406</v>
          </cell>
          <cell r="J262"/>
          <cell r="K262"/>
        </row>
        <row r="263">
          <cell r="A263" t="str">
            <v>SCOM-ELCSPEC</v>
          </cell>
          <cell r="B263" t="str">
            <v>VAR_fin</v>
          </cell>
          <cell r="C263" t="str">
            <v>SCOM_ELC</v>
          </cell>
          <cell r="D263">
            <v>56.994774574912441</v>
          </cell>
          <cell r="E263">
            <v>58.70189613542825</v>
          </cell>
          <cell r="F263">
            <v>61.828463687728259</v>
          </cell>
          <cell r="G263">
            <v>62.677105431613818</v>
          </cell>
          <cell r="H263">
            <v>63.475298119309386</v>
          </cell>
          <cell r="I263">
            <v>48.367035038760406</v>
          </cell>
          <cell r="J263"/>
        </row>
        <row r="264">
          <cell r="A264" t="str">
            <v>SCOM-ELCSPEC</v>
          </cell>
          <cell r="B264" t="str">
            <v>VAR_ncap</v>
          </cell>
          <cell r="C264" t="str">
            <v>-</v>
          </cell>
          <cell r="D264">
            <v>3.8803853561256502E-7</v>
          </cell>
          <cell r="E264">
            <v>2.2327209712266099E-6</v>
          </cell>
          <cell r="F264">
            <v>2.4940377955348498E-6</v>
          </cell>
          <cell r="G264">
            <v>1.9395398622396798E-2</v>
          </cell>
          <cell r="H264">
            <v>4.21869045632823E-2</v>
          </cell>
          <cell r="I264">
            <v>4.42857580618693</v>
          </cell>
          <cell r="J264"/>
        </row>
        <row r="265">
          <cell r="A265" t="str">
            <v>SCOM-ELCSPEC</v>
          </cell>
          <cell r="B265" t="str">
            <v>VAR_cap</v>
          </cell>
          <cell r="C265" t="str">
            <v>-</v>
          </cell>
          <cell r="D265">
            <v>6.6055316563923956</v>
          </cell>
          <cell r="E265">
            <v>6.6055316445833734</v>
          </cell>
          <cell r="F265">
            <v>6.6055330074303482</v>
          </cell>
          <cell r="G265">
            <v>6.624927078590825</v>
          </cell>
          <cell r="H265">
            <v>6.7092951124717217</v>
          </cell>
          <cell r="I265">
            <v>5.1123623089274668</v>
          </cell>
          <cell r="J265"/>
        </row>
        <row r="266">
          <cell r="A266" t="str">
            <v>D-ITOT_KEV_WST_ELC_CHP</v>
          </cell>
          <cell r="B266" t="str">
            <v>VAR_fout</v>
          </cell>
          <cell r="C266" t="str">
            <v>ITOT_ELC</v>
          </cell>
          <cell r="D266">
            <v>8.8530875461499464E-4</v>
          </cell>
          <cell r="E266">
            <v>3.2356420098150388E-4</v>
          </cell>
          <cell r="F266">
            <v>5.7588535567001844E-4</v>
          </cell>
          <cell r="G266">
            <v>0.31127206864099227</v>
          </cell>
          <cell r="H266">
            <v>0.30440776617071708</v>
          </cell>
          <cell r="I266">
            <v>9.7475538346194573E-2</v>
          </cell>
          <cell r="J266"/>
        </row>
        <row r="267">
          <cell r="A267" t="str">
            <v>D-ITOT_KEV_WST_ELC_CHP</v>
          </cell>
          <cell r="B267" t="str">
            <v>VAR_fout</v>
          </cell>
          <cell r="C267" t="str">
            <v>ELC5</v>
          </cell>
          <cell r="D267">
            <v>0.22915923141682654</v>
          </cell>
          <cell r="E267">
            <v>0.22983602282401827</v>
          </cell>
          <cell r="F267">
            <v>0.33613621518849884</v>
          </cell>
          <cell r="G267">
            <v>2.1682547890241068E-2</v>
          </cell>
          <cell r="H267">
            <v>2.3121859667545319E-2</v>
          </cell>
          <cell r="I267">
            <v>0.50142885315767471</v>
          </cell>
          <cell r="J267"/>
        </row>
        <row r="268">
          <cell r="A268" t="str">
            <v>D-ITOT_KEV_WST_ELC_CHP</v>
          </cell>
          <cell r="B268" t="str">
            <v>VAR_fin</v>
          </cell>
          <cell r="C268" t="str">
            <v>ITOT_KEV_WST_ELC_CHP</v>
          </cell>
          <cell r="D268">
            <v>0.2300445401714416</v>
          </cell>
          <cell r="E268">
            <v>0.23015958702499992</v>
          </cell>
          <cell r="F268">
            <v>0.33670707966562258</v>
          </cell>
          <cell r="G268">
            <v>0.33294587200685127</v>
          </cell>
          <cell r="H268">
            <v>0.32752962583826223</v>
          </cell>
          <cell r="I268">
            <v>0.59890439150386943</v>
          </cell>
          <cell r="J268"/>
        </row>
        <row r="269">
          <cell r="A269" t="str">
            <v>RHSA-WHCONBR5</v>
          </cell>
          <cell r="B269" t="str">
            <v>VAR_ncap</v>
          </cell>
          <cell r="C269" t="str">
            <v>-</v>
          </cell>
          <cell r="D269"/>
          <cell r="E269"/>
          <cell r="F269">
            <v>375</v>
          </cell>
          <cell r="G269">
            <v>4.8016059014028398</v>
          </cell>
          <cell r="H269"/>
          <cell r="I269"/>
          <cell r="J269"/>
        </row>
        <row r="270">
          <cell r="A270" t="str">
            <v>RHSA-WHCONBR5</v>
          </cell>
          <cell r="B270" t="str">
            <v>VAR_cap</v>
          </cell>
          <cell r="C270" t="str">
            <v>-</v>
          </cell>
          <cell r="D270"/>
          <cell r="E270"/>
          <cell r="F270">
            <v>375</v>
          </cell>
          <cell r="G270">
            <v>11.887745526049002</v>
          </cell>
          <cell r="H270">
            <v>6.403964893609043</v>
          </cell>
          <cell r="I270">
            <v>2.8776168285550057</v>
          </cell>
          <cell r="J270"/>
          <cell r="K270"/>
        </row>
        <row r="271">
          <cell r="A271" t="str">
            <v>D-RHNM_SOLELC</v>
          </cell>
          <cell r="B271" t="str">
            <v>VAR_fout</v>
          </cell>
          <cell r="C271" t="str">
            <v>ELC5</v>
          </cell>
          <cell r="D271"/>
          <cell r="E271">
            <v>1.6179477106834805E-6</v>
          </cell>
          <cell r="F271">
            <v>1.1310435343606577</v>
          </cell>
          <cell r="G271">
            <v>2.6499501791191218</v>
          </cell>
          <cell r="H271">
            <v>3.4625616601125628</v>
          </cell>
          <cell r="I271">
            <v>4.980526662592978</v>
          </cell>
          <cell r="J271"/>
          <cell r="K271"/>
        </row>
        <row r="272">
          <cell r="A272" t="str">
            <v>D-RHNM_SOLELC</v>
          </cell>
          <cell r="B272" t="str">
            <v>VAR_fout</v>
          </cell>
          <cell r="C272" t="str">
            <v>RHNM_ELC</v>
          </cell>
          <cell r="D272"/>
          <cell r="E272">
            <v>1.6085625905321158E-6</v>
          </cell>
          <cell r="F272">
            <v>0.94306333824330379</v>
          </cell>
          <cell r="G272">
            <v>1.892184110797912</v>
          </cell>
          <cell r="H272">
            <v>2.6417120822922344</v>
          </cell>
          <cell r="I272">
            <v>3.2230613550844867</v>
          </cell>
          <cell r="J272"/>
          <cell r="K272"/>
        </row>
        <row r="273">
          <cell r="A273" t="str">
            <v>D-RHNM_SOLELC</v>
          </cell>
          <cell r="B273" t="str">
            <v>VAR_fin</v>
          </cell>
          <cell r="C273" t="str">
            <v>RHNM_SOL_ELC</v>
          </cell>
          <cell r="D273"/>
          <cell r="E273">
            <v>1.1972339404386089E-6</v>
          </cell>
          <cell r="F273">
            <v>2.0741002290992174</v>
          </cell>
          <cell r="G273">
            <v>4.542126331438614</v>
          </cell>
          <cell r="H273">
            <v>6.1042608463997547</v>
          </cell>
          <cell r="I273">
            <v>8.2035769872937792</v>
          </cell>
          <cell r="J273"/>
          <cell r="K273"/>
        </row>
        <row r="274">
          <cell r="A274" t="str">
            <v>RHNM-SHSTG-ELCHP</v>
          </cell>
          <cell r="B274" t="str">
            <v>VAR_fout</v>
          </cell>
          <cell r="C274" t="str">
            <v>RHNM-SHAELCH</v>
          </cell>
          <cell r="D274"/>
          <cell r="E274">
            <v>1.1727773773378068E-5</v>
          </cell>
          <cell r="F274">
            <v>0.11717410489819541</v>
          </cell>
          <cell r="G274">
            <v>0.5496566863197383</v>
          </cell>
          <cell r="H274">
            <v>0.59301686074619731</v>
          </cell>
          <cell r="I274">
            <v>0.69157669019900969</v>
          </cell>
          <cell r="J274"/>
          <cell r="K274"/>
        </row>
        <row r="275">
          <cell r="A275" t="str">
            <v>RHNM-SHSTG-ELCHP</v>
          </cell>
          <cell r="B275" t="str">
            <v>VAR_fin</v>
          </cell>
          <cell r="C275" t="str">
            <v>RHNM-SHAELCH</v>
          </cell>
          <cell r="D275"/>
          <cell r="E275">
            <v>1.4136205996194022E-5</v>
          </cell>
          <cell r="F275">
            <v>0.11718108841139742</v>
          </cell>
          <cell r="G275">
            <v>0.54968377087405729</v>
          </cell>
          <cell r="H275">
            <v>0.59304988701629224</v>
          </cell>
          <cell r="I275">
            <v>0.691610228770418</v>
          </cell>
          <cell r="J275"/>
          <cell r="K275"/>
        </row>
        <row r="276">
          <cell r="A276" t="str">
            <v>RHNM-SHSTG-ELCHP</v>
          </cell>
          <cell r="B276" t="str">
            <v>VAR_ncap</v>
          </cell>
          <cell r="C276" t="str">
            <v>-</v>
          </cell>
          <cell r="D276">
            <v>1.31667783512161E-5</v>
          </cell>
          <cell r="E276">
            <v>9.7301429908249505E-6</v>
          </cell>
          <cell r="F276">
            <v>1.28372018261489E-2</v>
          </cell>
          <cell r="G276">
            <v>5.0172512290677797E-2</v>
          </cell>
          <cell r="H276">
            <v>2.64556523453684E-2</v>
          </cell>
          <cell r="I276">
            <v>5.4229062151706697E-2</v>
          </cell>
          <cell r="J276"/>
          <cell r="K276"/>
        </row>
        <row r="277">
          <cell r="A277" t="str">
            <v>RHNM-SHSTG-ELCHP</v>
          </cell>
          <cell r="B277" t="str">
            <v>VAR_cap</v>
          </cell>
          <cell r="C277" t="str">
            <v>-</v>
          </cell>
          <cell r="D277">
            <v>1.31667783512161E-5</v>
          </cell>
          <cell r="E277">
            <v>5.5275170923180979E-6</v>
          </cell>
          <cell r="F277">
            <v>1.2836408190899656E-2</v>
          </cell>
          <cell r="G277">
            <v>6.2998597131989575E-2</v>
          </cell>
          <cell r="H277">
            <v>6.2994529256927292E-2</v>
          </cell>
          <cell r="I277">
            <v>7.3427755378385903E-2</v>
          </cell>
          <cell r="J277"/>
          <cell r="K277"/>
        </row>
        <row r="278">
          <cell r="A278" t="str">
            <v>D-SCOM_LTH</v>
          </cell>
          <cell r="B278" t="str">
            <v>VAR_fout</v>
          </cell>
          <cell r="C278" t="str">
            <v>SCOM_LTH_DH</v>
          </cell>
          <cell r="D278">
            <v>5.6100071236207461</v>
          </cell>
          <cell r="E278">
            <v>6.0767071340401415</v>
          </cell>
          <cell r="F278">
            <v>6.0767066825471447</v>
          </cell>
          <cell r="G278">
            <v>6.0767044799045715</v>
          </cell>
          <cell r="H278">
            <v>6.0767025277615074</v>
          </cell>
          <cell r="I278">
            <v>6.0767042576519543</v>
          </cell>
          <cell r="J278"/>
        </row>
        <row r="279">
          <cell r="A279" t="str">
            <v>D-SCOM_LTH</v>
          </cell>
          <cell r="B279" t="str">
            <v>VAR_fin</v>
          </cell>
          <cell r="C279" t="str">
            <v>LTH</v>
          </cell>
          <cell r="D279">
            <v>6.0987834779720247</v>
          </cell>
          <cell r="E279">
            <v>6.6044089250052336</v>
          </cell>
          <cell r="F279">
            <v>6.6018058827082058</v>
          </cell>
          <cell r="G279">
            <v>6.5974704603996468</v>
          </cell>
          <cell r="H279">
            <v>6.5888193263550123</v>
          </cell>
          <cell r="I279">
            <v>6.5801948322997807</v>
          </cell>
          <cell r="J279"/>
          <cell r="K279"/>
        </row>
        <row r="280">
          <cell r="A280" t="str">
            <v>D-SCOM_LTH</v>
          </cell>
          <cell r="B280" t="str">
            <v>VAR_ncap</v>
          </cell>
          <cell r="C280" t="str">
            <v>-</v>
          </cell>
          <cell r="D280">
            <v>0.84970026902518203</v>
          </cell>
          <cell r="E280">
            <v>1.2459379718131599E-7</v>
          </cell>
          <cell r="F280">
            <v>9.4424299282168497E-8</v>
          </cell>
          <cell r="G280">
            <v>8.5887666086868603E-8</v>
          </cell>
          <cell r="H280">
            <v>1.13126091991433E-7</v>
          </cell>
          <cell r="I280">
            <v>1.3665627932773699E-7</v>
          </cell>
          <cell r="J280"/>
          <cell r="K280"/>
        </row>
        <row r="281">
          <cell r="A281" t="str">
            <v>D-SCOM_LTH</v>
          </cell>
          <cell r="B281" t="str">
            <v>VAR_cap</v>
          </cell>
          <cell r="C281" t="str">
            <v>-</v>
          </cell>
          <cell r="D281">
            <v>0.84970026902518203</v>
          </cell>
          <cell r="E281">
            <v>0.84970039361897998</v>
          </cell>
          <cell r="F281">
            <v>0.84970048804327902</v>
          </cell>
          <cell r="G281">
            <v>0.849700573930945</v>
          </cell>
          <cell r="H281">
            <v>0.84970077608767403</v>
          </cell>
          <cell r="I281">
            <v>0.84970091274395299</v>
          </cell>
          <cell r="J281"/>
        </row>
        <row r="282">
          <cell r="A282" t="str">
            <v>ITOT-SWHBIOBR</v>
          </cell>
          <cell r="B282" t="str">
            <v>VAR_fout</v>
          </cell>
          <cell r="C282" t="str">
            <v>ITOT-SWH</v>
          </cell>
          <cell r="D282">
            <v>0.31051610569071686</v>
          </cell>
          <cell r="E282">
            <v>0.39251938769452943</v>
          </cell>
          <cell r="F282">
            <v>0.41711048204869244</v>
          </cell>
          <cell r="G282">
            <v>0.41714578893941012</v>
          </cell>
          <cell r="H282">
            <v>0.41714911824028578</v>
          </cell>
          <cell r="I282">
            <v>0.42242989651579632</v>
          </cell>
          <cell r="J282"/>
          <cell r="K282"/>
        </row>
        <row r="283">
          <cell r="A283" t="str">
            <v>ITOT-SWHBIOBR</v>
          </cell>
          <cell r="B283" t="str">
            <v>VAR_fin</v>
          </cell>
          <cell r="C283" t="str">
            <v>IBIO</v>
          </cell>
          <cell r="D283">
            <v>0.43673151292646528</v>
          </cell>
          <cell r="E283">
            <v>0.55206664935939442</v>
          </cell>
          <cell r="F283">
            <v>0.58665327995596717</v>
          </cell>
          <cell r="G283">
            <v>0.58670293803011253</v>
          </cell>
          <cell r="H283">
            <v>0.58670762059111947</v>
          </cell>
          <cell r="I283">
            <v>0.58670818960527238</v>
          </cell>
          <cell r="J283"/>
          <cell r="K283"/>
        </row>
        <row r="284">
          <cell r="A284" t="str">
            <v>ITOT-SWHBIOBR</v>
          </cell>
          <cell r="B284" t="str">
            <v>VAR_ncap</v>
          </cell>
          <cell r="C284" t="str">
            <v>-</v>
          </cell>
          <cell r="D284"/>
          <cell r="E284">
            <v>1.0157918063247E-2</v>
          </cell>
          <cell r="F284">
            <v>2.2767638083141101E-5</v>
          </cell>
          <cell r="G284">
            <v>1.69566440406474E-5</v>
          </cell>
          <cell r="H284">
            <v>1.1959859073111499E-2</v>
          </cell>
          <cell r="I284">
            <v>1.31932527613608E-2</v>
          </cell>
          <cell r="J284"/>
          <cell r="K284"/>
        </row>
        <row r="285">
          <cell r="A285" t="str">
            <v>ITOT-SWHBIOBR</v>
          </cell>
          <cell r="B285" t="str">
            <v>VAR_cap</v>
          </cell>
          <cell r="C285" t="str">
            <v>-</v>
          </cell>
          <cell r="D285">
            <v>1.7013611085743299E-2</v>
          </cell>
          <cell r="E285">
            <v>2.7169185272327086E-2</v>
          </cell>
          <cell r="F285">
            <v>2.7181800645179697E-2</v>
          </cell>
          <cell r="G285">
            <v>2.71634469600445E-2</v>
          </cell>
          <cell r="H285">
            <v>2.7686946236054548E-2</v>
          </cell>
          <cell r="I285">
            <v>2.8508350348574948E-2</v>
          </cell>
          <cell r="J285"/>
          <cell r="K285"/>
        </row>
        <row r="286">
          <cell r="A286" t="str">
            <v>RHNS-SHPLTBR</v>
          </cell>
          <cell r="B286" t="str">
            <v>VAR_fout</v>
          </cell>
          <cell r="C286" t="str">
            <v>RHNS-SHPLT</v>
          </cell>
          <cell r="D286"/>
          <cell r="E286"/>
          <cell r="F286">
            <v>8.393611374178249E-4</v>
          </cell>
          <cell r="G286">
            <v>1.1840178342771509E-3</v>
          </cell>
          <cell r="H286">
            <v>6.9197104536361256E-2</v>
          </cell>
          <cell r="I286">
            <v>6.9319297438042993E-2</v>
          </cell>
          <cell r="J286"/>
        </row>
        <row r="287">
          <cell r="A287" t="str">
            <v>RHNS-SHPLTBR</v>
          </cell>
          <cell r="B287" t="str">
            <v>VAR_fin</v>
          </cell>
          <cell r="C287" t="str">
            <v>RPLT</v>
          </cell>
          <cell r="D287"/>
          <cell r="E287"/>
          <cell r="F287">
            <v>9.326234860198055E-4</v>
          </cell>
          <cell r="G287">
            <v>1.3155753714190564E-3</v>
          </cell>
          <cell r="H287">
            <v>7.688567170706799E-2</v>
          </cell>
          <cell r="I287">
            <v>7.7021441597825577E-2</v>
          </cell>
          <cell r="J287"/>
          <cell r="K287"/>
        </row>
        <row r="288">
          <cell r="A288" t="str">
            <v>RHNS-SHPLTBR</v>
          </cell>
          <cell r="B288" t="str">
            <v>VAR_ncap</v>
          </cell>
          <cell r="C288" t="str">
            <v>-</v>
          </cell>
          <cell r="D288"/>
          <cell r="E288">
            <v>3.5829042645918601E-7</v>
          </cell>
          <cell r="F288">
            <v>8.2029682414149803E-5</v>
          </cell>
          <cell r="G288">
            <v>1.8356507650973401E-5</v>
          </cell>
          <cell r="H288">
            <v>5.1283077184011497E-3</v>
          </cell>
          <cell r="I288">
            <v>1.6519508161166E-3</v>
          </cell>
          <cell r="J288"/>
        </row>
        <row r="289">
          <cell r="A289" t="str">
            <v>RHNS-SHPLTBR</v>
          </cell>
          <cell r="B289" t="str">
            <v>VAR_cap</v>
          </cell>
          <cell r="C289" t="str">
            <v>-</v>
          </cell>
          <cell r="D289"/>
          <cell r="E289">
            <v>3.5829042645918601E-7</v>
          </cell>
          <cell r="F289">
            <v>8.2225749602409502E-5</v>
          </cell>
          <cell r="G289">
            <v>1.0048990634828137E-4</v>
          </cell>
          <cell r="H289">
            <v>5.1694356303953696E-3</v>
          </cell>
          <cell r="I289">
            <v>5.3797403540846072E-3</v>
          </cell>
          <cell r="J289"/>
          <cell r="K289"/>
        </row>
        <row r="290">
          <cell r="A290" t="str">
            <v>D-RHNM_KEV_WOD_ELC_CHP</v>
          </cell>
          <cell r="B290" t="str">
            <v>VAR_fout</v>
          </cell>
          <cell r="C290" t="str">
            <v>ELC5</v>
          </cell>
          <cell r="D290"/>
          <cell r="E290"/>
          <cell r="F290"/>
          <cell r="G290">
            <v>3.2831485202344579E-4</v>
          </cell>
          <cell r="H290">
            <v>2.2818846674356981E-4</v>
          </cell>
          <cell r="I290">
            <v>2.7133814435998832E-5</v>
          </cell>
          <cell r="J290"/>
          <cell r="K290"/>
        </row>
        <row r="291">
          <cell r="A291" t="str">
            <v>D-RHNM_KEV_WOD_ELC_CHP</v>
          </cell>
          <cell r="B291" t="str">
            <v>VAR_fout</v>
          </cell>
          <cell r="C291" t="str">
            <v>RHNM_ELC</v>
          </cell>
          <cell r="D291"/>
          <cell r="E291"/>
          <cell r="F291"/>
          <cell r="G291">
            <v>1.5784665803305798E-4</v>
          </cell>
          <cell r="H291">
            <v>2.2810776895859555E-4</v>
          </cell>
          <cell r="I291">
            <v>2.7110812866845574E-5</v>
          </cell>
          <cell r="J291"/>
          <cell r="K291"/>
        </row>
        <row r="292">
          <cell r="A292" t="str">
            <v>D-RHNM_KEV_WOD_ELC_CHP</v>
          </cell>
          <cell r="B292" t="str">
            <v>VAR_fin</v>
          </cell>
          <cell r="C292" t="str">
            <v>RHNM_KEV_WOD_ELC_CHP</v>
          </cell>
          <cell r="D292"/>
          <cell r="E292"/>
          <cell r="F292"/>
          <cell r="G292">
            <v>4.8264357950977615E-4</v>
          </cell>
          <cell r="H292">
            <v>4.465870911813277E-4</v>
          </cell>
          <cell r="I292">
            <v>4.8850521581803099E-5</v>
          </cell>
          <cell r="J292"/>
          <cell r="K292"/>
        </row>
        <row r="293">
          <cell r="A293" t="str">
            <v>SCOM-SHLTHCHPNGA</v>
          </cell>
          <cell r="B293" t="str">
            <v>VAR_fout</v>
          </cell>
          <cell r="C293" t="str">
            <v>SCOM-SHLTHC-NGA</v>
          </cell>
          <cell r="D293">
            <v>0.68565776585530336</v>
          </cell>
          <cell r="E293">
            <v>0.74269776437266644</v>
          </cell>
          <cell r="F293">
            <v>1.0892343283041312</v>
          </cell>
          <cell r="G293">
            <v>8.1376202666172901</v>
          </cell>
          <cell r="H293">
            <v>9.9125886847226496</v>
          </cell>
          <cell r="I293">
            <v>0.95501253595419933</v>
          </cell>
          <cell r="J293"/>
          <cell r="K293"/>
        </row>
        <row r="294">
          <cell r="A294" t="str">
            <v>SCOM-SHLTHCHPNGA</v>
          </cell>
          <cell r="B294" t="str">
            <v>VAR_fin</v>
          </cell>
          <cell r="C294" t="str">
            <v>SCOMLTHCHPC</v>
          </cell>
          <cell r="D294">
            <v>0.68565776585530336</v>
          </cell>
          <cell r="E294">
            <v>0.74269776437266644</v>
          </cell>
          <cell r="F294">
            <v>1.0892343283041312</v>
          </cell>
          <cell r="G294">
            <v>8.1376202666172901</v>
          </cell>
          <cell r="H294">
            <v>9.9125886847226496</v>
          </cell>
          <cell r="I294">
            <v>0.95501253595419933</v>
          </cell>
          <cell r="J294"/>
          <cell r="K294"/>
        </row>
        <row r="295">
          <cell r="A295" t="str">
            <v>SCOM-SHLTHCHPNGA</v>
          </cell>
          <cell r="B295" t="str">
            <v>VAR_fin</v>
          </cell>
          <cell r="C295" t="str">
            <v>SCOM_LTH_CHPNGA_ON</v>
          </cell>
          <cell r="D295">
            <v>0.69258360187404333</v>
          </cell>
          <cell r="E295">
            <v>0.75019976199259253</v>
          </cell>
          <cell r="F295">
            <v>1.1002366952566989</v>
          </cell>
          <cell r="G295">
            <v>8.2198184511285799</v>
          </cell>
          <cell r="H295">
            <v>10.012715843154192</v>
          </cell>
          <cell r="I295">
            <v>0.96465912722646396</v>
          </cell>
          <cell r="J295"/>
          <cell r="K295"/>
        </row>
        <row r="296">
          <cell r="A296" t="str">
            <v>SCOM-SHLTHCHPNGA</v>
          </cell>
          <cell r="B296" t="str">
            <v>VAR_ncap</v>
          </cell>
          <cell r="C296" t="str">
            <v>-</v>
          </cell>
          <cell r="D296">
            <v>1.07372511230975E-7</v>
          </cell>
          <cell r="E296">
            <v>2.2670157819902701E-2</v>
          </cell>
          <cell r="F296">
            <v>4.2713661487730398E-2</v>
          </cell>
          <cell r="G296">
            <v>0.56118766919549901</v>
          </cell>
          <cell r="H296">
            <v>0.32252575892392499</v>
          </cell>
          <cell r="I296">
            <v>7.0507261386553097E-3</v>
          </cell>
          <cell r="J296"/>
          <cell r="K296"/>
        </row>
        <row r="297">
          <cell r="A297" t="str">
            <v>SCOM-SHLTHCHPNGA</v>
          </cell>
          <cell r="B297" t="str">
            <v>VAR_cap</v>
          </cell>
          <cell r="C297" t="str">
            <v>-</v>
          </cell>
          <cell r="D297">
            <v>7.5969376331038133E-2</v>
          </cell>
          <cell r="E297">
            <v>5.73894842142871E-2</v>
          </cell>
          <cell r="F297">
            <v>8.4165260724276103E-2</v>
          </cell>
          <cell r="G297">
            <v>0.62879731087976731</v>
          </cell>
          <cell r="H297">
            <v>0.78451850907071785</v>
          </cell>
          <cell r="I297">
            <v>7.5311617357003979E-2</v>
          </cell>
          <cell r="J297"/>
          <cell r="K297"/>
        </row>
        <row r="298">
          <cell r="A298" t="str">
            <v>ITOT-PROCESSCO2</v>
          </cell>
          <cell r="B298" t="str">
            <v>VAR_fout</v>
          </cell>
          <cell r="C298" t="str">
            <v>CO2</v>
          </cell>
          <cell r="D298">
            <v>2089.34680048464</v>
          </cell>
          <cell r="E298">
            <v>2111.0131698740802</v>
          </cell>
          <cell r="F298">
            <v>2102.26947106126</v>
          </cell>
          <cell r="G298">
            <v>2093.6574056844902</v>
          </cell>
          <cell r="H298">
            <v>2077.4242187466202</v>
          </cell>
          <cell r="I298">
            <v>2063.7518401236198</v>
          </cell>
          <cell r="J298"/>
          <cell r="K298"/>
        </row>
        <row r="299">
          <cell r="A299" t="str">
            <v>ITOT-PROCESSCO2</v>
          </cell>
          <cell r="B299" t="str">
            <v>VAR_fout</v>
          </cell>
          <cell r="C299" t="str">
            <v>CO2P</v>
          </cell>
          <cell r="D299">
            <v>2089.34680048464</v>
          </cell>
          <cell r="E299">
            <v>2111.0131698740802</v>
          </cell>
          <cell r="F299">
            <v>2102.26947106126</v>
          </cell>
          <cell r="G299">
            <v>2093.6574056844938</v>
          </cell>
          <cell r="H299">
            <v>2077.4242187466216</v>
          </cell>
          <cell r="I299">
            <v>2063.7518401236125</v>
          </cell>
          <cell r="J299"/>
          <cell r="K299"/>
        </row>
        <row r="300">
          <cell r="A300" t="str">
            <v>RHNM-SHWODBR</v>
          </cell>
          <cell r="B300" t="str">
            <v>VAR_fout</v>
          </cell>
          <cell r="C300" t="str">
            <v>RHNM-SHWOD</v>
          </cell>
          <cell r="D300"/>
          <cell r="E300">
            <v>8.1141011504070548E-2</v>
          </cell>
          <cell r="F300">
            <v>8.1141286881646318E-2</v>
          </cell>
          <cell r="G300">
            <v>8.1140009009697908E-2</v>
          </cell>
          <cell r="H300">
            <v>8.1140950527763545E-2</v>
          </cell>
          <cell r="I300">
            <v>1.9718820780062978E-5</v>
          </cell>
          <cell r="J300"/>
          <cell r="K300"/>
        </row>
        <row r="301">
          <cell r="A301" t="str">
            <v>RHNM-SHWODBR</v>
          </cell>
          <cell r="B301" t="str">
            <v>VAR_fin</v>
          </cell>
          <cell r="C301" t="str">
            <v>RHNMWODBRC</v>
          </cell>
          <cell r="D301"/>
          <cell r="E301">
            <v>8.1141011504070548E-2</v>
          </cell>
          <cell r="F301">
            <v>8.1141286881646318E-2</v>
          </cell>
          <cell r="G301">
            <v>8.1140009009697908E-2</v>
          </cell>
          <cell r="H301">
            <v>8.1140950527763545E-2</v>
          </cell>
          <cell r="I301">
            <v>1.9718820780062978E-5</v>
          </cell>
          <cell r="J301"/>
          <cell r="K301"/>
        </row>
        <row r="302">
          <cell r="A302" t="str">
            <v>RHNM-SHWODBR</v>
          </cell>
          <cell r="B302" t="str">
            <v>VAR_fin</v>
          </cell>
          <cell r="C302" t="str">
            <v>RWOD</v>
          </cell>
          <cell r="D302"/>
          <cell r="E302">
            <v>0.11269584931120918</v>
          </cell>
          <cell r="F302">
            <v>0.11269623178006433</v>
          </cell>
          <cell r="G302">
            <v>0.11269445695791386</v>
          </cell>
          <cell r="H302">
            <v>0.11269576462189379</v>
          </cell>
          <cell r="I302">
            <v>2.7466638656625714E-5</v>
          </cell>
          <cell r="J302"/>
          <cell r="K302"/>
        </row>
        <row r="303">
          <cell r="A303" t="str">
            <v>RHNM-SHWODBR</v>
          </cell>
          <cell r="B303" t="str">
            <v>VAR_ncap</v>
          </cell>
          <cell r="C303" t="str">
            <v>-</v>
          </cell>
          <cell r="D303"/>
          <cell r="E303">
            <v>6.3500560706594902E-3</v>
          </cell>
          <cell r="F303">
            <v>9.4793709955478099E-5</v>
          </cell>
          <cell r="G303"/>
          <cell r="H303"/>
          <cell r="I303"/>
          <cell r="J303"/>
          <cell r="K303"/>
        </row>
        <row r="304">
          <cell r="A304" t="str">
            <v>RHNM-SHWODBR</v>
          </cell>
          <cell r="B304" t="str">
            <v>VAR_cap</v>
          </cell>
          <cell r="C304" t="str">
            <v>-</v>
          </cell>
          <cell r="D304"/>
          <cell r="E304">
            <v>6.3500560706594902E-3</v>
          </cell>
          <cell r="F304">
            <v>6.4446053983850888E-3</v>
          </cell>
          <cell r="G304">
            <v>6.4443560975665521E-3</v>
          </cell>
          <cell r="H304">
            <v>6.3801402145620802E-3</v>
          </cell>
          <cell r="I304">
            <v>2.5095949218001228E-6</v>
          </cell>
          <cell r="J304"/>
          <cell r="K304"/>
        </row>
        <row r="305">
          <cell r="A305" t="str">
            <v>RHNS-SHDEM</v>
          </cell>
          <cell r="B305" t="str">
            <v>VAR_fout</v>
          </cell>
          <cell r="C305" t="str">
            <v>RHNS-SHD</v>
          </cell>
          <cell r="D305"/>
          <cell r="E305">
            <v>0.40468474157116097</v>
          </cell>
          <cell r="F305">
            <v>0.97867078573791355</v>
          </cell>
          <cell r="G305">
            <v>1.8079035666478589</v>
          </cell>
          <cell r="H305">
            <v>3.1887620744636411</v>
          </cell>
          <cell r="I305">
            <v>4.5295472585512693</v>
          </cell>
          <cell r="J305"/>
        </row>
        <row r="306">
          <cell r="A306" t="str">
            <v>RHNS-SHDEM</v>
          </cell>
          <cell r="B306" t="str">
            <v>VAR_fin</v>
          </cell>
          <cell r="C306" t="str">
            <v>RHNS-SHLTHC-WOD</v>
          </cell>
          <cell r="D306"/>
          <cell r="E306">
            <v>1.2714572410670638E-4</v>
          </cell>
          <cell r="F306">
            <v>2.3075206226790931E-4</v>
          </cell>
          <cell r="G306">
            <v>1.1158283804104199E-3</v>
          </cell>
          <cell r="H306">
            <v>3.0663889607826459E-3</v>
          </cell>
          <cell r="I306">
            <v>3.3013384646209719E-3</v>
          </cell>
          <cell r="J306"/>
          <cell r="K306"/>
        </row>
        <row r="307">
          <cell r="A307" t="str">
            <v>RHNS-SHDEM</v>
          </cell>
          <cell r="B307" t="str">
            <v>VAR_fin</v>
          </cell>
          <cell r="C307" t="str">
            <v>RHNS-SHLFO</v>
          </cell>
          <cell r="D307"/>
          <cell r="E307">
            <v>6.7365076418751018E-4</v>
          </cell>
          <cell r="F307">
            <v>1.3493169920178831E-3</v>
          </cell>
          <cell r="G307">
            <v>1.0906996109848392E-3</v>
          </cell>
          <cell r="H307">
            <v>2.6764470974617494E-3</v>
          </cell>
          <cell r="I307"/>
          <cell r="J307"/>
        </row>
        <row r="308">
          <cell r="A308" t="str">
            <v>RHNS-SHDEM</v>
          </cell>
          <cell r="B308" t="str">
            <v>VAR_fin</v>
          </cell>
          <cell r="C308" t="str">
            <v>RHNS-SHNGAH</v>
          </cell>
          <cell r="D308"/>
          <cell r="E308">
            <v>9.417450620252568E-5</v>
          </cell>
          <cell r="F308">
            <v>3.1323079809140015E-3</v>
          </cell>
          <cell r="G308">
            <v>3.2059563332130039E-3</v>
          </cell>
          <cell r="H308">
            <v>1.2306635569087574E-2</v>
          </cell>
          <cell r="I308">
            <v>9.3838573084951606E-3</v>
          </cell>
          <cell r="J308"/>
          <cell r="K308"/>
        </row>
        <row r="309">
          <cell r="A309" t="str">
            <v>RHNS-SHDEM</v>
          </cell>
          <cell r="B309" t="str">
            <v>VAR_fin</v>
          </cell>
          <cell r="C309" t="str">
            <v>RHNS-SHCON</v>
          </cell>
          <cell r="D309"/>
          <cell r="E309"/>
          <cell r="F309">
            <v>1.1435007223406987E-4</v>
          </cell>
          <cell r="G309">
            <v>8.3743416311186887E-5</v>
          </cell>
          <cell r="H309">
            <v>3.5082851147731766E-4</v>
          </cell>
          <cell r="I309">
            <v>2.4014499394658584</v>
          </cell>
          <cell r="J309"/>
          <cell r="K309"/>
        </row>
        <row r="310">
          <cell r="A310" t="str">
            <v>RHNS-SHDEM</v>
          </cell>
          <cell r="B310" t="str">
            <v>VAR_fin</v>
          </cell>
          <cell r="C310" t="str">
            <v>RHNS-SHWOD</v>
          </cell>
          <cell r="D310"/>
          <cell r="E310">
            <v>2.64762344841728E-2</v>
          </cell>
          <cell r="F310">
            <v>9.1760805252311298E-2</v>
          </cell>
          <cell r="G310">
            <v>0.10513338731234644</v>
          </cell>
          <cell r="H310">
            <v>0.28086680329066815</v>
          </cell>
          <cell r="I310">
            <v>3.6453445462937741E-3</v>
          </cell>
          <cell r="J310"/>
          <cell r="K310"/>
        </row>
        <row r="311">
          <cell r="A311" t="str">
            <v>RHNS-SHDEM</v>
          </cell>
          <cell r="B311" t="str">
            <v>VAR_fin</v>
          </cell>
          <cell r="C311" t="str">
            <v>RHNS-SHNST</v>
          </cell>
          <cell r="D311"/>
          <cell r="E311">
            <v>1.3650174141010201E-4</v>
          </cell>
          <cell r="F311">
            <v>3.4135117437255816E-4</v>
          </cell>
          <cell r="G311">
            <v>4.1382684440519838E-4</v>
          </cell>
          <cell r="H311">
            <v>1.5502243206849035E-3</v>
          </cell>
          <cell r="I311">
            <v>2.0075296902904737E-3</v>
          </cell>
          <cell r="J311"/>
        </row>
        <row r="312">
          <cell r="A312" t="str">
            <v>RHNS-SHDEM</v>
          </cell>
          <cell r="B312" t="str">
            <v>VAR_fin</v>
          </cell>
          <cell r="C312" t="str">
            <v>RHNS-SHPLT</v>
          </cell>
          <cell r="D312"/>
          <cell r="E312">
            <v>4.7776742899266624E-5</v>
          </cell>
          <cell r="F312">
            <v>1.3594412420406216E-3</v>
          </cell>
          <cell r="G312">
            <v>1.4372776546399517E-3</v>
          </cell>
          <cell r="H312">
            <v>6.797085831012302E-2</v>
          </cell>
          <cell r="I312">
            <v>6.9460821804916556E-2</v>
          </cell>
          <cell r="J312"/>
        </row>
        <row r="313">
          <cell r="A313" t="str">
            <v>RHNS-SHDEM</v>
          </cell>
          <cell r="B313" t="str">
            <v>VAR_fin</v>
          </cell>
          <cell r="C313" t="str">
            <v>RHNS-SHLTHD</v>
          </cell>
          <cell r="D313"/>
          <cell r="E313">
            <v>5.3689415202404354E-2</v>
          </cell>
          <cell r="F313">
            <v>6.77504950646073E-2</v>
          </cell>
          <cell r="G313">
            <v>0.10946108339393618</v>
          </cell>
          <cell r="H313">
            <v>0.23428473466448221</v>
          </cell>
          <cell r="I313">
            <v>0.25862711430129426</v>
          </cell>
          <cell r="J313"/>
          <cell r="K313"/>
        </row>
        <row r="314">
          <cell r="A314" t="str">
            <v>RHNS-SHDEM</v>
          </cell>
          <cell r="B314" t="str">
            <v>VAR_fin</v>
          </cell>
          <cell r="C314" t="str">
            <v>RHNS-SHELCB</v>
          </cell>
          <cell r="D314"/>
          <cell r="E314">
            <v>6.8448748740083859E-2</v>
          </cell>
          <cell r="F314">
            <v>6.6786452312694727E-2</v>
          </cell>
          <cell r="G314">
            <v>3.5595273855304065E-3</v>
          </cell>
          <cell r="H314">
            <v>2.7231490007903797E-3</v>
          </cell>
          <cell r="I314">
            <v>3.2267015391122989E-3</v>
          </cell>
          <cell r="J314"/>
        </row>
        <row r="315">
          <cell r="A315" t="str">
            <v>RHNS-SHDEM</v>
          </cell>
          <cell r="B315" t="str">
            <v>VAR_fin</v>
          </cell>
          <cell r="C315" t="str">
            <v>RHNS-SHELCH</v>
          </cell>
          <cell r="D315"/>
          <cell r="E315">
            <v>0.14014786750032279</v>
          </cell>
          <cell r="F315">
            <v>0.62425964157892966</v>
          </cell>
          <cell r="G315">
            <v>1.462193306086621</v>
          </cell>
          <cell r="H315">
            <v>1.7372091172066144</v>
          </cell>
          <cell r="I315">
            <v>1.7199253465279332</v>
          </cell>
          <cell r="J315"/>
        </row>
        <row r="316">
          <cell r="A316" t="str">
            <v>RHNS-SHDEM</v>
          </cell>
          <cell r="B316" t="str">
            <v>VAR_fin</v>
          </cell>
          <cell r="C316" t="str">
            <v>RHNS-SHSOL</v>
          </cell>
          <cell r="D316"/>
          <cell r="E316">
            <v>1.2306424244661685E-2</v>
          </cell>
          <cell r="F316">
            <v>1.2956656399196556E-2</v>
          </cell>
          <cell r="G316">
            <v>1.3071524156182917E-2</v>
          </cell>
          <cell r="H316">
            <v>5.6619269334720397E-2</v>
          </cell>
          <cell r="I316">
            <v>5.2207506317840498E-2</v>
          </cell>
          <cell r="J316"/>
          <cell r="K316"/>
        </row>
        <row r="317">
          <cell r="A317" t="str">
            <v>RHNS-SHDEM</v>
          </cell>
          <cell r="B317" t="str">
            <v>VAR_fin</v>
          </cell>
          <cell r="C317" t="str">
            <v>RHNS-SHLTHC-NGA</v>
          </cell>
          <cell r="D317"/>
          <cell r="E317">
            <v>1.4133134737553071E-3</v>
          </cell>
          <cell r="F317">
            <v>9.1534496897869595E-3</v>
          </cell>
          <cell r="G317">
            <v>1.0253406158442261E-2</v>
          </cell>
          <cell r="H317">
            <v>7.3179282064413844E-3</v>
          </cell>
          <cell r="I317">
            <v>3.3418870190448555E-3</v>
          </cell>
          <cell r="J317"/>
          <cell r="K317"/>
          <cell r="L317"/>
          <cell r="M317"/>
        </row>
        <row r="318">
          <cell r="A318" t="str">
            <v>RHNS-SHDEM</v>
          </cell>
          <cell r="B318" t="str">
            <v>VAR_fin</v>
          </cell>
          <cell r="C318" t="str">
            <v>RHNS-SHNGA</v>
          </cell>
          <cell r="D318"/>
          <cell r="E318">
            <v>0.10130011753999572</v>
          </cell>
          <cell r="F318">
            <v>9.9837057469511076E-2</v>
          </cell>
          <cell r="G318">
            <v>9.7216338915494374E-2</v>
          </cell>
          <cell r="H318">
            <v>0.78212172062285534</v>
          </cell>
          <cell r="I318">
            <v>3.2284329457769791E-3</v>
          </cell>
          <cell r="J318"/>
          <cell r="K318"/>
        </row>
        <row r="319">
          <cell r="A319" t="str">
            <v>RES-ELCSPEC</v>
          </cell>
          <cell r="B319" t="str">
            <v>VAR_fout</v>
          </cell>
          <cell r="C319" t="str">
            <v>RHSA-ELS</v>
          </cell>
          <cell r="D319">
            <v>44.576911715141705</v>
          </cell>
          <cell r="E319">
            <v>44.861181854721032</v>
          </cell>
          <cell r="F319">
            <v>44.662193919448136</v>
          </cell>
          <cell r="G319">
            <v>45.044319169134027</v>
          </cell>
          <cell r="H319">
            <v>46.167386680963268</v>
          </cell>
          <cell r="I319">
            <v>34.288148940170984</v>
          </cell>
          <cell r="J319"/>
        </row>
        <row r="320">
          <cell r="A320" t="str">
            <v>RES-ELCSPEC</v>
          </cell>
          <cell r="B320" t="str">
            <v>VAR_fin</v>
          </cell>
          <cell r="C320" t="str">
            <v>RHSA_ELC</v>
          </cell>
          <cell r="D320">
            <v>44.576911715141705</v>
          </cell>
          <cell r="E320">
            <v>44.861181854721032</v>
          </cell>
          <cell r="F320">
            <v>44.662193919448136</v>
          </cell>
          <cell r="G320">
            <v>45.044319169134027</v>
          </cell>
          <cell r="H320">
            <v>46.167386680963268</v>
          </cell>
          <cell r="I320">
            <v>34.288148940170984</v>
          </cell>
          <cell r="J320"/>
        </row>
        <row r="321">
          <cell r="A321" t="str">
            <v>RES-ELCSPEC</v>
          </cell>
          <cell r="B321" t="str">
            <v>VAR_ncap</v>
          </cell>
          <cell r="C321" t="str">
            <v>-</v>
          </cell>
          <cell r="D321">
            <v>0.19321208319449701</v>
          </cell>
          <cell r="E321">
            <v>2.5268587510529E-6</v>
          </cell>
          <cell r="F321">
            <v>3.5857408123354001E-6</v>
          </cell>
          <cell r="G321">
            <v>2.90318259222679E-3</v>
          </cell>
          <cell r="H321">
            <v>5.93631837311751E-2</v>
          </cell>
          <cell r="I321">
            <v>3.0730007905289298</v>
          </cell>
          <cell r="J321"/>
          <cell r="K321"/>
        </row>
        <row r="322">
          <cell r="A322" t="str">
            <v>RES-ELCSPEC</v>
          </cell>
          <cell r="B322" t="str">
            <v>VAR_cap</v>
          </cell>
          <cell r="C322" t="str">
            <v>-</v>
          </cell>
          <cell r="D322">
            <v>4.7117487673249663</v>
          </cell>
          <cell r="E322">
            <v>4.7423679597384094</v>
          </cell>
          <cell r="F322">
            <v>4.7582541805418348</v>
          </cell>
          <cell r="G322">
            <v>4.7611548412479179</v>
          </cell>
          <cell r="H322">
            <v>4.8798623809715762</v>
          </cell>
          <cell r="I322">
            <v>3.6242342587551613</v>
          </cell>
          <cell r="J322"/>
          <cell r="K322"/>
        </row>
        <row r="323">
          <cell r="A323" t="str">
            <v>SCOM-SHCONBR1</v>
          </cell>
          <cell r="B323" t="str">
            <v>VAR_fout</v>
          </cell>
          <cell r="C323" t="str">
            <v>SCOM-SHCON</v>
          </cell>
          <cell r="D323"/>
          <cell r="E323">
            <v>2.6178002965186842</v>
          </cell>
          <cell r="F323">
            <v>2.6176820940597945</v>
          </cell>
          <cell r="G323">
            <v>2.6178035373417763</v>
          </cell>
          <cell r="H323">
            <v>2.6177988149371356</v>
          </cell>
          <cell r="I323">
            <v>2.6177990433157663</v>
          </cell>
          <cell r="J323"/>
        </row>
        <row r="324">
          <cell r="A324" t="str">
            <v>SCOM-SHCONBR1</v>
          </cell>
          <cell r="B324" t="str">
            <v>VAR_fin</v>
          </cell>
          <cell r="C324" t="str">
            <v>CON</v>
          </cell>
          <cell r="D324"/>
          <cell r="E324">
            <v>2.6178002965186842</v>
          </cell>
          <cell r="F324">
            <v>2.6176820940597945</v>
          </cell>
          <cell r="G324">
            <v>2.6178035373417763</v>
          </cell>
          <cell r="H324">
            <v>2.6177988149371356</v>
          </cell>
          <cell r="I324">
            <v>2.6177990433157663</v>
          </cell>
          <cell r="J324"/>
        </row>
        <row r="325">
          <cell r="A325" t="str">
            <v>SCOM-SHCONBR1</v>
          </cell>
          <cell r="B325" t="str">
            <v>VAR_ncap</v>
          </cell>
          <cell r="C325" t="str">
            <v>-</v>
          </cell>
          <cell r="D325"/>
          <cell r="E325">
            <v>0.20228661764872899</v>
          </cell>
          <cell r="F325">
            <v>1.1372884001811299E-6</v>
          </cell>
          <cell r="G325">
            <v>1.1675832341209201E-6</v>
          </cell>
          <cell r="H325">
            <v>1.8556890368730399E-6</v>
          </cell>
          <cell r="I325">
            <v>8.5348303010782001E-2</v>
          </cell>
          <cell r="J325"/>
        </row>
        <row r="326">
          <cell r="A326" t="str">
            <v>SCOM-SHCONBR1</v>
          </cell>
          <cell r="B326" t="str">
            <v>VAR_cap</v>
          </cell>
          <cell r="C326" t="str">
            <v>-</v>
          </cell>
          <cell r="D326"/>
          <cell r="E326">
            <v>0.20228661764872899</v>
          </cell>
          <cell r="F326">
            <v>0.20228764132013816</v>
          </cell>
          <cell r="G326">
            <v>0.20228875574461319</v>
          </cell>
          <cell r="H326">
            <v>0.20230321525658493</v>
          </cell>
          <cell r="I326">
            <v>0.20230693004553066</v>
          </cell>
          <cell r="J326"/>
          <cell r="K326"/>
        </row>
        <row r="327">
          <cell r="A327" t="str">
            <v>RHSA-WHSTG-SOL</v>
          </cell>
          <cell r="B327" t="str">
            <v>VAR_fout</v>
          </cell>
          <cell r="C327" t="str">
            <v>RHSA-WHASOL</v>
          </cell>
          <cell r="D327">
            <v>5.3563852275114322E-5</v>
          </cell>
          <cell r="E327">
            <v>2.3040645013697333E-5</v>
          </cell>
          <cell r="F327">
            <v>0.42494516497181112</v>
          </cell>
          <cell r="G327">
            <v>0.68808932981621007</v>
          </cell>
          <cell r="H327">
            <v>0.84259102235652616</v>
          </cell>
          <cell r="I327">
            <v>0.75976290158945292</v>
          </cell>
          <cell r="J327"/>
          <cell r="K327"/>
        </row>
        <row r="328">
          <cell r="A328" t="str">
            <v>RHSA-WHSTG-SOL</v>
          </cell>
          <cell r="B328" t="str">
            <v>VAR_fin</v>
          </cell>
          <cell r="C328" t="str">
            <v>RHSA-WHASOL</v>
          </cell>
          <cell r="D328">
            <v>3.8240197563164653E-6</v>
          </cell>
          <cell r="E328">
            <v>8.9822155396751319E-7</v>
          </cell>
          <cell r="F328">
            <v>0.42495629592393025</v>
          </cell>
          <cell r="G328">
            <v>0.68811931197033427</v>
          </cell>
          <cell r="H328">
            <v>0.84262228874267031</v>
          </cell>
          <cell r="I328">
            <v>0.75975855592602115</v>
          </cell>
          <cell r="J328"/>
        </row>
        <row r="329">
          <cell r="A329" t="str">
            <v>RHSA-WHSTG-SOL</v>
          </cell>
          <cell r="B329" t="str">
            <v>VAR_ncap</v>
          </cell>
          <cell r="C329" t="str">
            <v>-</v>
          </cell>
          <cell r="D329">
            <v>6.1038298880091799E-3</v>
          </cell>
          <cell r="E329">
            <v>6.1784257511644201E-2</v>
          </cell>
          <cell r="F329">
            <v>5.1892526194879196E-7</v>
          </cell>
          <cell r="G329">
            <v>3.6807601923726098E-2</v>
          </cell>
          <cell r="H329">
            <v>4.9104905306207501E-2</v>
          </cell>
          <cell r="I329">
            <v>5.74563836735466E-2</v>
          </cell>
          <cell r="J329"/>
          <cell r="K329"/>
        </row>
        <row r="330">
          <cell r="A330" t="str">
            <v>RHSA-WHSTG-SOL</v>
          </cell>
          <cell r="B330" t="str">
            <v>VAR_cap</v>
          </cell>
          <cell r="C330" t="str">
            <v>-</v>
          </cell>
          <cell r="D330">
            <v>6.1048924409727763E-3</v>
          </cell>
          <cell r="E330">
            <v>6.7889149952616995E-2</v>
          </cell>
          <cell r="F330">
            <v>6.7889668877878895E-2</v>
          </cell>
          <cell r="G330">
            <v>0.1046972708016046</v>
          </cell>
          <cell r="H330">
            <v>0.12887713213878499</v>
          </cell>
          <cell r="I330">
            <v>0.116202946187778</v>
          </cell>
          <cell r="J330"/>
          <cell r="K330"/>
        </row>
        <row r="331">
          <cell r="A331" t="str">
            <v>SCOM-SHCONBR2</v>
          </cell>
          <cell r="B331" t="str">
            <v>VAR_fout</v>
          </cell>
          <cell r="C331" t="str">
            <v>SCOM-SHCON</v>
          </cell>
          <cell r="D331"/>
          <cell r="E331">
            <v>4.0772735960900146</v>
          </cell>
          <cell r="F331">
            <v>4.0771045673002932</v>
          </cell>
          <cell r="G331">
            <v>4.0772796708404071</v>
          </cell>
          <cell r="H331">
            <v>4.0772750071668549</v>
          </cell>
          <cell r="I331">
            <v>4.0772752268203689</v>
          </cell>
          <cell r="J331"/>
        </row>
        <row r="332">
          <cell r="A332" t="str">
            <v>SCOM-SHCONBR2</v>
          </cell>
          <cell r="B332" t="str">
            <v>VAR_fin</v>
          </cell>
          <cell r="C332" t="str">
            <v>CON</v>
          </cell>
          <cell r="D332"/>
          <cell r="E332">
            <v>4.0772735960900146</v>
          </cell>
          <cell r="F332">
            <v>4.0771045673002932</v>
          </cell>
          <cell r="G332">
            <v>4.0772796708404071</v>
          </cell>
          <cell r="H332">
            <v>4.0772750071668549</v>
          </cell>
          <cell r="I332">
            <v>4.0772752268203689</v>
          </cell>
          <cell r="J332"/>
          <cell r="K332"/>
        </row>
        <row r="333">
          <cell r="A333" t="str">
            <v>SCOM-SHCONBR2</v>
          </cell>
          <cell r="B333" t="str">
            <v>VAR_ncap</v>
          </cell>
          <cell r="C333" t="str">
            <v>-</v>
          </cell>
          <cell r="D333"/>
          <cell r="E333">
            <v>0.315061457555319</v>
          </cell>
          <cell r="F333">
            <v>1.15487917547922E-6</v>
          </cell>
          <cell r="G333">
            <v>2.2929916537589199E-6</v>
          </cell>
          <cell r="H333">
            <v>2.6109368938479301E-6</v>
          </cell>
          <cell r="I333">
            <v>0.13293168850693199</v>
          </cell>
          <cell r="J333"/>
          <cell r="K333"/>
        </row>
        <row r="334">
          <cell r="A334" t="str">
            <v>SCOM-SHCONBR2</v>
          </cell>
          <cell r="B334" t="str">
            <v>VAR_cap</v>
          </cell>
          <cell r="C334" t="str">
            <v>-</v>
          </cell>
          <cell r="D334"/>
          <cell r="E334">
            <v>0.315061457555319</v>
          </cell>
          <cell r="F334">
            <v>0.31506250174899814</v>
          </cell>
          <cell r="G334">
            <v>0.31506474708466486</v>
          </cell>
          <cell r="H334">
            <v>0.31508792658690327</v>
          </cell>
          <cell r="I334">
            <v>0.31509542410997371</v>
          </cell>
          <cell r="J334"/>
          <cell r="K334"/>
        </row>
        <row r="335">
          <cell r="A335" t="str">
            <v>SCOM-SHCONBR3</v>
          </cell>
          <cell r="B335" t="str">
            <v>VAR_fout</v>
          </cell>
          <cell r="C335" t="str">
            <v>SCOM-SHCON</v>
          </cell>
          <cell r="D335"/>
          <cell r="E335">
            <v>2.4189619265025013</v>
          </cell>
          <cell r="F335">
            <v>2.4188161443201928</v>
          </cell>
          <cell r="G335">
            <v>3.2762396400449565</v>
          </cell>
          <cell r="H335">
            <v>3.276240456256633</v>
          </cell>
          <cell r="I335">
            <v>3.2762407763033226</v>
          </cell>
          <cell r="J335"/>
          <cell r="K335"/>
        </row>
        <row r="336">
          <cell r="A336" t="str">
            <v>SCOM-SHCONBR3</v>
          </cell>
          <cell r="B336" t="str">
            <v>VAR_fin</v>
          </cell>
          <cell r="C336" t="str">
            <v>CON</v>
          </cell>
          <cell r="D336"/>
          <cell r="E336">
            <v>2.4189619265025013</v>
          </cell>
          <cell r="F336">
            <v>2.4188161443201928</v>
          </cell>
          <cell r="G336">
            <v>3.2762396400449565</v>
          </cell>
          <cell r="H336">
            <v>3.276240456256633</v>
          </cell>
          <cell r="I336">
            <v>3.2762407763033226</v>
          </cell>
          <cell r="J336"/>
          <cell r="K336"/>
        </row>
        <row r="337">
          <cell r="A337" t="str">
            <v>SCOM-SHCONBR3</v>
          </cell>
          <cell r="B337" t="str">
            <v>VAR_ncap</v>
          </cell>
          <cell r="C337" t="str">
            <v>-</v>
          </cell>
          <cell r="D337"/>
          <cell r="E337">
            <v>0.18691904839877399</v>
          </cell>
          <cell r="F337">
            <v>1.01654997864932E-6</v>
          </cell>
          <cell r="G337">
            <v>6.6242392159917493E-2</v>
          </cell>
          <cell r="H337">
            <v>1.04526019245204E-5</v>
          </cell>
          <cell r="I337">
            <v>7.8868033929178197E-2</v>
          </cell>
          <cell r="J337"/>
          <cell r="K337"/>
        </row>
        <row r="338">
          <cell r="A338" t="str">
            <v>SCOM-SHCONBR3</v>
          </cell>
          <cell r="B338" t="str">
            <v>VAR_cap</v>
          </cell>
          <cell r="C338" t="str">
            <v>-</v>
          </cell>
          <cell r="D338"/>
          <cell r="E338">
            <v>0.18691904839877399</v>
          </cell>
          <cell r="F338">
            <v>0.18691996218480095</v>
          </cell>
          <cell r="G338">
            <v>0.25316235060919251</v>
          </cell>
          <cell r="H338">
            <v>0.2531826387581837</v>
          </cell>
          <cell r="I338">
            <v>0.25318962735886447</v>
          </cell>
          <cell r="J338"/>
          <cell r="K338"/>
        </row>
        <row r="339">
          <cell r="A339" t="str">
            <v>SCOM-SHCONBR4</v>
          </cell>
          <cell r="B339" t="str">
            <v>VAR_fout</v>
          </cell>
          <cell r="C339" t="str">
            <v>SCOM-SHCON</v>
          </cell>
          <cell r="D339"/>
          <cell r="E339">
            <v>1.2761935771594972E-3</v>
          </cell>
          <cell r="F339">
            <v>1.2874933211008868E-3</v>
          </cell>
          <cell r="G339">
            <v>2.3886840663018458E-3</v>
          </cell>
          <cell r="H339">
            <v>3.6025708541649069</v>
          </cell>
          <cell r="I339">
            <v>3.6025712859990682</v>
          </cell>
          <cell r="J339"/>
        </row>
        <row r="340">
          <cell r="A340" t="str">
            <v>SCOM-SHCONBR4</v>
          </cell>
          <cell r="B340" t="str">
            <v>VAR_fin</v>
          </cell>
          <cell r="C340" t="str">
            <v>CON</v>
          </cell>
          <cell r="D340"/>
          <cell r="E340">
            <v>1.2761935771594972E-3</v>
          </cell>
          <cell r="F340">
            <v>1.2874933211008868E-3</v>
          </cell>
          <cell r="G340">
            <v>2.3886840663018458E-3</v>
          </cell>
          <cell r="H340">
            <v>3.6025708541649069</v>
          </cell>
          <cell r="I340">
            <v>3.6025712859990682</v>
          </cell>
          <cell r="J340"/>
          <cell r="K340"/>
        </row>
        <row r="341">
          <cell r="A341" t="str">
            <v>SCOM-SHCONBR4</v>
          </cell>
          <cell r="B341" t="str">
            <v>VAR_ncap</v>
          </cell>
          <cell r="C341" t="str">
            <v>-</v>
          </cell>
          <cell r="D341"/>
          <cell r="E341">
            <v>9.7027980211410796E-5</v>
          </cell>
          <cell r="F341">
            <v>1.0384256355408801E-6</v>
          </cell>
          <cell r="G341">
            <v>8.5569343282137302E-5</v>
          </cell>
          <cell r="H341">
            <v>1.79248280599932E-5</v>
          </cell>
          <cell r="I341">
            <v>4.1508023580752602E-5</v>
          </cell>
          <cell r="J341"/>
          <cell r="K341"/>
        </row>
        <row r="342">
          <cell r="A342" t="str">
            <v>SCOM-SHCONBR4</v>
          </cell>
          <cell r="B342" t="str">
            <v>VAR_cap</v>
          </cell>
          <cell r="C342" t="str">
            <v>-</v>
          </cell>
          <cell r="D342"/>
          <cell r="E342">
            <v>9.7027980211410796E-5</v>
          </cell>
          <cell r="F342">
            <v>9.7980351788624863E-5</v>
          </cell>
          <cell r="G342">
            <v>1.8354322166197885E-4</v>
          </cell>
          <cell r="H342">
            <v>0.27839882408834765</v>
          </cell>
          <cell r="I342">
            <v>0.27839927149652094</v>
          </cell>
          <cell r="J342"/>
        </row>
        <row r="343">
          <cell r="A343" t="str">
            <v>RHEM-SHNGABR</v>
          </cell>
          <cell r="B343" t="str">
            <v>VAR_fout</v>
          </cell>
          <cell r="C343" t="str">
            <v>CO2_R</v>
          </cell>
          <cell r="D343">
            <v>1127.96374587265</v>
          </cell>
          <cell r="E343">
            <v>1118.9839890854801</v>
          </cell>
          <cell r="F343">
            <v>1107.66705617052</v>
          </cell>
          <cell r="G343">
            <v>1099.4898402014301</v>
          </cell>
          <cell r="H343">
            <v>782.65439295853605</v>
          </cell>
          <cell r="I343">
            <v>1.7982400811452301E-3</v>
          </cell>
          <cell r="J343"/>
        </row>
        <row r="344">
          <cell r="A344" t="str">
            <v>RHEM-SHNGABR</v>
          </cell>
          <cell r="B344" t="str">
            <v>VAR_fout</v>
          </cell>
          <cell r="C344" t="str">
            <v>RHEM-SHNGA</v>
          </cell>
          <cell r="D344">
            <v>18.999389336507363</v>
          </cell>
          <cell r="E344">
            <v>18.84813456792924</v>
          </cell>
          <cell r="F344">
            <v>18.657512470957361</v>
          </cell>
          <cell r="G344">
            <v>18.519775677151689</v>
          </cell>
          <cell r="H344">
            <v>13.183008392032086</v>
          </cell>
          <cell r="I344">
            <v>3.0289504912907156E-5</v>
          </cell>
          <cell r="J344"/>
        </row>
        <row r="345">
          <cell r="A345" t="str">
            <v>RHEM-SHNGABR</v>
          </cell>
          <cell r="B345" t="str">
            <v>VAR_fin</v>
          </cell>
          <cell r="C345" t="str">
            <v>RNGA</v>
          </cell>
          <cell r="D345">
            <v>19.999357196323547</v>
          </cell>
          <cell r="E345">
            <v>19.840141650451852</v>
          </cell>
          <cell r="F345">
            <v>19.639486811534077</v>
          </cell>
          <cell r="G345">
            <v>19.494500712791254</v>
          </cell>
          <cell r="H345">
            <v>13.876850938981148</v>
          </cell>
          <cell r="I345">
            <v>3.1883689382007554E-5</v>
          </cell>
          <cell r="J345"/>
          <cell r="K345"/>
        </row>
        <row r="346">
          <cell r="A346" t="str">
            <v>RHEM-SHNGABR</v>
          </cell>
          <cell r="B346" t="str">
            <v>VAR_ncap</v>
          </cell>
          <cell r="C346" t="str">
            <v>-</v>
          </cell>
          <cell r="D346"/>
          <cell r="E346">
            <v>9.5228317313242505E-7</v>
          </cell>
          <cell r="F346">
            <v>9.7153807778270894E-7</v>
          </cell>
          <cell r="G346">
            <v>3.3048240854691097E-5</v>
          </cell>
          <cell r="H346">
            <v>0.17331871647404201</v>
          </cell>
          <cell r="I346">
            <v>1.41345833291312E-7</v>
          </cell>
          <cell r="J346"/>
          <cell r="K346"/>
        </row>
        <row r="347">
          <cell r="A347" t="str">
            <v>RHEM-SHNGABR</v>
          </cell>
          <cell r="B347" t="str">
            <v>VAR_cap</v>
          </cell>
          <cell r="C347" t="str">
            <v>-</v>
          </cell>
          <cell r="D347">
            <v>1.34683498965227</v>
          </cell>
          <cell r="E347">
            <v>1.3468354348998717</v>
          </cell>
          <cell r="F347">
            <v>1.346835366691906</v>
          </cell>
          <cell r="G347">
            <v>1.3468664315382539</v>
          </cell>
          <cell r="H347">
            <v>0.9325864789588848</v>
          </cell>
          <cell r="I347">
            <v>3.4535767639565229E-6</v>
          </cell>
          <cell r="J347"/>
          <cell r="K347"/>
        </row>
        <row r="348">
          <cell r="A348" t="str">
            <v>RHNS-SHCONBR1</v>
          </cell>
          <cell r="B348" t="str">
            <v>VAR_ncap</v>
          </cell>
          <cell r="C348" t="str">
            <v>-</v>
          </cell>
          <cell r="D348"/>
          <cell r="F348">
            <v>0.93403558330977798</v>
          </cell>
          <cell r="G348">
            <v>1000</v>
          </cell>
          <cell r="H348"/>
          <cell r="I348"/>
          <cell r="J348"/>
          <cell r="K348"/>
        </row>
        <row r="349">
          <cell r="A349" t="str">
            <v>RHNS-SHCONBR1</v>
          </cell>
          <cell r="B349" t="str">
            <v>VAR_cap</v>
          </cell>
          <cell r="C349" t="str">
            <v>-</v>
          </cell>
          <cell r="D349"/>
          <cell r="F349">
            <v>0.93403558330977798</v>
          </cell>
          <cell r="G349">
            <v>1000.93403558331</v>
          </cell>
          <cell r="H349">
            <v>1500.9340355833101</v>
          </cell>
          <cell r="I349">
            <v>1500.7442958635199</v>
          </cell>
          <cell r="J349"/>
          <cell r="K349"/>
        </row>
        <row r="350">
          <cell r="A350" t="str">
            <v>SCOM-SHCONBR5</v>
          </cell>
          <cell r="B350" t="str">
            <v>VAR_fout</v>
          </cell>
          <cell r="C350" t="str">
            <v>SCOM-SHCON</v>
          </cell>
          <cell r="D350"/>
          <cell r="E350">
            <v>9.7717747403070431E-4</v>
          </cell>
          <cell r="F350">
            <v>9.8847933530505695E-4</v>
          </cell>
          <cell r="G350">
            <v>1.5854622889131616E-3</v>
          </cell>
          <cell r="H350">
            <v>3.9968098289686056</v>
          </cell>
          <cell r="I350">
            <v>3.9968103061708646</v>
          </cell>
          <cell r="J350"/>
          <cell r="K350"/>
        </row>
        <row r="351">
          <cell r="A351" t="str">
            <v>SCOM-SHCONBR5</v>
          </cell>
          <cell r="B351" t="str">
            <v>VAR_fin</v>
          </cell>
          <cell r="C351" t="str">
            <v>CON</v>
          </cell>
          <cell r="D351"/>
          <cell r="E351">
            <v>9.7717747403070431E-4</v>
          </cell>
          <cell r="F351">
            <v>9.8847933530505695E-4</v>
          </cell>
          <cell r="G351">
            <v>1.5854622889131616E-3</v>
          </cell>
          <cell r="H351">
            <v>3.9968098289686056</v>
          </cell>
          <cell r="I351">
            <v>3.9968103061708646</v>
          </cell>
          <cell r="J351"/>
          <cell r="K351"/>
        </row>
        <row r="352">
          <cell r="A352" t="str">
            <v>SCOM-SHCONBR5</v>
          </cell>
          <cell r="B352" t="str">
            <v>VAR_ncap</v>
          </cell>
          <cell r="C352" t="str">
            <v>-</v>
          </cell>
          <cell r="D352"/>
          <cell r="E352">
            <v>7.3908771804028495E-5</v>
          </cell>
          <cell r="F352">
            <v>1.0327870348139299E-6</v>
          </cell>
          <cell r="G352">
            <v>4.6593661906784597E-5</v>
          </cell>
          <cell r="H352">
            <v>9.0328256000186003E-3</v>
          </cell>
          <cell r="I352">
            <v>3.2172785918893302E-5</v>
          </cell>
          <cell r="J352"/>
          <cell r="K352"/>
        </row>
        <row r="353">
          <cell r="A353" t="str">
            <v>SCOM-SHCONBR5</v>
          </cell>
          <cell r="B353" t="str">
            <v>VAR_cap</v>
          </cell>
          <cell r="C353" t="str">
            <v>-</v>
          </cell>
          <cell r="D353"/>
          <cell r="E353">
            <v>7.3908771804028495E-5</v>
          </cell>
          <cell r="F353">
            <v>7.4859766972201796E-5</v>
          </cell>
          <cell r="G353">
            <v>1.2144837153549765E-4</v>
          </cell>
          <cell r="H353">
            <v>0.308863926530622</v>
          </cell>
          <cell r="I353">
            <v>0.30886478816292662</v>
          </cell>
          <cell r="J353"/>
          <cell r="K353"/>
        </row>
        <row r="354">
          <cell r="A354" t="str">
            <v>RHNS-SHCONBR2</v>
          </cell>
          <cell r="B354" t="str">
            <v>VAR_ncap</v>
          </cell>
          <cell r="C354" t="str">
            <v>-</v>
          </cell>
          <cell r="D354"/>
          <cell r="G354">
            <v>1000</v>
          </cell>
          <cell r="H354"/>
          <cell r="I354"/>
          <cell r="J354"/>
          <cell r="K354"/>
        </row>
        <row r="355">
          <cell r="A355" t="str">
            <v>RHNS-SHCONBR2</v>
          </cell>
          <cell r="B355" t="str">
            <v>VAR_cap</v>
          </cell>
          <cell r="C355" t="str">
            <v>-</v>
          </cell>
          <cell r="D355"/>
          <cell r="E355"/>
          <cell r="F355"/>
          <cell r="G355">
            <v>1000</v>
          </cell>
          <cell r="H355">
            <v>1500</v>
          </cell>
          <cell r="I355">
            <v>1500</v>
          </cell>
          <cell r="J355"/>
          <cell r="K355"/>
        </row>
        <row r="356">
          <cell r="A356" t="str">
            <v>RHES-SHSTG-ELCHP</v>
          </cell>
          <cell r="B356" t="str">
            <v>VAR_fout</v>
          </cell>
          <cell r="C356" t="str">
            <v>RHES-SHAELCH</v>
          </cell>
          <cell r="D356">
            <v>3.058364905846002E-6</v>
          </cell>
          <cell r="E356">
            <v>4.4564951230097737E-6</v>
          </cell>
          <cell r="F356">
            <v>1.5246098878417762</v>
          </cell>
          <cell r="G356">
            <v>1.3868968846831182</v>
          </cell>
          <cell r="H356">
            <v>2.1061231936722504</v>
          </cell>
          <cell r="I356">
            <v>3.0399817600156527</v>
          </cell>
          <cell r="J356"/>
          <cell r="K356"/>
        </row>
        <row r="357">
          <cell r="A357" t="str">
            <v>RHES-SHSTG-ELCHP</v>
          </cell>
          <cell r="B357" t="str">
            <v>VAR_fin</v>
          </cell>
          <cell r="C357" t="str">
            <v>RHES-SHAELCH</v>
          </cell>
          <cell r="D357">
            <v>1.6049795564887014E-5</v>
          </cell>
          <cell r="E357">
            <v>9.1940721527843309E-6</v>
          </cell>
          <cell r="F357">
            <v>1.5246784750643001</v>
          </cell>
          <cell r="G357">
            <v>1.386964618040406</v>
          </cell>
          <cell r="H357">
            <v>2.1062074106373063</v>
          </cell>
          <cell r="I357">
            <v>3.0401030848418604</v>
          </cell>
          <cell r="J357"/>
          <cell r="K357"/>
        </row>
        <row r="358">
          <cell r="A358" t="str">
            <v>RHES-SHSTG-ELCHP</v>
          </cell>
          <cell r="B358" t="str">
            <v>VAR_ncap</v>
          </cell>
          <cell r="C358" t="str">
            <v>-</v>
          </cell>
          <cell r="D358">
            <v>4.6204000770547699E-3</v>
          </cell>
          <cell r="E358">
            <v>0.14189386757254099</v>
          </cell>
          <cell r="F358">
            <v>2.66936484225099E-5</v>
          </cell>
          <cell r="G358">
            <v>2.7273817638279901E-4</v>
          </cell>
          <cell r="H358">
            <v>0.104308560884003</v>
          </cell>
          <cell r="I358">
            <v>0.183415897177297</v>
          </cell>
          <cell r="J358"/>
          <cell r="K358"/>
        </row>
        <row r="359">
          <cell r="A359" t="str">
            <v>RHES-SHSTG-ELCHP</v>
          </cell>
          <cell r="B359" t="str">
            <v>VAR_cap</v>
          </cell>
          <cell r="C359" t="str">
            <v>-</v>
          </cell>
          <cell r="D359">
            <v>4.6204000770547699E-3</v>
          </cell>
          <cell r="E359">
            <v>0.14650002673713561</v>
          </cell>
          <cell r="F359">
            <v>0.14650260279356811</v>
          </cell>
          <cell r="G359">
            <v>0.14675702549223302</v>
          </cell>
          <cell r="H359">
            <v>0.1771128111165175</v>
          </cell>
          <cell r="I359">
            <v>0.28981382024749053</v>
          </cell>
          <cell r="J359"/>
          <cell r="K359"/>
        </row>
        <row r="360">
          <cell r="A360" t="str">
            <v>SCOM-SHCONBR6</v>
          </cell>
          <cell r="B360" t="str">
            <v>VAR_fout</v>
          </cell>
          <cell r="C360" t="str">
            <v>SCOM-SHCON</v>
          </cell>
          <cell r="D360"/>
          <cell r="E360">
            <v>5.2717978525427004E-4</v>
          </cell>
          <cell r="F360">
            <v>5.3752970767961046E-4</v>
          </cell>
          <cell r="G360">
            <v>6.0106507785965321E-4</v>
          </cell>
          <cell r="H360">
            <v>3.8574857285244022</v>
          </cell>
          <cell r="I360">
            <v>3.857486563718862</v>
          </cell>
          <cell r="J360"/>
          <cell r="K360"/>
        </row>
        <row r="361">
          <cell r="A361" t="str">
            <v>SCOM-SHCONBR6</v>
          </cell>
          <cell r="B361" t="str">
            <v>VAR_fin</v>
          </cell>
          <cell r="C361" t="str">
            <v>CON</v>
          </cell>
          <cell r="D361"/>
          <cell r="E361">
            <v>5.2717978525427004E-4</v>
          </cell>
          <cell r="F361">
            <v>5.3752970767961046E-4</v>
          </cell>
          <cell r="G361">
            <v>6.0106507785965321E-4</v>
          </cell>
          <cell r="H361">
            <v>3.8574857285244022</v>
          </cell>
          <cell r="I361">
            <v>3.857486563718862</v>
          </cell>
          <cell r="J361"/>
          <cell r="K361"/>
        </row>
        <row r="362">
          <cell r="A362" t="str">
            <v>SCOM-SHCONBR6</v>
          </cell>
          <cell r="B362" t="str">
            <v>VAR_ncap</v>
          </cell>
          <cell r="C362" t="str">
            <v>-</v>
          </cell>
          <cell r="D362"/>
          <cell r="E362">
            <v>3.9105529464614803E-5</v>
          </cell>
          <cell r="F362">
            <v>9.4416999336794496E-7</v>
          </cell>
          <cell r="G362">
            <v>5.3752187192250597E-6</v>
          </cell>
          <cell r="H362">
            <v>0.24333668505325001</v>
          </cell>
          <cell r="I362">
            <v>2.2766344148211101E-5</v>
          </cell>
          <cell r="J362"/>
          <cell r="K362"/>
        </row>
        <row r="363">
          <cell r="A363" t="str">
            <v>SCOM-SHCONBR6</v>
          </cell>
          <cell r="B363" t="str">
            <v>VAR_cap</v>
          </cell>
          <cell r="C363" t="str">
            <v>-</v>
          </cell>
          <cell r="D363"/>
          <cell r="E363">
            <v>3.9105529464614803E-5</v>
          </cell>
          <cell r="F363">
            <v>3.9979985353711518E-5</v>
          </cell>
          <cell r="G363">
            <v>4.5343762724560169E-5</v>
          </cell>
          <cell r="H363">
            <v>0.29809158658645524</v>
          </cell>
          <cell r="I363">
            <v>0.2980977210825505</v>
          </cell>
          <cell r="J363"/>
          <cell r="K363"/>
        </row>
        <row r="364">
          <cell r="A364" t="str">
            <v>RHNM-SHDEM</v>
          </cell>
          <cell r="B364" t="str">
            <v>VAR_fout</v>
          </cell>
          <cell r="C364" t="str">
            <v>RHNM-SHD</v>
          </cell>
          <cell r="D364"/>
          <cell r="E364">
            <v>1.20715021831532</v>
          </cell>
          <cell r="F364">
            <v>2.7604792372205491</v>
          </cell>
          <cell r="G364">
            <v>5.0421804794139709</v>
          </cell>
          <cell r="H364">
            <v>8.6254023720331539</v>
          </cell>
          <cell r="I364">
            <v>10.796577928266508</v>
          </cell>
          <cell r="J364"/>
        </row>
        <row r="365">
          <cell r="A365" t="str">
            <v>RHNM-SHDEM</v>
          </cell>
          <cell r="B365" t="str">
            <v>VAR_fin</v>
          </cell>
          <cell r="C365" t="str">
            <v>RHNM-SHLFO</v>
          </cell>
          <cell r="D365"/>
          <cell r="E365">
            <v>3.3642224439332777E-2</v>
          </cell>
          <cell r="F365">
            <v>7.3077789951398022E-3</v>
          </cell>
          <cell r="G365">
            <v>2.020596409060588E-2</v>
          </cell>
          <cell r="H365">
            <v>1.2637641492011461E-2</v>
          </cell>
          <cell r="I365">
            <v>2.9969791365935149E-4</v>
          </cell>
          <cell r="J365"/>
        </row>
        <row r="366">
          <cell r="A366" t="str">
            <v>RHNM-SHDEM</v>
          </cell>
          <cell r="B366" t="str">
            <v>VAR_fin</v>
          </cell>
          <cell r="C366" t="str">
            <v>RHNM-SHLTHD</v>
          </cell>
          <cell r="D366"/>
          <cell r="E366">
            <v>0.24785213370981449</v>
          </cell>
          <cell r="F366">
            <v>0.37509050439080649</v>
          </cell>
          <cell r="G366">
            <v>0.43718116969214199</v>
          </cell>
          <cell r="H366">
            <v>0.5883403994058668</v>
          </cell>
          <cell r="I366">
            <v>0.79129767676302887</v>
          </cell>
          <cell r="J366"/>
          <cell r="K366"/>
        </row>
        <row r="367">
          <cell r="A367" t="str">
            <v>RHNM-SHDEM</v>
          </cell>
          <cell r="B367" t="str">
            <v>VAR_fin</v>
          </cell>
          <cell r="C367" t="str">
            <v>RHNM-SHCON</v>
          </cell>
          <cell r="D367"/>
          <cell r="F367">
            <v>1.4242552996410876E-4</v>
          </cell>
          <cell r="G367">
            <v>1.2328611672869928E-4</v>
          </cell>
          <cell r="H367">
            <v>6.13238431311331E-2</v>
          </cell>
          <cell r="I367">
            <v>3.6740007443722016</v>
          </cell>
          <cell r="J367"/>
          <cell r="K367"/>
        </row>
        <row r="368">
          <cell r="A368" t="str">
            <v>RHNM-SHDEM</v>
          </cell>
          <cell r="B368" t="str">
            <v>VAR_fin</v>
          </cell>
          <cell r="C368" t="str">
            <v>RHNM-SHELCB</v>
          </cell>
          <cell r="D368"/>
          <cell r="E368">
            <v>0.10959596802067038</v>
          </cell>
          <cell r="F368">
            <v>0.14307989985269234</v>
          </cell>
          <cell r="G368">
            <v>2.0899240619075114E-2</v>
          </cell>
          <cell r="H368">
            <v>1.2690961131645995E-2</v>
          </cell>
          <cell r="I368">
            <v>7.4457315442170969E-4</v>
          </cell>
          <cell r="J368"/>
        </row>
        <row r="369">
          <cell r="A369" t="str">
            <v>RHNM-SHDEM</v>
          </cell>
          <cell r="B369" t="str">
            <v>VAR_fin</v>
          </cell>
          <cell r="C369" t="str">
            <v>RHNM-SHWOD</v>
          </cell>
          <cell r="E369">
            <v>6.5527690337236308E-2</v>
          </cell>
          <cell r="F369">
            <v>8.1265057361737059E-2</v>
          </cell>
          <cell r="G369">
            <v>9.1399443106247077E-2</v>
          </cell>
          <cell r="H369">
            <v>8.808455578111396E-2</v>
          </cell>
          <cell r="I369">
            <v>7.4668035232949772E-4</v>
          </cell>
          <cell r="J369"/>
          <cell r="K369"/>
        </row>
        <row r="370">
          <cell r="A370" t="str">
            <v>RHNM-SHDEM</v>
          </cell>
          <cell r="B370" t="str">
            <v>VAR_fin</v>
          </cell>
          <cell r="C370" t="str">
            <v>RHNM-SHELCH</v>
          </cell>
          <cell r="E370">
            <v>3.3702030341605682E-2</v>
          </cell>
          <cell r="F370">
            <v>0.68243497204164216</v>
          </cell>
          <cell r="G370">
            <v>3.2534979501947396</v>
          </cell>
          <cell r="H370">
            <v>3.3457396372923256</v>
          </cell>
          <cell r="I370">
            <v>4.0055435773570656</v>
          </cell>
          <cell r="J370"/>
          <cell r="K370"/>
        </row>
        <row r="371">
          <cell r="A371" t="str">
            <v>RHNM-SHDEM</v>
          </cell>
          <cell r="B371" t="str">
            <v>VAR_fin</v>
          </cell>
          <cell r="C371" t="str">
            <v>RHNM-SHNST</v>
          </cell>
          <cell r="E371">
            <v>7.5216138696381322E-3</v>
          </cell>
          <cell r="F371">
            <v>1.4829255442196584E-3</v>
          </cell>
          <cell r="G371">
            <v>1.3002042802985293E-2</v>
          </cell>
          <cell r="H371">
            <v>7.9994334292560459E-3</v>
          </cell>
          <cell r="I371">
            <v>1.2431681808145275E-4</v>
          </cell>
          <cell r="J371"/>
          <cell r="K371"/>
        </row>
        <row r="372">
          <cell r="A372" t="str">
            <v>RHNM-SHDEM</v>
          </cell>
          <cell r="B372" t="str">
            <v>VAR_fin</v>
          </cell>
          <cell r="C372" t="str">
            <v>RHNM-SHPLT</v>
          </cell>
          <cell r="E372">
            <v>6.1086029690493988E-2</v>
          </cell>
          <cell r="F372">
            <v>7.4577546967496203E-2</v>
          </cell>
          <cell r="G372">
            <v>0.20556389063044536</v>
          </cell>
          <cell r="H372">
            <v>0.39713821367863084</v>
          </cell>
          <cell r="I372">
            <v>0.3997440248940064</v>
          </cell>
          <cell r="J372"/>
          <cell r="K372"/>
        </row>
        <row r="373">
          <cell r="A373" t="str">
            <v>RHNM-SHDEM</v>
          </cell>
          <cell r="B373" t="str">
            <v>VAR_fin</v>
          </cell>
          <cell r="C373" t="str">
            <v>RHNM-SHLTHC-NGA</v>
          </cell>
          <cell r="D373"/>
          <cell r="E373">
            <v>3.4079685998625923E-2</v>
          </cell>
          <cell r="F373">
            <v>0.57922762608080092</v>
          </cell>
          <cell r="G373">
            <v>0.56964321052030742</v>
          </cell>
          <cell r="H373">
            <v>0.55144187842866887</v>
          </cell>
          <cell r="I373">
            <v>8.3550151823297628E-4</v>
          </cell>
          <cell r="J373"/>
        </row>
        <row r="374">
          <cell r="A374" t="str">
            <v>RHNM-SHDEM</v>
          </cell>
          <cell r="B374" t="str">
            <v>VAR_fin</v>
          </cell>
          <cell r="C374" t="str">
            <v>RHNM-SHSOL</v>
          </cell>
          <cell r="E374">
            <v>4.0782977954732638E-2</v>
          </cell>
          <cell r="F374">
            <v>0.10190580061807322</v>
          </cell>
          <cell r="G374">
            <v>0.36262100734493791</v>
          </cell>
          <cell r="H374">
            <v>0.26334560480060604</v>
          </cell>
          <cell r="I374">
            <v>6.3611055489187183E-3</v>
          </cell>
          <cell r="J374"/>
          <cell r="K374"/>
        </row>
        <row r="375">
          <cell r="A375" t="str">
            <v>RHNM-SHDEM</v>
          </cell>
          <cell r="B375" t="str">
            <v>VAR_fin</v>
          </cell>
          <cell r="C375" t="str">
            <v>RHNM-SHLTHC-WOD</v>
          </cell>
          <cell r="E375">
            <v>7.7291271169388871E-3</v>
          </cell>
          <cell r="F375">
            <v>2.8381699310685575E-3</v>
          </cell>
          <cell r="G375">
            <v>2.0283029006395583E-2</v>
          </cell>
          <cell r="H375">
            <v>1.3002457580664185E-2</v>
          </cell>
          <cell r="I375">
            <v>7.9647672811215592E-4</v>
          </cell>
          <cell r="J375"/>
          <cell r="K375"/>
        </row>
        <row r="376">
          <cell r="A376" t="str">
            <v>RHNM-SHDEM</v>
          </cell>
          <cell r="B376" t="str">
            <v>VAR_fin</v>
          </cell>
          <cell r="C376" t="str">
            <v>RHNM-SHNGAH</v>
          </cell>
          <cell r="E376">
            <v>6.9047691043790426E-3</v>
          </cell>
          <cell r="F376">
            <v>9.9000428227940026E-3</v>
          </cell>
          <cell r="G376">
            <v>2.3371650784854498E-2</v>
          </cell>
          <cell r="H376">
            <v>2.5064242910497176</v>
          </cell>
          <cell r="I376">
            <v>1.9156010635272891</v>
          </cell>
          <cell r="J376"/>
          <cell r="K376"/>
        </row>
        <row r="377">
          <cell r="A377" t="str">
            <v>RHNM-SHDEM</v>
          </cell>
          <cell r="B377" t="str">
            <v>VAR_fin</v>
          </cell>
          <cell r="C377" t="str">
            <v>RHNM-SHNGA</v>
          </cell>
          <cell r="D377"/>
          <cell r="E377">
            <v>0.55892985743206169</v>
          </cell>
          <cell r="F377">
            <v>0.70159126406670147</v>
          </cell>
          <cell r="G377">
            <v>2.4731065500515841E-2</v>
          </cell>
          <cell r="H377">
            <v>0.77756605879268226</v>
          </cell>
          <cell r="I377">
            <v>7.4587331564635929E-4</v>
          </cell>
          <cell r="J377"/>
          <cell r="K377"/>
        </row>
        <row r="378">
          <cell r="A378" t="str">
            <v>SCOM-STG-ELCSPEC</v>
          </cell>
          <cell r="B378" t="str">
            <v>VAR_fout</v>
          </cell>
          <cell r="C378" t="str">
            <v>SCOM-ELS</v>
          </cell>
          <cell r="E378">
            <v>1.2731443606607091E-2</v>
          </cell>
          <cell r="F378">
            <v>1.3072736139975286E-2</v>
          </cell>
          <cell r="G378">
            <v>1.3413029026255302E-2</v>
          </cell>
          <cell r="H378">
            <v>2.1051365193033002E-2</v>
          </cell>
          <cell r="I378">
            <v>3.050166339503019</v>
          </cell>
          <cell r="J378"/>
          <cell r="K378"/>
        </row>
        <row r="379">
          <cell r="A379" t="str">
            <v>SCOM-STG-ELCSPEC</v>
          </cell>
          <cell r="B379" t="str">
            <v>VAR_fin</v>
          </cell>
          <cell r="C379" t="str">
            <v>SCOM-ELS</v>
          </cell>
          <cell r="D379"/>
          <cell r="E379">
            <v>1.2735142872010337E-2</v>
          </cell>
          <cell r="F379">
            <v>1.3077880430926768E-2</v>
          </cell>
          <cell r="G379">
            <v>1.3415803475307816E-2</v>
          </cell>
          <cell r="H379">
            <v>2.1054370846173148E-2</v>
          </cell>
          <cell r="I379">
            <v>3.0501696341686677</v>
          </cell>
          <cell r="J379"/>
          <cell r="K379"/>
        </row>
        <row r="380">
          <cell r="A380" t="str">
            <v>SCOM-STG-ELCSPEC</v>
          </cell>
          <cell r="B380" t="str">
            <v>VAR_ncap</v>
          </cell>
          <cell r="C380" t="str">
            <v>-</v>
          </cell>
          <cell r="E380">
            <v>4.8241022091858102E-4</v>
          </cell>
          <cell r="F380">
            <v>1.01084228064317E-5</v>
          </cell>
          <cell r="G380">
            <v>3.8159838951435798E-6</v>
          </cell>
          <cell r="H380">
            <v>2.4965163331581102E-4</v>
          </cell>
          <cell r="I380">
            <v>0.23712475000495201</v>
          </cell>
          <cell r="J380"/>
          <cell r="K380"/>
        </row>
        <row r="381">
          <cell r="A381" t="str">
            <v>SCOM-STG-ELCSPEC</v>
          </cell>
          <cell r="B381" t="str">
            <v>VAR_cap</v>
          </cell>
          <cell r="C381" t="str">
            <v>-</v>
          </cell>
          <cell r="E381">
            <v>4.8241022091858102E-4</v>
          </cell>
          <cell r="F381">
            <v>4.9227923141407614E-4</v>
          </cell>
          <cell r="G381">
            <v>4.9559384705077242E-4</v>
          </cell>
          <cell r="H381">
            <v>7.7341657126069269E-4</v>
          </cell>
          <cell r="I381">
            <v>0.23758353256531856</v>
          </cell>
          <cell r="J381"/>
          <cell r="K381"/>
        </row>
        <row r="382">
          <cell r="A382" t="str">
            <v>RHNS-SHCONBR3</v>
          </cell>
          <cell r="B382" t="str">
            <v>VAR_ncap</v>
          </cell>
          <cell r="C382" t="str">
            <v>-</v>
          </cell>
          <cell r="D382"/>
          <cell r="G382">
            <v>1000</v>
          </cell>
          <cell r="H382"/>
          <cell r="I382"/>
          <cell r="J382"/>
          <cell r="K382"/>
        </row>
        <row r="383">
          <cell r="A383" t="str">
            <v>RHNS-SHCONBR3</v>
          </cell>
          <cell r="B383" t="str">
            <v>VAR_cap</v>
          </cell>
          <cell r="C383" t="str">
            <v>-</v>
          </cell>
          <cell r="G383">
            <v>1000</v>
          </cell>
          <cell r="H383">
            <v>1500</v>
          </cell>
          <cell r="I383">
            <v>1500</v>
          </cell>
          <cell r="J383"/>
          <cell r="K383"/>
        </row>
        <row r="384">
          <cell r="A384" t="str">
            <v>SCOM-SHCONBR7</v>
          </cell>
          <cell r="B384" t="str">
            <v>VAR_fout</v>
          </cell>
          <cell r="C384" t="str">
            <v>SCOM-SHCON</v>
          </cell>
          <cell r="E384">
            <v>3.1622282436939562E-4</v>
          </cell>
          <cell r="F384">
            <v>3.2603729313220481E-4</v>
          </cell>
          <cell r="G384">
            <v>3.4682212701036332E-4</v>
          </cell>
          <cell r="H384">
            <v>5.8227754316377283</v>
          </cell>
          <cell r="I384">
            <v>7.477806440577881</v>
          </cell>
          <cell r="J384"/>
          <cell r="K384"/>
        </row>
        <row r="385">
          <cell r="A385" t="str">
            <v>SCOM-SHCONBR7</v>
          </cell>
          <cell r="B385" t="str">
            <v>VAR_fin</v>
          </cell>
          <cell r="C385" t="str">
            <v>CON</v>
          </cell>
          <cell r="D385"/>
          <cell r="E385">
            <v>3.1622282436939562E-4</v>
          </cell>
          <cell r="F385">
            <v>3.2603729313220481E-4</v>
          </cell>
          <cell r="G385">
            <v>3.4682212701036332E-4</v>
          </cell>
          <cell r="H385">
            <v>5.8227754316377283</v>
          </cell>
          <cell r="I385">
            <v>7.477806440577881</v>
          </cell>
          <cell r="J385"/>
          <cell r="K385"/>
        </row>
        <row r="386">
          <cell r="A386" t="str">
            <v>SCOM-SHCONBR7</v>
          </cell>
          <cell r="B386" t="str">
            <v>VAR_ncap</v>
          </cell>
          <cell r="C386" t="str">
            <v>-</v>
          </cell>
          <cell r="D386"/>
          <cell r="E386">
            <v>2.2772676398450601E-5</v>
          </cell>
          <cell r="F386">
            <v>8.8545474798953596E-7</v>
          </cell>
          <cell r="G386">
            <v>2.0814679703866599E-6</v>
          </cell>
          <cell r="H386"/>
          <cell r="I386">
            <v>0.12794142430550801</v>
          </cell>
          <cell r="J386"/>
        </row>
        <row r="387">
          <cell r="A387" t="str">
            <v>SCOM-SHCONBR7</v>
          </cell>
          <cell r="B387" t="str">
            <v>VAR_cap</v>
          </cell>
          <cell r="C387" t="str">
            <v>-</v>
          </cell>
          <cell r="E387">
            <v>2.2772676398450601E-5</v>
          </cell>
          <cell r="F387">
            <v>2.3600819068960094E-5</v>
          </cell>
          <cell r="G387">
            <v>2.5669297094596121E-5</v>
          </cell>
          <cell r="H387">
            <v>0.4499342930375641</v>
          </cell>
          <cell r="I387">
            <v>0.57786596968450643</v>
          </cell>
          <cell r="J387"/>
        </row>
        <row r="388">
          <cell r="A388" t="str">
            <v>RHNS-SHCONBR4</v>
          </cell>
          <cell r="B388" t="str">
            <v>VAR_ncap</v>
          </cell>
          <cell r="C388" t="str">
            <v>-</v>
          </cell>
          <cell r="G388">
            <v>1000</v>
          </cell>
          <cell r="H388"/>
          <cell r="I388"/>
          <cell r="J388"/>
        </row>
        <row r="389">
          <cell r="A389" t="str">
            <v>RHNS-SHCONBR4</v>
          </cell>
          <cell r="B389" t="str">
            <v>VAR_cap</v>
          </cell>
          <cell r="C389" t="str">
            <v>-</v>
          </cell>
          <cell r="D389"/>
          <cell r="G389">
            <v>1000</v>
          </cell>
          <cell r="H389">
            <v>1500</v>
          </cell>
          <cell r="I389">
            <v>1500</v>
          </cell>
          <cell r="J389"/>
          <cell r="K389"/>
        </row>
        <row r="390">
          <cell r="A390" t="str">
            <v>SCOM-SHCONBR8</v>
          </cell>
          <cell r="B390" t="str">
            <v>VAR_fout</v>
          </cell>
          <cell r="C390" t="str">
            <v>SCOM-SHCON</v>
          </cell>
          <cell r="E390">
            <v>9.0054405485189549E-5</v>
          </cell>
          <cell r="F390">
            <v>9.4952620204680468E-5</v>
          </cell>
          <cell r="G390">
            <v>9.2254879959610808E-5</v>
          </cell>
          <cell r="H390">
            <v>0.11584768364474173</v>
          </cell>
          <cell r="I390">
            <v>1.24536023015742</v>
          </cell>
          <cell r="J390"/>
          <cell r="K390"/>
        </row>
        <row r="391">
          <cell r="A391" t="str">
            <v>SCOM-SHCONBR8</v>
          </cell>
          <cell r="B391" t="str">
            <v>VAR_fin</v>
          </cell>
          <cell r="C391" t="str">
            <v>CON</v>
          </cell>
          <cell r="D391"/>
          <cell r="E391">
            <v>9.0054405485189549E-5</v>
          </cell>
          <cell r="F391">
            <v>9.4952620204680468E-5</v>
          </cell>
          <cell r="G391">
            <v>9.2254879959610808E-5</v>
          </cell>
          <cell r="H391">
            <v>0.11584768364474173</v>
          </cell>
          <cell r="I391">
            <v>1.24536023015742</v>
          </cell>
          <cell r="J391"/>
          <cell r="K391"/>
        </row>
        <row r="392">
          <cell r="A392" t="str">
            <v>SCOM-SHCONBR8</v>
          </cell>
          <cell r="B392" t="str">
            <v>VAR_ncap</v>
          </cell>
          <cell r="C392" t="str">
            <v>-</v>
          </cell>
          <cell r="D392"/>
          <cell r="E392">
            <v>5.16041708336268E-6</v>
          </cell>
          <cell r="F392">
            <v>4.6427715773306798E-7</v>
          </cell>
          <cell r="G392">
            <v>3.3269595084528799E-7</v>
          </cell>
          <cell r="H392"/>
          <cell r="I392">
            <v>8.72852040662426E-2</v>
          </cell>
          <cell r="J392"/>
          <cell r="K392"/>
        </row>
        <row r="393">
          <cell r="A393" t="str">
            <v>SCOM-SHCONBR8</v>
          </cell>
          <cell r="B393" t="str">
            <v>VAR_cap</v>
          </cell>
          <cell r="C393" t="str">
            <v>-</v>
          </cell>
          <cell r="D393"/>
          <cell r="E393">
            <v>5.16041708336268E-6</v>
          </cell>
          <cell r="F393">
            <v>5.5942096171443499E-6</v>
          </cell>
          <cell r="G393">
            <v>5.9145156631421902E-6</v>
          </cell>
          <cell r="H393">
            <v>8.9523376313090999E-3</v>
          </cell>
          <cell r="I393">
            <v>9.6235342536311094E-2</v>
          </cell>
          <cell r="J393"/>
          <cell r="K393"/>
        </row>
        <row r="394">
          <cell r="A394" t="str">
            <v>ITOT-ELCSPEC</v>
          </cell>
          <cell r="B394" t="str">
            <v>VAR_fout</v>
          </cell>
          <cell r="C394" t="str">
            <v>ITOT-ELS</v>
          </cell>
          <cell r="D394">
            <v>48.063397652170998</v>
          </cell>
          <cell r="E394">
            <v>48.736386707795127</v>
          </cell>
          <cell r="F394">
            <v>50.324271754456781</v>
          </cell>
          <cell r="G394">
            <v>51.324149322595503</v>
          </cell>
          <cell r="H394">
            <v>40.561044276830955</v>
          </cell>
          <cell r="I394">
            <v>37.719239594904828</v>
          </cell>
          <cell r="J394"/>
          <cell r="K394"/>
        </row>
        <row r="395">
          <cell r="A395" t="str">
            <v>ITOT-ELCSPEC</v>
          </cell>
          <cell r="B395" t="str">
            <v>VAR_fin</v>
          </cell>
          <cell r="C395" t="str">
            <v>ITOT_ELC</v>
          </cell>
          <cell r="D395">
            <v>48.063397652170998</v>
          </cell>
          <cell r="E395">
            <v>48.736386707795127</v>
          </cell>
          <cell r="F395">
            <v>50.324271754456781</v>
          </cell>
          <cell r="G395">
            <v>51.324149322595503</v>
          </cell>
          <cell r="H395">
            <v>40.561044276830955</v>
          </cell>
          <cell r="I395">
            <v>37.719239594904828</v>
          </cell>
          <cell r="J395"/>
          <cell r="K395"/>
        </row>
        <row r="396">
          <cell r="A396" t="str">
            <v>ITOT-ELCSPEC</v>
          </cell>
          <cell r="B396" t="str">
            <v>VAR_ncap</v>
          </cell>
          <cell r="C396" t="str">
            <v>-</v>
          </cell>
          <cell r="D396">
            <v>8.3499268664835299E-2</v>
          </cell>
          <cell r="E396">
            <v>3.6598852277180502E-2</v>
          </cell>
          <cell r="F396">
            <v>8.6353987374956906E-2</v>
          </cell>
          <cell r="G396">
            <v>5.4377294365386498E-2</v>
          </cell>
          <cell r="H396">
            <v>2.21105184362835E-6</v>
          </cell>
          <cell r="I396">
            <v>1.7926501574438001</v>
          </cell>
          <cell r="J396"/>
          <cell r="K396"/>
        </row>
        <row r="397">
          <cell r="A397" t="str">
            <v>ITOT-ELCSPEC</v>
          </cell>
          <cell r="B397" t="str">
            <v>VAR_cap</v>
          </cell>
          <cell r="C397" t="str">
            <v>-</v>
          </cell>
          <cell r="D397">
            <v>2.6138265006975456</v>
          </cell>
          <cell r="E397">
            <v>2.6504249484268358</v>
          </cell>
          <cell r="F397">
            <v>2.7367779763465974</v>
          </cell>
          <cell r="G397">
            <v>2.7911533634403281</v>
          </cell>
          <cell r="H397">
            <v>2.2058288521231533</v>
          </cell>
          <cell r="I397">
            <v>2.0512797947354993</v>
          </cell>
          <cell r="J397"/>
        </row>
        <row r="398">
          <cell r="A398" t="str">
            <v>RHNM-SHLTHDH</v>
          </cell>
          <cell r="B398" t="str">
            <v>VAR_fout</v>
          </cell>
          <cell r="C398" t="str">
            <v>RHNM-SHLTHD</v>
          </cell>
          <cell r="E398">
            <v>0.34658362433082213</v>
          </cell>
          <cell r="F398">
            <v>0.37872034507173585</v>
          </cell>
          <cell r="G398">
            <v>0.43903954388600752</v>
          </cell>
          <cell r="H398">
            <v>0.59003044936179816</v>
          </cell>
          <cell r="I398">
            <v>0.79294563748597713</v>
          </cell>
        </row>
        <row r="399">
          <cell r="A399" t="str">
            <v>RHNM-SHLTHDH</v>
          </cell>
          <cell r="B399" t="str">
            <v>VAR_fin</v>
          </cell>
          <cell r="C399" t="str">
            <v>RHNMLTHDHC</v>
          </cell>
          <cell r="D399"/>
          <cell r="E399">
            <v>0.34658362433082213</v>
          </cell>
          <cell r="F399">
            <v>0.37872034507173585</v>
          </cell>
          <cell r="G399">
            <v>0.43903954388600752</v>
          </cell>
          <cell r="H399">
            <v>0.59003044936179816</v>
          </cell>
          <cell r="I399">
            <v>0.79294563748597713</v>
          </cell>
          <cell r="J399"/>
        </row>
        <row r="400">
          <cell r="A400" t="str">
            <v>RHNM-SHLTHDH</v>
          </cell>
          <cell r="B400" t="str">
            <v>VAR_fin</v>
          </cell>
          <cell r="C400" t="str">
            <v>RHNM_LTH_DH</v>
          </cell>
          <cell r="E400">
            <v>0.35008446902103219</v>
          </cell>
          <cell r="F400">
            <v>0.38254580310276404</v>
          </cell>
          <cell r="G400">
            <v>0.44347428675354267</v>
          </cell>
          <cell r="H400">
            <v>0.5959903528907049</v>
          </cell>
          <cell r="I400">
            <v>0.80095518937977406</v>
          </cell>
          <cell r="J400"/>
        </row>
        <row r="401">
          <cell r="A401" t="str">
            <v>RHNM-SHLTHDH</v>
          </cell>
          <cell r="B401" t="str">
            <v>VAR_ncap</v>
          </cell>
          <cell r="C401" t="str">
            <v>-</v>
          </cell>
          <cell r="E401">
            <v>2.6901451158056599E-2</v>
          </cell>
          <cell r="F401">
            <v>4.3806050699058104E-3</v>
          </cell>
          <cell r="G401">
            <v>1.44233907746153E-2</v>
          </cell>
          <cell r="H401">
            <v>1.87941552178496E-3</v>
          </cell>
          <cell r="I401">
            <v>1.2749078677992E-2</v>
          </cell>
          <cell r="J401"/>
          <cell r="K401"/>
        </row>
        <row r="402">
          <cell r="A402" t="str">
            <v>RHNM-SHLTHDH</v>
          </cell>
          <cell r="B402" t="str">
            <v>VAR_cap</v>
          </cell>
          <cell r="C402" t="str">
            <v>-</v>
          </cell>
          <cell r="E402">
            <v>2.6901451158056599E-2</v>
          </cell>
          <cell r="F402">
            <v>3.1282056227962401E-2</v>
          </cell>
          <cell r="G402">
            <v>4.5705447002577698E-2</v>
          </cell>
          <cell r="H402">
            <v>5.1916935272460697E-2</v>
          </cell>
          <cell r="I402">
            <v>6.4666013950452697E-2</v>
          </cell>
          <cell r="J402"/>
          <cell r="K402"/>
        </row>
        <row r="403">
          <cell r="A403" t="str">
            <v>RHNS-SHCONBR5</v>
          </cell>
          <cell r="B403" t="str">
            <v>VAR_ncap</v>
          </cell>
          <cell r="C403" t="str">
            <v>-</v>
          </cell>
          <cell r="G403">
            <v>1000</v>
          </cell>
          <cell r="H403"/>
          <cell r="I403"/>
          <cell r="J403"/>
          <cell r="K403"/>
        </row>
        <row r="404">
          <cell r="A404" t="str">
            <v>RHNS-SHCONBR5</v>
          </cell>
          <cell r="B404" t="str">
            <v>VAR_cap</v>
          </cell>
          <cell r="C404" t="str">
            <v>-</v>
          </cell>
          <cell r="G404">
            <v>1000</v>
          </cell>
          <cell r="H404">
            <v>1500</v>
          </cell>
          <cell r="I404">
            <v>1500</v>
          </cell>
          <cell r="J404"/>
          <cell r="K404"/>
        </row>
        <row r="405">
          <cell r="A405" t="str">
            <v>SCOM-SHCONBR9</v>
          </cell>
          <cell r="B405" t="str">
            <v>VAR_fout</v>
          </cell>
          <cell r="C405" t="str">
            <v>SCOM-SHCON</v>
          </cell>
          <cell r="E405">
            <v>3.8911298879441887E-5</v>
          </cell>
          <cell r="F405">
            <v>4.0287170569792485E-5</v>
          </cell>
          <cell r="G405">
            <v>3.4397242376588048E-5</v>
          </cell>
          <cell r="H405">
            <v>6.3673952365899167E-5</v>
          </cell>
          <cell r="I405">
            <v>8.2222502714275073E-2</v>
          </cell>
          <cell r="J405"/>
          <cell r="K405"/>
        </row>
        <row r="406">
          <cell r="A406" t="str">
            <v>SCOM-SHCONBR9</v>
          </cell>
          <cell r="B406" t="str">
            <v>VAR_fin</v>
          </cell>
          <cell r="C406" t="str">
            <v>CON</v>
          </cell>
          <cell r="E406">
            <v>3.8911298879441887E-5</v>
          </cell>
          <cell r="F406">
            <v>4.0287170569792485E-5</v>
          </cell>
          <cell r="G406">
            <v>3.4397242376588048E-5</v>
          </cell>
          <cell r="H406">
            <v>6.3673952365899167E-5</v>
          </cell>
          <cell r="I406">
            <v>8.2222502714275073E-2</v>
          </cell>
          <cell r="J406"/>
          <cell r="K406"/>
        </row>
        <row r="407">
          <cell r="A407" t="str">
            <v>SCOM-SHCONBR9</v>
          </cell>
          <cell r="B407" t="str">
            <v>VAR_ncap</v>
          </cell>
          <cell r="C407" t="str">
            <v>-</v>
          </cell>
          <cell r="E407">
            <v>1.33107831870503E-6</v>
          </cell>
          <cell r="F407">
            <v>1.15339773752377E-7</v>
          </cell>
          <cell r="G407">
            <v>4.9542822211359303E-8</v>
          </cell>
          <cell r="H407"/>
          <cell r="I407">
            <v>6.34949245649594E-3</v>
          </cell>
          <cell r="K407"/>
        </row>
        <row r="408">
          <cell r="A408" t="str">
            <v>SCOM-SHCONBR9</v>
          </cell>
          <cell r="B408" t="str">
            <v>VAR_cap</v>
          </cell>
          <cell r="C408" t="str">
            <v>-</v>
          </cell>
          <cell r="E408">
            <v>1.33107831870503E-6</v>
          </cell>
          <cell r="F408">
            <v>1.4305440647735999E-6</v>
          </cell>
          <cell r="G408">
            <v>1.4721628641556536E-6</v>
          </cell>
          <cell r="H408">
            <v>4.038569828392427E-6</v>
          </cell>
          <cell r="I408">
            <v>6.3529872338379248E-3</v>
          </cell>
          <cell r="J408"/>
          <cell r="K408"/>
        </row>
        <row r="409">
          <cell r="A409" t="str">
            <v>ITOT-SWHCOABR</v>
          </cell>
          <cell r="B409" t="str">
            <v>VAR_fout</v>
          </cell>
          <cell r="C409" t="str">
            <v>ITOT-SWH</v>
          </cell>
          <cell r="D409">
            <v>2.3674027690501838</v>
          </cell>
          <cell r="E409">
            <v>2.3075017652598602</v>
          </cell>
          <cell r="F409">
            <v>8.0401489908511863E-3</v>
          </cell>
          <cell r="G409">
            <v>3.0634369127631819E-4</v>
          </cell>
          <cell r="H409">
            <v>4.584425253146122E-5</v>
          </cell>
          <cell r="I409">
            <v>3.1489448924195912E-6</v>
          </cell>
          <cell r="J409"/>
          <cell r="K409"/>
        </row>
        <row r="410">
          <cell r="A410" t="str">
            <v>ITOT-SWHCOABR</v>
          </cell>
          <cell r="B410" t="str">
            <v>VAR_fout</v>
          </cell>
          <cell r="C410" t="str">
            <v>CO2_I</v>
          </cell>
          <cell r="D410">
            <v>330.01238600143199</v>
          </cell>
          <cell r="E410">
            <v>321.17929975914302</v>
          </cell>
          <cell r="F410">
            <v>1.11658698344855</v>
          </cell>
          <cell r="G410">
            <v>4.2385164449723498E-2</v>
          </cell>
          <cell r="H410">
            <v>6.29594401432067E-3</v>
          </cell>
          <cell r="I410">
            <v>4.2927528165778798E-4</v>
          </cell>
          <cell r="J410"/>
        </row>
        <row r="411">
          <cell r="A411" t="str">
            <v>ITOT-SWHCOABR</v>
          </cell>
          <cell r="B411" t="str">
            <v>VAR_fin</v>
          </cell>
          <cell r="C411" t="str">
            <v>ICOA</v>
          </cell>
          <cell r="D411">
            <v>3.5600041639852376</v>
          </cell>
          <cell r="E411">
            <v>3.4647173652550465</v>
          </cell>
          <cell r="F411">
            <v>1.2045167027492417E-2</v>
          </cell>
          <cell r="G411">
            <v>4.572293899646544E-4</v>
          </cell>
          <cell r="H411">
            <v>6.7917411157720426E-5</v>
          </cell>
          <cell r="I411">
            <v>4.6308013123817513E-6</v>
          </cell>
          <cell r="J411"/>
          <cell r="K411"/>
        </row>
        <row r="412">
          <cell r="A412" t="str">
            <v>ITOT-SWHCOABR</v>
          </cell>
          <cell r="B412" t="str">
            <v>VAR_ncap</v>
          </cell>
          <cell r="C412" t="str">
            <v>-</v>
          </cell>
          <cell r="E412">
            <v>5.9222108727984203E-6</v>
          </cell>
          <cell r="F412">
            <v>4.4420822401111698E-6</v>
          </cell>
          <cell r="G412">
            <v>4.23041420188774E-6</v>
          </cell>
          <cell r="H412">
            <v>3.4922116033463899E-6</v>
          </cell>
          <cell r="I412">
            <v>5.3246327332919401E-7</v>
          </cell>
          <cell r="J412"/>
          <cell r="K412"/>
        </row>
        <row r="413">
          <cell r="A413" t="str">
            <v>ITOT-SWHCOABR</v>
          </cell>
          <cell r="B413" t="str">
            <v>VAR_cap</v>
          </cell>
          <cell r="C413" t="str">
            <v>-</v>
          </cell>
          <cell r="D413">
            <v>0.26172155007150499</v>
          </cell>
          <cell r="E413">
            <v>0.18038060368713932</v>
          </cell>
          <cell r="F413">
            <v>7.7228259523792753E-4</v>
          </cell>
          <cell r="G413">
            <v>2.9112251754781493E-5</v>
          </cell>
          <cell r="H413">
            <v>4.25509909760532E-6</v>
          </cell>
          <cell r="I413">
            <v>4.3706849120421008E-7</v>
          </cell>
          <cell r="J413"/>
          <cell r="K413"/>
        </row>
        <row r="414">
          <cell r="A414" t="str">
            <v>RHSA-WHDEM</v>
          </cell>
          <cell r="B414" t="str">
            <v>VAR_fout</v>
          </cell>
          <cell r="C414" t="str">
            <v>WWTPC</v>
          </cell>
          <cell r="D414">
            <v>5.4661035892799983E-2</v>
          </cell>
          <cell r="E414">
            <v>9.2820388001296893E-3</v>
          </cell>
          <cell r="F414">
            <v>0.1703460911874782</v>
          </cell>
          <cell r="G414">
            <v>1.0285244510854721</v>
          </cell>
          <cell r="H414">
            <v>1.605170620713368</v>
          </cell>
          <cell r="I414">
            <v>1.6831097200485819E-4</v>
          </cell>
        </row>
        <row r="415">
          <cell r="A415" t="str">
            <v>RHSA-WHDEM</v>
          </cell>
          <cell r="B415" t="str">
            <v>VAR_fout</v>
          </cell>
          <cell r="C415" t="str">
            <v>RHSA-WHD</v>
          </cell>
          <cell r="D415">
            <v>26.438654975424289</v>
          </cell>
          <cell r="E415">
            <v>25.92879146371218</v>
          </cell>
          <cell r="F415">
            <v>25.418927951999976</v>
          </cell>
          <cell r="G415">
            <v>25.509072923999994</v>
          </cell>
          <cell r="H415">
            <v>25.33969431720001</v>
          </cell>
          <cell r="I415">
            <v>24.930159425999989</v>
          </cell>
        </row>
        <row r="416">
          <cell r="A416" t="str">
            <v>RHSA-WHDEM</v>
          </cell>
          <cell r="B416" t="str">
            <v>VAR_fin</v>
          </cell>
          <cell r="C416" t="str">
            <v>RHSA-WHNGA</v>
          </cell>
          <cell r="D416">
            <v>6.2181171316696471</v>
          </cell>
          <cell r="E416">
            <v>4.8725933920598843</v>
          </cell>
          <cell r="F416">
            <v>6.2056332308073872</v>
          </cell>
          <cell r="G416">
            <v>9.0880214931625485</v>
          </cell>
          <cell r="H416">
            <v>6.3517594054347279</v>
          </cell>
          <cell r="I416">
            <v>6.1346691186408502E-2</v>
          </cell>
          <cell r="J416"/>
          <cell r="K416"/>
        </row>
        <row r="417">
          <cell r="A417" t="str">
            <v>RHSA-WHDEM</v>
          </cell>
          <cell r="B417" t="str">
            <v>VAR_fin</v>
          </cell>
          <cell r="C417" t="str">
            <v>RHSA-WHLFO</v>
          </cell>
          <cell r="D417">
            <v>6.8310217718515256</v>
          </cell>
          <cell r="E417">
            <v>6.3176798314368776</v>
          </cell>
          <cell r="F417">
            <v>5.3643808243303157</v>
          </cell>
          <cell r="G417">
            <v>3.17812675906996</v>
          </cell>
          <cell r="H417">
            <v>1.2086572440883665</v>
          </cell>
          <cell r="I417">
            <v>6.1353361776591606E-2</v>
          </cell>
          <cell r="J417"/>
          <cell r="K417"/>
        </row>
        <row r="418">
          <cell r="A418" t="str">
            <v>RHSA-WHDEM</v>
          </cell>
          <cell r="B418" t="str">
            <v>VAR_fin</v>
          </cell>
          <cell r="C418" t="str">
            <v>RHSA-WHWOD</v>
          </cell>
          <cell r="D418">
            <v>0.55101190310205372</v>
          </cell>
          <cell r="E418">
            <v>0.58731016567124539</v>
          </cell>
          <cell r="F418">
            <v>0.35083284240945317</v>
          </cell>
          <cell r="G418">
            <v>0.28270100299242723</v>
          </cell>
          <cell r="H418">
            <v>0.25606237603676507</v>
          </cell>
          <cell r="I418">
            <v>6.1360479221483244E-2</v>
          </cell>
        </row>
        <row r="419">
          <cell r="A419" t="str">
            <v>RHSA-WHDEM</v>
          </cell>
          <cell r="B419" t="str">
            <v>VAR_fin</v>
          </cell>
          <cell r="C419" t="str">
            <v>RHSA-WHNGAH</v>
          </cell>
          <cell r="D419">
            <v>4.5403567225463598E-2</v>
          </cell>
          <cell r="E419">
            <v>1.2790964736037988E-2</v>
          </cell>
          <cell r="F419">
            <v>0.13733736730170995</v>
          </cell>
          <cell r="G419">
            <v>9.7028945996187291E-2</v>
          </cell>
          <cell r="H419">
            <v>3.7911264648689498</v>
          </cell>
          <cell r="I419">
            <v>5.8844299446243031</v>
          </cell>
        </row>
        <row r="420">
          <cell r="A420" t="str">
            <v>RHSA-WHDEM</v>
          </cell>
          <cell r="B420" t="str">
            <v>VAR_fin</v>
          </cell>
          <cell r="C420" t="str">
            <v>RHSA-WHNST</v>
          </cell>
          <cell r="D420">
            <v>4.2033757162387823E-2</v>
          </cell>
          <cell r="E420">
            <v>2.810074871628223E-2</v>
          </cell>
          <cell r="F420">
            <v>8.3078617582263953E-2</v>
          </cell>
          <cell r="G420">
            <v>5.2533691659542164E-2</v>
          </cell>
          <cell r="H420">
            <v>2.7933442970811781E-2</v>
          </cell>
          <cell r="I420">
            <v>3.0721613927062009E-2</v>
          </cell>
          <cell r="J420"/>
          <cell r="K420"/>
        </row>
        <row r="421">
          <cell r="A421" t="str">
            <v>RHSA-WHDEM</v>
          </cell>
          <cell r="B421" t="str">
            <v>VAR_fin</v>
          </cell>
          <cell r="C421" t="str">
            <v>RHSA-WHPLT</v>
          </cell>
          <cell r="D421">
            <v>0.26292173691407877</v>
          </cell>
          <cell r="E421">
            <v>0.2197727655306253</v>
          </cell>
          <cell r="F421">
            <v>0.21643920909320077</v>
          </cell>
          <cell r="G421">
            <v>0.18510597246489283</v>
          </cell>
          <cell r="H421">
            <v>0.26060031231795239</v>
          </cell>
          <cell r="I421">
            <v>0.34897080469435149</v>
          </cell>
          <cell r="J421"/>
          <cell r="K421"/>
        </row>
        <row r="422">
          <cell r="A422" t="str">
            <v>RHSA-WHDEM</v>
          </cell>
          <cell r="B422" t="str">
            <v>VAR_fin</v>
          </cell>
          <cell r="C422" t="str">
            <v>RHSA-WHLTHRD</v>
          </cell>
          <cell r="D422">
            <v>1.2774116441867307</v>
          </cell>
          <cell r="E422">
            <v>1.4312394574803375</v>
          </cell>
          <cell r="F422">
            <v>1.4500239672997999</v>
          </cell>
          <cell r="G422">
            <v>1.1171041845712955</v>
          </cell>
          <cell r="H422">
            <v>1.2362381584641486</v>
          </cell>
          <cell r="I422">
            <v>1.1130030211942559</v>
          </cell>
        </row>
        <row r="423">
          <cell r="A423" t="str">
            <v>RHSA-WHDEM</v>
          </cell>
          <cell r="B423" t="str">
            <v>VAR_fin</v>
          </cell>
          <cell r="C423" t="str">
            <v>RHSA-WHELCB</v>
          </cell>
          <cell r="D423">
            <v>6.4746520537953609</v>
          </cell>
          <cell r="E423">
            <v>6.911205301785154</v>
          </cell>
          <cell r="F423">
            <v>5.4307366926548939</v>
          </cell>
          <cell r="G423">
            <v>3.6930740996751292</v>
          </cell>
          <cell r="H423">
            <v>1.1559610882650229</v>
          </cell>
          <cell r="I423">
            <v>0.31066568219145935</v>
          </cell>
        </row>
        <row r="424">
          <cell r="A424" t="str">
            <v>RHSA-WHDEM</v>
          </cell>
          <cell r="B424" t="str">
            <v>VAR_fin</v>
          </cell>
          <cell r="C424" t="str">
            <v>RHSA-WHSOL</v>
          </cell>
          <cell r="D424">
            <v>1.6677018412771312</v>
          </cell>
          <cell r="E424">
            <v>1.9733599984211729</v>
          </cell>
          <cell r="F424">
            <v>1.8393049205241707</v>
          </cell>
          <cell r="G424">
            <v>2.9667520862212799</v>
          </cell>
          <cell r="H424">
            <v>3.7402239495327305</v>
          </cell>
          <cell r="I424">
            <v>3.2350923411436239</v>
          </cell>
          <cell r="J424"/>
          <cell r="K424"/>
        </row>
        <row r="425">
          <cell r="A425" t="str">
            <v>RHSA-WHDEM</v>
          </cell>
          <cell r="B425" t="str">
            <v>VAR_fin</v>
          </cell>
          <cell r="C425" t="str">
            <v>RHSA-WHELCH</v>
          </cell>
          <cell r="D425">
            <v>3.1230406041327199</v>
          </cell>
          <cell r="E425">
            <v>3.5840208766747064</v>
          </cell>
          <cell r="F425">
            <v>4.5115063711842716</v>
          </cell>
          <cell r="G425">
            <v>5.8771491392722011</v>
          </cell>
          <cell r="H425">
            <v>8.9163024959338806</v>
          </cell>
          <cell r="I425">
            <v>13.823383797012468</v>
          </cell>
          <cell r="J425"/>
          <cell r="K425"/>
        </row>
        <row r="426">
          <cell r="A426" t="str">
            <v>RHSA-WHNGAHP</v>
          </cell>
          <cell r="B426" t="str">
            <v>VAR_fout</v>
          </cell>
          <cell r="C426" t="str">
            <v>RHSA-WHANGAH</v>
          </cell>
          <cell r="F426">
            <v>1.9178459225344668E-3</v>
          </cell>
          <cell r="G426">
            <v>2.2266913001166844E-3</v>
          </cell>
          <cell r="H426">
            <v>3.8200180293946953</v>
          </cell>
          <cell r="I426">
            <v>5.9845360552172897</v>
          </cell>
        </row>
        <row r="427">
          <cell r="A427" t="str">
            <v>RHSA-WHNGAHP</v>
          </cell>
          <cell r="B427" t="str">
            <v>VAR_fout</v>
          </cell>
          <cell r="C427" t="str">
            <v>CO2_R</v>
          </cell>
          <cell r="F427">
            <v>6.3589952987033405E-2</v>
          </cell>
          <cell r="G427">
            <v>7.3441748144199501E-2</v>
          </cell>
          <cell r="H427">
            <v>119.296244107343</v>
          </cell>
          <cell r="I427">
            <v>180.303329868726</v>
          </cell>
        </row>
        <row r="428">
          <cell r="A428" t="str">
            <v>RHSA-WHNGAHP</v>
          </cell>
          <cell r="B428" t="str">
            <v>VAR_fin</v>
          </cell>
          <cell r="C428" t="str">
            <v>RNGA</v>
          </cell>
          <cell r="F428">
            <v>1.1274814359403095E-3</v>
          </cell>
          <cell r="G428">
            <v>1.3021586550389993E-3</v>
          </cell>
          <cell r="H428">
            <v>2.1151816331089144</v>
          </cell>
          <cell r="I428">
            <v>3.1968675508639377</v>
          </cell>
          <cell r="J428"/>
          <cell r="K428"/>
        </row>
        <row r="429">
          <cell r="A429" t="str">
            <v>RHSA-WHNGAHP</v>
          </cell>
          <cell r="B429" t="str">
            <v>VAR_ncap</v>
          </cell>
          <cell r="C429" t="str">
            <v>-</v>
          </cell>
          <cell r="E429">
            <v>3.2921566036491801E-7</v>
          </cell>
          <cell r="F429">
            <v>1.6452833605033699E-4</v>
          </cell>
          <cell r="G429">
            <v>1.69825888831173E-6</v>
          </cell>
          <cell r="H429">
            <v>0.14568602909643899</v>
          </cell>
          <cell r="I429">
            <v>0.27167153736821797</v>
          </cell>
          <cell r="K429"/>
        </row>
        <row r="430">
          <cell r="A430" t="str">
            <v>RHSA-WHNGAHP</v>
          </cell>
          <cell r="B430" t="str">
            <v>VAR_cap</v>
          </cell>
          <cell r="C430" t="str">
            <v>-</v>
          </cell>
          <cell r="D430">
            <v>4.7729432218241499E-11</v>
          </cell>
          <cell r="E430">
            <v>9.9112373548232226E-8</v>
          </cell>
          <cell r="F430">
            <v>1.6464822336264662E-4</v>
          </cell>
          <cell r="G430">
            <v>1.6632365154520387E-4</v>
          </cell>
          <cell r="H430">
            <v>0.26110414240872376</v>
          </cell>
          <cell r="I430">
            <v>0.42620920289031183</v>
          </cell>
          <cell r="K430"/>
        </row>
        <row r="431">
          <cell r="A431" t="str">
            <v>SCOM-SHSTG-ELCHP</v>
          </cell>
          <cell r="B431" t="str">
            <v>VAR_fout</v>
          </cell>
          <cell r="C431" t="str">
            <v>SCOM-SHAELCH</v>
          </cell>
          <cell r="D431">
            <v>1.7378326950710878E-5</v>
          </cell>
          <cell r="E431">
            <v>3.1812055050661125E-5</v>
          </cell>
          <cell r="F431">
            <v>2.1113419617913246E-2</v>
          </cell>
          <cell r="G431">
            <v>2.2401531062372169E-2</v>
          </cell>
          <cell r="H431">
            <v>0.60508067975391067</v>
          </cell>
          <cell r="I431">
            <v>2.0192188312353804E-4</v>
          </cell>
          <cell r="K431"/>
        </row>
        <row r="432">
          <cell r="A432" t="str">
            <v>SCOM-SHSTG-ELCHP</v>
          </cell>
          <cell r="B432" t="str">
            <v>VAR_fin</v>
          </cell>
          <cell r="C432" t="str">
            <v>SCOM-SHAELCH</v>
          </cell>
          <cell r="D432">
            <v>2.4776780512707384E-5</v>
          </cell>
          <cell r="E432">
            <v>3.3208502592825652E-5</v>
          </cell>
          <cell r="F432">
            <v>2.7273778832953406E-2</v>
          </cell>
          <cell r="G432">
            <v>2.8024323911440354E-2</v>
          </cell>
          <cell r="H432">
            <v>0.71188866716044585</v>
          </cell>
          <cell r="I432">
            <v>2.2776587268553969E-4</v>
          </cell>
          <cell r="K432"/>
        </row>
        <row r="433">
          <cell r="A433" t="str">
            <v>SCOM-SHSTG-ELCHP</v>
          </cell>
          <cell r="B433" t="str">
            <v>VAR_ncap</v>
          </cell>
          <cell r="C433" t="str">
            <v>-</v>
          </cell>
          <cell r="D433">
            <v>9.6249341891270906E-3</v>
          </cell>
          <cell r="E433">
            <v>9.1728791688936606E-2</v>
          </cell>
          <cell r="F433">
            <v>4.7968474026831899E-5</v>
          </cell>
          <cell r="G433">
            <v>4.7784491746947397E-5</v>
          </cell>
          <cell r="H433">
            <v>5.03265610862439E-2</v>
          </cell>
          <cell r="I433">
            <v>0.23405580847683</v>
          </cell>
          <cell r="K433"/>
        </row>
        <row r="434">
          <cell r="A434" t="str">
            <v>SCOM-SHSTG-ELCHP</v>
          </cell>
          <cell r="B434" t="str">
            <v>VAR_cap</v>
          </cell>
          <cell r="C434" t="str">
            <v>-</v>
          </cell>
          <cell r="D434">
            <v>9.6249341891270906E-3</v>
          </cell>
          <cell r="E434">
            <v>0.10132132139382562</v>
          </cell>
          <cell r="F434">
            <v>0.10132026069888847</v>
          </cell>
          <cell r="G434">
            <v>0.10132137403264012</v>
          </cell>
          <cell r="H434">
            <v>8.5155195087728022E-2</v>
          </cell>
          <cell r="I434">
            <v>0.28526525044864909</v>
          </cell>
          <cell r="K434"/>
        </row>
        <row r="435">
          <cell r="A435" t="str">
            <v>RHEM-SHLFOBR</v>
          </cell>
          <cell r="B435" t="str">
            <v>VAR_fout</v>
          </cell>
          <cell r="C435" t="str">
            <v>CO2_R</v>
          </cell>
          <cell r="D435">
            <v>1928.71113986203</v>
          </cell>
          <cell r="E435">
            <v>1449.82242835644</v>
          </cell>
          <cell r="F435">
            <v>1520.5274953653</v>
          </cell>
          <cell r="G435">
            <v>1554.59505320884</v>
          </cell>
          <cell r="H435">
            <v>568.99738678756103</v>
          </cell>
          <cell r="I435">
            <v>1.4213614531879101E-3</v>
          </cell>
          <cell r="J435"/>
          <cell r="K435"/>
        </row>
        <row r="436">
          <cell r="A436" t="str">
            <v>RHEM-SHLFOBR</v>
          </cell>
          <cell r="B436" t="str">
            <v>VAR_fout</v>
          </cell>
          <cell r="C436" t="str">
            <v>RHEM-SHLFO</v>
          </cell>
          <cell r="D436">
            <v>23.443741240973306</v>
          </cell>
          <cell r="E436">
            <v>17.622785057476001</v>
          </cell>
          <cell r="F436">
            <v>18.482214580706639</v>
          </cell>
          <cell r="G436">
            <v>18.896310291717565</v>
          </cell>
          <cell r="H436">
            <v>6.9162391541907295</v>
          </cell>
          <cell r="I436">
            <v>1.7276838106931246E-5</v>
          </cell>
          <cell r="J436"/>
          <cell r="K436"/>
        </row>
        <row r="437">
          <cell r="A437" t="str">
            <v>RHEM-SHLFOBR</v>
          </cell>
          <cell r="B437" t="str">
            <v>VAR_fin</v>
          </cell>
          <cell r="C437" t="str">
            <v>RLFO</v>
          </cell>
          <cell r="D437">
            <v>26.169757664342274</v>
          </cell>
          <cell r="E437">
            <v>19.671946110670866</v>
          </cell>
          <cell r="F437">
            <v>20.631309299393447</v>
          </cell>
          <cell r="G437">
            <v>21.093555674475397</v>
          </cell>
          <cell r="H437">
            <v>7.7204530093291774</v>
          </cell>
          <cell r="I437">
            <v>1.9285772770527886E-5</v>
          </cell>
          <cell r="J437"/>
          <cell r="K437"/>
        </row>
        <row r="438">
          <cell r="A438" t="str">
            <v>RHEM-SHLFOBR</v>
          </cell>
          <cell r="B438" t="str">
            <v>VAR_ncap</v>
          </cell>
          <cell r="C438" t="str">
            <v>-</v>
          </cell>
          <cell r="E438">
            <v>2.3891274680397701E-7</v>
          </cell>
          <cell r="F438">
            <v>5.8179252363015404E-7</v>
          </cell>
          <cell r="G438">
            <v>1.6301934923055099E-6</v>
          </cell>
          <cell r="H438">
            <v>4.15328629414062E-7</v>
          </cell>
          <cell r="I438">
            <v>1.02755624289916E-7</v>
          </cell>
          <cell r="J438"/>
          <cell r="K438"/>
        </row>
        <row r="439">
          <cell r="A439" t="str">
            <v>RHEM-SHLFOBR</v>
          </cell>
          <cell r="B439" t="str">
            <v>VAR_cap</v>
          </cell>
          <cell r="C439" t="str">
            <v>-</v>
          </cell>
          <cell r="D439">
            <v>1.65587464377338</v>
          </cell>
          <cell r="E439">
            <v>1.6558737353019126</v>
          </cell>
          <cell r="F439">
            <v>1.6558731911006446</v>
          </cell>
          <cell r="G439">
            <v>1.6558736891967283</v>
          </cell>
          <cell r="H439">
            <v>0.49330329472780132</v>
          </cell>
          <cell r="I439">
            <v>1.5896744230137205E-6</v>
          </cell>
          <cell r="K439"/>
        </row>
        <row r="440">
          <cell r="A440" t="str">
            <v>RHES-SHNGAHP</v>
          </cell>
          <cell r="B440" t="str">
            <v>VAR_fout</v>
          </cell>
          <cell r="C440" t="str">
            <v>RHES-SHANGAH</v>
          </cell>
          <cell r="F440">
            <v>7.4772071412613464E-4</v>
          </cell>
          <cell r="G440">
            <v>7.9911204016440635E-4</v>
          </cell>
          <cell r="H440">
            <v>11.268062597745258</v>
          </cell>
          <cell r="I440">
            <v>6.3787613656185762</v>
          </cell>
        </row>
        <row r="441">
          <cell r="A441" t="str">
            <v>RHES-SHNGAHP</v>
          </cell>
          <cell r="B441" t="str">
            <v>VAR_fout</v>
          </cell>
          <cell r="C441" t="str">
            <v>CO2_R</v>
          </cell>
          <cell r="F441">
            <v>2.1085724138357E-2</v>
          </cell>
          <cell r="G441">
            <v>2.16682303198426E-2</v>
          </cell>
          <cell r="H441">
            <v>286.269698429203</v>
          </cell>
          <cell r="I441">
            <v>153.74450470978101</v>
          </cell>
        </row>
        <row r="442">
          <cell r="A442" t="str">
            <v>RHES-SHNGAHP</v>
          </cell>
          <cell r="B442" t="str">
            <v>VAR_fin</v>
          </cell>
          <cell r="C442" t="str">
            <v>RHESELCHPC</v>
          </cell>
          <cell r="F442">
            <v>7.4772071412613464E-4</v>
          </cell>
          <cell r="G442">
            <v>7.9911204016440635E-4</v>
          </cell>
          <cell r="H442">
            <v>11.268062597745258</v>
          </cell>
          <cell r="I442">
            <v>6.3787613656185762</v>
          </cell>
          <cell r="K442"/>
        </row>
        <row r="443">
          <cell r="A443" t="str">
            <v>RHES-SHNGAHP</v>
          </cell>
          <cell r="B443" t="str">
            <v>VAR_fin</v>
          </cell>
          <cell r="C443" t="str">
            <v>RNGA</v>
          </cell>
          <cell r="F443">
            <v>3.7386035706306743E-4</v>
          </cell>
          <cell r="G443">
            <v>3.8418848084827248E-4</v>
          </cell>
          <cell r="H443">
            <v>5.0757038728582193</v>
          </cell>
          <cell r="I443">
            <v>2.7259663955634936</v>
          </cell>
          <cell r="J443"/>
          <cell r="K443"/>
        </row>
        <row r="444">
          <cell r="A444" t="str">
            <v>RHES-SHNGAHP</v>
          </cell>
          <cell r="B444" t="str">
            <v>VAR_ncap</v>
          </cell>
          <cell r="C444" t="str">
            <v>-</v>
          </cell>
          <cell r="E444">
            <v>1.9180193136285999E-7</v>
          </cell>
          <cell r="F444">
            <v>7.8819665094901495E-5</v>
          </cell>
          <cell r="G444">
            <v>3.4815824216406201E-7</v>
          </cell>
          <cell r="H444">
            <v>0.43108587494918399</v>
          </cell>
          <cell r="I444">
            <v>1.8740554398892601E-6</v>
          </cell>
        </row>
        <row r="445">
          <cell r="A445" t="str">
            <v>RHES-SHNGAHP</v>
          </cell>
          <cell r="B445" t="str">
            <v>VAR_cap</v>
          </cell>
          <cell r="C445" t="str">
            <v>-</v>
          </cell>
          <cell r="E445">
            <v>1.9180193136285999E-7</v>
          </cell>
          <cell r="F445">
            <v>7.8952690460778313E-5</v>
          </cell>
          <cell r="G445">
            <v>7.9213585713877453E-5</v>
          </cell>
          <cell r="H445">
            <v>0.91190561225512712</v>
          </cell>
          <cell r="I445">
            <v>0.51623350903764142</v>
          </cell>
        </row>
        <row r="446">
          <cell r="A446" t="str">
            <v>D-RHES_LTH_CHPWOD</v>
          </cell>
          <cell r="B446" t="str">
            <v>VAR_fout</v>
          </cell>
          <cell r="C446" t="str">
            <v>RHES_LTH_CHPWOD_ON</v>
          </cell>
          <cell r="D446">
            <v>1.8069893589851771E-5</v>
          </cell>
          <cell r="E446">
            <v>3.9176230198373126E-5</v>
          </cell>
          <cell r="F446">
            <v>1.0270865508384877E-5</v>
          </cell>
          <cell r="G446">
            <v>2.7366858396329246E-4</v>
          </cell>
          <cell r="H446">
            <v>4.2827670846841415E-4</v>
          </cell>
          <cell r="I446">
            <v>3.0672672564801022E-4</v>
          </cell>
          <cell r="J446"/>
          <cell r="K446"/>
        </row>
        <row r="447">
          <cell r="A447" t="str">
            <v>D-RHES_LTH_CHPWOD</v>
          </cell>
          <cell r="B447" t="str">
            <v>VAR_fout</v>
          </cell>
          <cell r="C447" t="str">
            <v>RHSA_LTH</v>
          </cell>
          <cell r="D447">
            <v>1.7693966105811672E-5</v>
          </cell>
          <cell r="E447">
            <v>3.0883590373088797E-5</v>
          </cell>
          <cell r="F447">
            <v>2.4747652320679209E-5</v>
          </cell>
          <cell r="G447">
            <v>1.8054303792389606E-4</v>
          </cell>
          <cell r="H447">
            <v>3.7965511145928474E-5</v>
          </cell>
          <cell r="I447">
            <v>2.7707283857429906E-6</v>
          </cell>
        </row>
        <row r="448">
          <cell r="A448" t="str">
            <v>D-RHES_LTH_CHPWOD</v>
          </cell>
          <cell r="B448" t="str">
            <v>VAR_fout</v>
          </cell>
          <cell r="C448" t="str">
            <v>LTH</v>
          </cell>
          <cell r="H448">
            <v>3.6305467517754012E-6</v>
          </cell>
          <cell r="I448">
            <v>9.3976386339112901E-8</v>
          </cell>
        </row>
        <row r="449">
          <cell r="A449" t="str">
            <v>D-RHES_LTH_CHPWOD</v>
          </cell>
          <cell r="B449" t="str">
            <v>VAR_fin</v>
          </cell>
          <cell r="C449" t="str">
            <v>RHES_LTH_CHPWOD</v>
          </cell>
          <cell r="D449">
            <v>3.5763859695663416E-5</v>
          </cell>
          <cell r="E449">
            <v>7.0725562881489409E-5</v>
          </cell>
          <cell r="F449">
            <v>3.6115075362036309E-5</v>
          </cell>
          <cell r="G449">
            <v>4.5492131310605194E-4</v>
          </cell>
          <cell r="H449">
            <v>4.707014430434006E-4</v>
          </cell>
          <cell r="I449">
            <v>3.1080240170790278E-4</v>
          </cell>
        </row>
        <row r="450">
          <cell r="A450" t="str">
            <v>ITOT-SWHCONBR</v>
          </cell>
          <cell r="B450" t="str">
            <v>VAR_fout</v>
          </cell>
          <cell r="C450" t="str">
            <v>ITOT-SWHC</v>
          </cell>
          <cell r="F450">
            <v>1.8103483498511674E-5</v>
          </cell>
          <cell r="G450">
            <v>1.4609879121074515E-5</v>
          </cell>
          <cell r="H450">
            <v>4.0103839201523613E-5</v>
          </cell>
          <cell r="I450">
            <v>1.8388673598980225E-5</v>
          </cell>
        </row>
        <row r="451">
          <cell r="A451" t="str">
            <v>ITOT-SWHCONBR</v>
          </cell>
          <cell r="B451" t="str">
            <v>VAR_fin</v>
          </cell>
          <cell r="C451" t="str">
            <v>CON</v>
          </cell>
          <cell r="F451">
            <v>1.8103483498511674E-5</v>
          </cell>
          <cell r="G451">
            <v>1.4609879121074515E-5</v>
          </cell>
          <cell r="H451">
            <v>4.0103839201523613E-5</v>
          </cell>
          <cell r="I451">
            <v>1.8388673598980225E-5</v>
          </cell>
        </row>
        <row r="452">
          <cell r="A452" t="str">
            <v>ITOT-SWHCONBR</v>
          </cell>
          <cell r="B452" t="str">
            <v>VAR_ncap</v>
          </cell>
          <cell r="C452" t="str">
            <v>-</v>
          </cell>
          <cell r="F452">
            <v>4.3224475272085902E-7</v>
          </cell>
          <cell r="G452">
            <v>1.70247492577907E-8</v>
          </cell>
          <cell r="I452">
            <v>2.0196102628342199E-8</v>
          </cell>
        </row>
        <row r="453">
          <cell r="A453" t="str">
            <v>ITOT-SWHCONBR</v>
          </cell>
          <cell r="B453" t="str">
            <v>VAR_cap</v>
          </cell>
          <cell r="C453" t="str">
            <v>-</v>
          </cell>
          <cell r="F453">
            <v>4.3224475272085902E-7</v>
          </cell>
          <cell r="G453">
            <v>4.4926950197864899E-7</v>
          </cell>
          <cell r="H453">
            <v>3.6015120273295902E-7</v>
          </cell>
          <cell r="I453">
            <v>4.89929005805221E-7</v>
          </cell>
        </row>
        <row r="454">
          <cell r="A454" t="str">
            <v>ITOT-SWHSOLBR</v>
          </cell>
          <cell r="B454" t="str">
            <v>VAR_fout</v>
          </cell>
          <cell r="C454" t="str">
            <v>ITOT-SWHASOL</v>
          </cell>
          <cell r="D454">
            <v>6.762755789151853E-2</v>
          </cell>
          <cell r="E454">
            <v>8.5488346665263865E-2</v>
          </cell>
          <cell r="F454">
            <v>0.10092455475326614</v>
          </cell>
          <cell r="G454">
            <v>0.10175128865060622</v>
          </cell>
          <cell r="H454">
            <v>1.194836582522375</v>
          </cell>
          <cell r="I454">
            <v>1.1948249901626782</v>
          </cell>
        </row>
        <row r="455">
          <cell r="A455" t="str">
            <v>ITOT-SWHSOLBR</v>
          </cell>
          <cell r="B455" t="str">
            <v>VAR_fin</v>
          </cell>
          <cell r="C455" t="str">
            <v>SOL</v>
          </cell>
          <cell r="D455">
            <v>6.762755789151853E-2</v>
          </cell>
          <cell r="E455">
            <v>8.5488346665263865E-2</v>
          </cell>
          <cell r="F455">
            <v>0.10092455475326614</v>
          </cell>
          <cell r="G455">
            <v>0.10175128865060622</v>
          </cell>
          <cell r="H455">
            <v>1.194836582522375</v>
          </cell>
          <cell r="I455">
            <v>1.1948249901626782</v>
          </cell>
        </row>
        <row r="456">
          <cell r="A456" t="str">
            <v>ITOT-SWHSOLBR</v>
          </cell>
          <cell r="B456" t="str">
            <v>VAR_ncap</v>
          </cell>
          <cell r="C456" t="str">
            <v>-</v>
          </cell>
          <cell r="E456">
            <v>2.59390379897453E-3</v>
          </cell>
          <cell r="F456">
            <v>2.2417844647537499E-3</v>
          </cell>
          <cell r="G456">
            <v>1.18958822429114E-4</v>
          </cell>
          <cell r="H456">
            <v>4.3677156953202498E-2</v>
          </cell>
          <cell r="I456">
            <v>8.7102506416063694E-2</v>
          </cell>
        </row>
        <row r="457">
          <cell r="A457" t="str">
            <v>ITOT-SWHSOLBR</v>
          </cell>
          <cell r="B457" t="str">
            <v>VAR_cap</v>
          </cell>
          <cell r="C457" t="str">
            <v>-</v>
          </cell>
          <cell r="D457">
            <v>9.8214799778629808E-3</v>
          </cell>
          <cell r="E457">
            <v>1.2415383776837511E-2</v>
          </cell>
          <cell r="F457">
            <v>1.465716824159125E-2</v>
          </cell>
          <cell r="G457">
            <v>1.4776127064020371E-2</v>
          </cell>
          <cell r="H457">
            <v>0.17352483462428001</v>
          </cell>
          <cell r="I457">
            <v>0.17352303130020399</v>
          </cell>
        </row>
        <row r="458">
          <cell r="A458" t="str">
            <v>SCOM-SHNGAHP</v>
          </cell>
          <cell r="B458" t="str">
            <v>VAR_fout</v>
          </cell>
          <cell r="C458" t="str">
            <v>SCOM-SHANGAH</v>
          </cell>
          <cell r="F458">
            <v>0.21101770405947823</v>
          </cell>
          <cell r="G458">
            <v>0.58422782672810736</v>
          </cell>
          <cell r="H458">
            <v>1.9166909890425092</v>
          </cell>
          <cell r="I458">
            <v>2.0689370809197496</v>
          </cell>
        </row>
        <row r="459">
          <cell r="A459" t="str">
            <v>SCOM-SHNGAHP</v>
          </cell>
          <cell r="B459" t="str">
            <v>VAR_fout</v>
          </cell>
          <cell r="C459" t="str">
            <v>CO2_S</v>
          </cell>
          <cell r="F459">
            <v>6.0108073277548399</v>
          </cell>
          <cell r="G459">
            <v>16.1521810918947</v>
          </cell>
          <cell r="H459">
            <v>50.046931380554398</v>
          </cell>
          <cell r="I459">
            <v>51.178969896435902</v>
          </cell>
        </row>
        <row r="460">
          <cell r="A460" t="str">
            <v>SCOM-SHNGAHP</v>
          </cell>
          <cell r="B460" t="str">
            <v>VAR_fin</v>
          </cell>
          <cell r="C460" t="str">
            <v>SCOMELCHPC</v>
          </cell>
          <cell r="F460">
            <v>0.21101770405947823</v>
          </cell>
          <cell r="G460">
            <v>0.58422782672810736</v>
          </cell>
          <cell r="H460">
            <v>1.9166909890425092</v>
          </cell>
          <cell r="I460">
            <v>2.0689370809197496</v>
          </cell>
        </row>
        <row r="461">
          <cell r="A461" t="str">
            <v>SCOM-SHNGAHP</v>
          </cell>
          <cell r="B461" t="str">
            <v>VAR_fin</v>
          </cell>
          <cell r="C461" t="str">
            <v>SNGA</v>
          </cell>
          <cell r="F461">
            <v>0.10657459800983757</v>
          </cell>
          <cell r="G461">
            <v>0.28638618957260153</v>
          </cell>
          <cell r="H461">
            <v>0.8873569393715327</v>
          </cell>
          <cell r="I461">
            <v>0.90742854426304809</v>
          </cell>
        </row>
        <row r="462">
          <cell r="A462" t="str">
            <v>SCOM-SHNGAHP</v>
          </cell>
          <cell r="B462" t="str">
            <v>VAR_ncap</v>
          </cell>
          <cell r="C462" t="str">
            <v>-</v>
          </cell>
          <cell r="D462">
            <v>3.7199711647197302E-7</v>
          </cell>
          <cell r="E462">
            <v>2.23969972259743E-5</v>
          </cell>
          <cell r="F462">
            <v>1.6282859789849301E-2</v>
          </cell>
          <cell r="G462">
            <v>2.8884503933334301E-2</v>
          </cell>
          <cell r="H462">
            <v>9.4833287737385294E-2</v>
          </cell>
          <cell r="I462">
            <v>7.8546594051456503E-2</v>
          </cell>
        </row>
        <row r="463">
          <cell r="A463" t="str">
            <v>SCOM-SHNGAHP</v>
          </cell>
          <cell r="B463" t="str">
            <v>VAR_cap</v>
          </cell>
          <cell r="C463" t="str">
            <v>-</v>
          </cell>
          <cell r="D463">
            <v>3.7199711647197302E-7</v>
          </cell>
          <cell r="E463">
            <v>2.264037254608408E-5</v>
          </cell>
          <cell r="F463">
            <v>1.6304994091453508E-2</v>
          </cell>
          <cell r="G463">
            <v>4.5189631651239362E-2</v>
          </cell>
          <cell r="H463">
            <v>0.14880257127946719</v>
          </cell>
          <cell r="I463">
            <v>0.16063424241298441</v>
          </cell>
        </row>
        <row r="464">
          <cell r="A464" t="str">
            <v>RHNS-SHNGABR</v>
          </cell>
          <cell r="B464" t="str">
            <v>VAR_fout</v>
          </cell>
          <cell r="C464" t="str">
            <v>CO2_R</v>
          </cell>
          <cell r="E464">
            <v>6.0647290241152998</v>
          </cell>
          <cell r="F464">
            <v>5.9765201846303802</v>
          </cell>
          <cell r="G464">
            <v>5.8088935141063303</v>
          </cell>
          <cell r="H464">
            <v>46.751308135102803</v>
          </cell>
          <cell r="I464">
            <v>5.4213022441109695E-4</v>
          </cell>
        </row>
        <row r="465">
          <cell r="A465" t="str">
            <v>RHNS-SHNGABR</v>
          </cell>
          <cell r="B465" t="str">
            <v>VAR_fout</v>
          </cell>
          <cell r="C465" t="str">
            <v>RHNS-SHNGA</v>
          </cell>
          <cell r="E465">
            <v>0.10215412363314769</v>
          </cell>
          <cell r="F465">
            <v>0.10066833644324222</v>
          </cell>
          <cell r="G465">
            <v>9.7844837560301642E-2</v>
          </cell>
          <cell r="H465">
            <v>0.78747770794942662</v>
          </cell>
          <cell r="I465">
            <v>9.1316261203996842E-6</v>
          </cell>
        </row>
        <row r="466">
          <cell r="A466" t="str">
            <v>RHNS-SHNGABR</v>
          </cell>
          <cell r="B466" t="str">
            <v>VAR_fin</v>
          </cell>
          <cell r="C466" t="str">
            <v>RNGA</v>
          </cell>
          <cell r="E466">
            <v>0.10753065645594491</v>
          </cell>
          <cell r="F466">
            <v>0.10596666994025504</v>
          </cell>
          <cell r="G466">
            <v>0.10299456585294911</v>
          </cell>
          <cell r="H466">
            <v>0.82892390310465969</v>
          </cell>
          <cell r="I466">
            <v>9.6122380214733455E-6</v>
          </cell>
        </row>
        <row r="467">
          <cell r="A467" t="str">
            <v>RHNS-SHNGABR</v>
          </cell>
          <cell r="B467" t="str">
            <v>VAR_ncap</v>
          </cell>
          <cell r="C467" t="str">
            <v>-</v>
          </cell>
          <cell r="E467">
            <v>7.4772886421366402E-3</v>
          </cell>
          <cell r="F467">
            <v>9.5716614040350904E-7</v>
          </cell>
          <cell r="G467">
            <v>4.04113891094854E-7</v>
          </cell>
          <cell r="H467">
            <v>1.03272379171363E-2</v>
          </cell>
          <cell r="I467">
            <v>8.2242630797094993E-8</v>
          </cell>
        </row>
        <row r="468">
          <cell r="A468" t="str">
            <v>RHNS-SHNGABR</v>
          </cell>
          <cell r="B468" t="str">
            <v>VAR_cap</v>
          </cell>
          <cell r="C468" t="str">
            <v>-</v>
          </cell>
          <cell r="E468">
            <v>7.4772886421366402E-3</v>
          </cell>
          <cell r="F468">
            <v>7.4780923944369202E-3</v>
          </cell>
          <cell r="G468">
            <v>7.4775160985609988E-3</v>
          </cell>
          <cell r="H468">
            <v>5.755690907329257E-2</v>
          </cell>
          <cell r="I468">
            <v>9.0639655079757797E-7</v>
          </cell>
        </row>
        <row r="469">
          <cell r="A469" t="str">
            <v>D-RHNM_LTH_CHPNGA</v>
          </cell>
          <cell r="B469" t="str">
            <v>VAR_fout</v>
          </cell>
          <cell r="C469" t="str">
            <v>RHSA_LTH</v>
          </cell>
          <cell r="D469">
            <v>2.4907517405964594E-5</v>
          </cell>
          <cell r="E469">
            <v>2.0568664259646577E-3</v>
          </cell>
          <cell r="F469">
            <v>2.3695441946580079E-2</v>
          </cell>
          <cell r="G469">
            <v>1.1037915955262421E-3</v>
          </cell>
          <cell r="H469">
            <v>3.5797864071110571E-4</v>
          </cell>
          <cell r="I469">
            <v>6.7654248395477199E-6</v>
          </cell>
        </row>
        <row r="470">
          <cell r="A470" t="str">
            <v>D-RHNM_LTH_CHPNGA</v>
          </cell>
          <cell r="B470" t="str">
            <v>VAR_fout</v>
          </cell>
          <cell r="C470" t="str">
            <v>LTH</v>
          </cell>
          <cell r="F470">
            <v>1.7324137367962615E-4</v>
          </cell>
          <cell r="G470">
            <v>6.9296478063565433E-4</v>
          </cell>
          <cell r="H470">
            <v>1.3797342669732793E-3</v>
          </cell>
          <cell r="I470">
            <v>2.5223846852433466E-7</v>
          </cell>
        </row>
        <row r="471">
          <cell r="A471" t="str">
            <v>D-RHNM_LTH_CHPNGA</v>
          </cell>
          <cell r="B471" t="str">
            <v>VAR_fout</v>
          </cell>
          <cell r="C471" t="str">
            <v>RHNM_LTH_CHPNGA_ON</v>
          </cell>
          <cell r="D471">
            <v>1.5470550022501522E-5</v>
          </cell>
          <cell r="E471">
            <v>4.3810094530736714E-3</v>
          </cell>
          <cell r="F471">
            <v>0.60583453907518137</v>
          </cell>
          <cell r="G471">
            <v>0.59172819992214076</v>
          </cell>
          <cell r="H471">
            <v>0.56515668448972123</v>
          </cell>
          <cell r="I471">
            <v>2.2260023341382398E-4</v>
          </cell>
        </row>
        <row r="472">
          <cell r="A472" t="str">
            <v>D-RHNM_LTH_CHPNGA</v>
          </cell>
          <cell r="B472" t="str">
            <v>VAR_fin</v>
          </cell>
          <cell r="C472" t="str">
            <v>RHNM_LTH_CHPNGA</v>
          </cell>
          <cell r="D472">
            <v>4.0378067428466116E-5</v>
          </cell>
          <cell r="E472">
            <v>6.4387197532453609E-3</v>
          </cell>
          <cell r="F472">
            <v>0.62970322239544096</v>
          </cell>
          <cell r="G472">
            <v>0.59352495629830282</v>
          </cell>
          <cell r="H472">
            <v>0.56689439739740566</v>
          </cell>
          <cell r="I472">
            <v>2.3081631865120545E-4</v>
          </cell>
        </row>
        <row r="473">
          <cell r="A473" t="str">
            <v>RHNM-SHELCHP</v>
          </cell>
          <cell r="B473" t="str">
            <v>VAR_fout</v>
          </cell>
          <cell r="C473" t="str">
            <v>RHNM-SHAELCH</v>
          </cell>
          <cell r="E473">
            <v>1.4609737166775512E-4</v>
          </cell>
          <cell r="F473">
            <v>0.69338322407270037</v>
          </cell>
          <cell r="G473">
            <v>3.3865638894937651</v>
          </cell>
          <cell r="H473">
            <v>3.3865993825262559</v>
          </cell>
          <cell r="I473">
            <v>4.0082394436642099</v>
          </cell>
        </row>
        <row r="474">
          <cell r="A474" t="str">
            <v>RHNM-SHELCHP</v>
          </cell>
          <cell r="B474" t="str">
            <v>VAR_fin</v>
          </cell>
          <cell r="C474" t="str">
            <v>RHNM_ELC</v>
          </cell>
          <cell r="E474">
            <v>4.4906978996236231E-5</v>
          </cell>
          <cell r="F474">
            <v>0.20801496722181018</v>
          </cell>
          <cell r="G474">
            <v>0.97689342966166282</v>
          </cell>
          <cell r="H474">
            <v>0.91529713041250116</v>
          </cell>
          <cell r="I474">
            <v>1.0277537035036439</v>
          </cell>
        </row>
        <row r="475">
          <cell r="A475" t="str">
            <v>RHNM-SHELCHP</v>
          </cell>
          <cell r="B475" t="str">
            <v>VAR_fin</v>
          </cell>
          <cell r="C475" t="str">
            <v>RHNMELCHPC</v>
          </cell>
          <cell r="E475">
            <v>1.4609737166775512E-4</v>
          </cell>
          <cell r="F475">
            <v>0.69338322407270037</v>
          </cell>
          <cell r="G475">
            <v>3.3865638894937651</v>
          </cell>
          <cell r="H475">
            <v>3.3865993825262559</v>
          </cell>
          <cell r="I475">
            <v>4.0082394436642099</v>
          </cell>
        </row>
        <row r="476">
          <cell r="A476" t="str">
            <v>RHNM-SHELCHP</v>
          </cell>
          <cell r="B476" t="str">
            <v>VAR_ncap</v>
          </cell>
          <cell r="C476" t="str">
            <v>-</v>
          </cell>
          <cell r="E476">
            <v>1.9894500778997202E-5</v>
          </cell>
          <cell r="F476">
            <v>5.4537633426721001E-2</v>
          </cell>
          <cell r="G476">
            <v>0.21318439144068499</v>
          </cell>
          <cell r="H476">
            <v>0.11244637871674799</v>
          </cell>
          <cell r="I476">
            <v>0.23045284317234399</v>
          </cell>
        </row>
        <row r="477">
          <cell r="A477" t="str">
            <v>RHNM-SHELCHP</v>
          </cell>
          <cell r="B477" t="str">
            <v>VAR_cap</v>
          </cell>
          <cell r="C477" t="str">
            <v>-</v>
          </cell>
          <cell r="E477">
            <v>1.9894500778997202E-5</v>
          </cell>
          <cell r="F477">
            <v>5.4557359587377056E-2</v>
          </cell>
          <cell r="G477">
            <v>0.26774132008073231</v>
          </cell>
          <cell r="H477">
            <v>0.26772884934272273</v>
          </cell>
          <cell r="I477">
            <v>0.31206776428865513</v>
          </cell>
        </row>
        <row r="478">
          <cell r="A478" t="str">
            <v>D-IH2R</v>
          </cell>
          <cell r="B478" t="str">
            <v>VAR_fout</v>
          </cell>
          <cell r="C478" t="str">
            <v>IH2</v>
          </cell>
          <cell r="G478">
            <v>2.0783007023119859E-3</v>
          </cell>
          <cell r="H478">
            <v>7.656796155905761E-3</v>
          </cell>
          <cell r="I478">
            <v>0.92278900722745327</v>
          </cell>
        </row>
        <row r="479">
          <cell r="A479" t="str">
            <v>D-IH2R</v>
          </cell>
          <cell r="B479" t="str">
            <v>VAR_fin</v>
          </cell>
          <cell r="C479" t="str">
            <v>H2</v>
          </cell>
          <cell r="G479">
            <v>2.0783007023119859E-3</v>
          </cell>
          <cell r="H479">
            <v>7.656796155905761E-3</v>
          </cell>
          <cell r="I479">
            <v>0.92278900722745327</v>
          </cell>
        </row>
        <row r="480">
          <cell r="A480" t="str">
            <v>D-IH2R</v>
          </cell>
          <cell r="B480" t="str">
            <v>VAR_ncap</v>
          </cell>
          <cell r="C480" t="str">
            <v>-</v>
          </cell>
          <cell r="G480">
            <v>2.0264382162253999E-4</v>
          </cell>
          <cell r="H480">
            <v>5.7665099069291103E-6</v>
          </cell>
          <cell r="I480">
            <v>8.5825083077178593E-2</v>
          </cell>
        </row>
        <row r="481">
          <cell r="A481" t="str">
            <v>D-IH2R</v>
          </cell>
          <cell r="B481" t="str">
            <v>VAR_cap</v>
          </cell>
          <cell r="C481" t="str">
            <v>-</v>
          </cell>
          <cell r="G481">
            <v>2.0264382162253999E-4</v>
          </cell>
          <cell r="H481">
            <v>8.5403991607402793E-3</v>
          </cell>
          <cell r="I481">
            <v>8.5827058229341294E-2</v>
          </cell>
        </row>
        <row r="482">
          <cell r="A482" t="str">
            <v>RHEM-SHSTG-ELC</v>
          </cell>
          <cell r="B482" t="str">
            <v>VAR_fout</v>
          </cell>
          <cell r="C482" t="str">
            <v>RHEM-SHAELCB</v>
          </cell>
          <cell r="D482">
            <v>1.3240829560806199E-7</v>
          </cell>
          <cell r="E482">
            <v>0.79886654217871211</v>
          </cell>
          <cell r="F482">
            <v>0.77382131926732478</v>
          </cell>
          <cell r="G482">
            <v>0.67436784249742021</v>
          </cell>
          <cell r="H482">
            <v>0.13623818881228025</v>
          </cell>
          <cell r="I482">
            <v>5.0201572714161119E-2</v>
          </cell>
        </row>
        <row r="483">
          <cell r="A483" t="str">
            <v>RHEM-SHSTG-ELC</v>
          </cell>
          <cell r="B483" t="str">
            <v>VAR_fin</v>
          </cell>
          <cell r="C483" t="str">
            <v>RHEM-SHAELCB</v>
          </cell>
          <cell r="D483">
            <v>5.2398401628743015E-6</v>
          </cell>
          <cell r="E483">
            <v>0.79889428623430192</v>
          </cell>
          <cell r="F483">
            <v>0.7738502786162903</v>
          </cell>
          <cell r="G483">
            <v>0.67439658073585651</v>
          </cell>
          <cell r="H483">
            <v>0.13624497736462329</v>
          </cell>
          <cell r="I483">
            <v>5.0202781175067178E-2</v>
          </cell>
        </row>
        <row r="484">
          <cell r="A484" t="str">
            <v>RHEM-SHSTG-ELC</v>
          </cell>
          <cell r="B484" t="str">
            <v>VAR_ncap</v>
          </cell>
          <cell r="C484" t="str">
            <v>-</v>
          </cell>
          <cell r="D484">
            <v>8.1652473089956403E-3</v>
          </cell>
          <cell r="E484">
            <v>6.8760271643265106E-2</v>
          </cell>
          <cell r="F484">
            <v>4.7873508718300497E-5</v>
          </cell>
          <cell r="G484">
            <v>4.9232172035366102E-5</v>
          </cell>
          <cell r="H484">
            <v>1.3598561674354401E-2</v>
          </cell>
          <cell r="I484">
            <v>2.3111163865897101E-5</v>
          </cell>
        </row>
        <row r="485">
          <cell r="A485" t="str">
            <v>RHEM-SHSTG-ELC</v>
          </cell>
          <cell r="B485" t="str">
            <v>VAR_cap</v>
          </cell>
          <cell r="C485" t="str">
            <v>-</v>
          </cell>
          <cell r="D485">
            <v>8.1652473089956403E-3</v>
          </cell>
          <cell r="E485">
            <v>7.689448284306212E-2</v>
          </cell>
          <cell r="F485">
            <v>7.6893599402001356E-2</v>
          </cell>
          <cell r="G485">
            <v>7.6892096516036942E-2</v>
          </cell>
          <cell r="H485">
            <v>1.4120899109759904E-2</v>
          </cell>
          <cell r="I485">
            <v>6.0151097037295098E-3</v>
          </cell>
        </row>
        <row r="486">
          <cell r="A486" t="str">
            <v>RHNM-SHLTHCHPWOD</v>
          </cell>
          <cell r="B486" t="str">
            <v>VAR_fout</v>
          </cell>
          <cell r="C486" t="str">
            <v>RHNM-SHLTHC-WOD</v>
          </cell>
          <cell r="G486">
            <v>8.9293382202727508E-4</v>
          </cell>
          <cell r="H486">
            <v>8.1264524990622719E-4</v>
          </cell>
          <cell r="I486">
            <v>1.3562643272878032E-4</v>
          </cell>
        </row>
        <row r="487">
          <cell r="A487" t="str">
            <v>RHNM-SHLTHCHPWOD</v>
          </cell>
          <cell r="B487" t="str">
            <v>VAR_fin</v>
          </cell>
          <cell r="C487" t="str">
            <v>RHNM_LTH_CHPWOD_ON</v>
          </cell>
          <cell r="G487">
            <v>9.0195335558310543E-4</v>
          </cell>
          <cell r="H487">
            <v>8.2085378778406787E-4</v>
          </cell>
          <cell r="I487">
            <v>1.369963966957378E-4</v>
          </cell>
        </row>
        <row r="488">
          <cell r="A488" t="str">
            <v>RHNM-SHLTHCHPWOD</v>
          </cell>
          <cell r="B488" t="str">
            <v>VAR_fin</v>
          </cell>
          <cell r="C488" t="str">
            <v>RHNMLTHCHPC</v>
          </cell>
          <cell r="G488">
            <v>8.9293382202727508E-4</v>
          </cell>
          <cell r="H488">
            <v>8.1264524990622719E-4</v>
          </cell>
          <cell r="I488">
            <v>1.3562643272878032E-4</v>
          </cell>
        </row>
        <row r="489">
          <cell r="A489" t="str">
            <v>RHNM-SHLTHCHPWOD</v>
          </cell>
          <cell r="B489" t="str">
            <v>VAR_ncap</v>
          </cell>
          <cell r="C489" t="str">
            <v>-</v>
          </cell>
          <cell r="G489">
            <v>1.10661223242976E-4</v>
          </cell>
          <cell r="H489">
            <v>9.0434024543718507E-5</v>
          </cell>
          <cell r="I489">
            <v>8.7325663310901006E-6</v>
          </cell>
        </row>
        <row r="490">
          <cell r="A490" t="str">
            <v>RHNM-SHLTHCHPWOD</v>
          </cell>
          <cell r="B490" t="str">
            <v>VAR_cap</v>
          </cell>
          <cell r="C490" t="str">
            <v>-</v>
          </cell>
          <cell r="G490">
            <v>1.10661223242976E-4</v>
          </cell>
          <cell r="H490">
            <v>1.0696481746932821E-4</v>
          </cell>
          <cell r="I490">
            <v>1.735380183307629E-5</v>
          </cell>
        </row>
        <row r="491">
          <cell r="A491" t="str">
            <v>ITOT-SWHDEM</v>
          </cell>
          <cell r="B491" t="str">
            <v>VAR_fout</v>
          </cell>
          <cell r="C491" t="str">
            <v>ITOT-SWHD</v>
          </cell>
          <cell r="D491">
            <v>72.708169056255471</v>
          </cell>
          <cell r="E491">
            <v>74.111154758224004</v>
          </cell>
          <cell r="F491">
            <v>75.497339397161582</v>
          </cell>
          <cell r="G491">
            <v>76.522129560148684</v>
          </cell>
          <cell r="H491">
            <v>76.776066617598204</v>
          </cell>
          <cell r="I491">
            <v>76.92031653086741</v>
          </cell>
        </row>
        <row r="492">
          <cell r="A492" t="str">
            <v>ITOT-SWHDEM</v>
          </cell>
          <cell r="B492" t="str">
            <v>VAR_fin</v>
          </cell>
          <cell r="C492" t="str">
            <v>ITOT-SWHNGAH</v>
          </cell>
          <cell r="F492">
            <v>0.28619543554672777</v>
          </cell>
          <cell r="G492">
            <v>1.252097908015956</v>
          </cell>
          <cell r="H492">
            <v>1.2514364252868273</v>
          </cell>
          <cell r="I492">
            <v>1.4113792067727042</v>
          </cell>
        </row>
        <row r="493">
          <cell r="A493" t="str">
            <v>ITOT-SWHDEM</v>
          </cell>
          <cell r="B493" t="str">
            <v>VAR_fin</v>
          </cell>
          <cell r="C493" t="str">
            <v>ITOT-SWH</v>
          </cell>
          <cell r="D493">
            <v>61.718424330506679</v>
          </cell>
          <cell r="E493">
            <v>59.206015589618801</v>
          </cell>
          <cell r="F493">
            <v>60.324836697259144</v>
          </cell>
          <cell r="G493">
            <v>52.113322495812064</v>
          </cell>
          <cell r="H493">
            <v>43.007706815636418</v>
          </cell>
          <cell r="I493">
            <v>36.557565448058327</v>
          </cell>
        </row>
        <row r="494">
          <cell r="A494" t="str">
            <v>ITOT-SWHDEM</v>
          </cell>
          <cell r="B494" t="str">
            <v>VAR_fin</v>
          </cell>
          <cell r="C494" t="str">
            <v>ITOT-SWHELCH</v>
          </cell>
          <cell r="D494">
            <v>1.1081275654045448</v>
          </cell>
          <cell r="E494">
            <v>1.4007953519474496</v>
          </cell>
          <cell r="F494">
            <v>1.4001074417332959</v>
          </cell>
          <cell r="G494">
            <v>1.4006627052423555</v>
          </cell>
          <cell r="H494">
            <v>1.400606438443075</v>
          </cell>
          <cell r="I494">
            <v>1.4007156822903588</v>
          </cell>
        </row>
        <row r="495">
          <cell r="A495" t="str">
            <v>ITOT-SWHDEM</v>
          </cell>
          <cell r="B495" t="str">
            <v>VAR_fin</v>
          </cell>
          <cell r="C495" t="str">
            <v>ITOT-SWHC</v>
          </cell>
          <cell r="E495">
            <v>3.084003754401186</v>
          </cell>
          <cell r="F495">
            <v>3.0844996170632606</v>
          </cell>
          <cell r="G495">
            <v>11.33867681393116</v>
          </cell>
          <cell r="H495">
            <v>19.649410718432879</v>
          </cell>
          <cell r="I495">
            <v>26.077881985518459</v>
          </cell>
        </row>
        <row r="496">
          <cell r="A496" t="str">
            <v>ITOT-SWHDEM</v>
          </cell>
          <cell r="B496" t="str">
            <v>VAR_fin</v>
          </cell>
          <cell r="C496" t="str">
            <v>ITOT-SWHELC</v>
          </cell>
          <cell r="D496">
            <v>9.8139313408324842</v>
          </cell>
          <cell r="E496">
            <v>10.335087786129641</v>
          </cell>
          <cell r="F496">
            <v>10.301669179672198</v>
          </cell>
          <cell r="G496">
            <v>10.315890731246183</v>
          </cell>
          <cell r="H496">
            <v>10.272285765798493</v>
          </cell>
          <cell r="I496">
            <v>10.278117495070592</v>
          </cell>
        </row>
        <row r="497">
          <cell r="A497" t="str">
            <v>ITOT-SWHDEM</v>
          </cell>
          <cell r="B497" t="str">
            <v>VAR_fin</v>
          </cell>
          <cell r="C497" t="str">
            <v>ITOT-SWHSOL</v>
          </cell>
          <cell r="D497">
            <v>6.7685819511799888E-2</v>
          </cell>
          <cell r="E497">
            <v>8.5505530547966863E-2</v>
          </cell>
          <cell r="F497">
            <v>0.10027394982465834</v>
          </cell>
          <cell r="G497">
            <v>0.10165426291374967</v>
          </cell>
          <cell r="H497">
            <v>1.194797301037128</v>
          </cell>
          <cell r="I497">
            <v>1.1948229432881383</v>
          </cell>
        </row>
        <row r="498">
          <cell r="A498" t="str">
            <v>D-RHNS_NKEV_GAS_ELC_CHP</v>
          </cell>
          <cell r="B498" t="str">
            <v>VAR_fout</v>
          </cell>
          <cell r="C498" t="str">
            <v>RHNS_ELC</v>
          </cell>
          <cell r="E498">
            <v>2.2606121236113602E-3</v>
          </cell>
          <cell r="F498">
            <v>2.4836414349739128E-3</v>
          </cell>
          <cell r="G498">
            <v>2.5506710582325911E-3</v>
          </cell>
          <cell r="H498">
            <v>1.5954150773211375E-3</v>
          </cell>
          <cell r="I498">
            <v>8.461721138976441E-5</v>
          </cell>
        </row>
        <row r="499">
          <cell r="A499" t="str">
            <v>D-RHNS_NKEV_GAS_ELC_CHP</v>
          </cell>
          <cell r="B499" t="str">
            <v>VAR_fout</v>
          </cell>
          <cell r="C499" t="str">
            <v>ELC5</v>
          </cell>
          <cell r="E499">
            <v>2.255367139470073E-3</v>
          </cell>
          <cell r="F499">
            <v>2.4851858667033892E-3</v>
          </cell>
          <cell r="G499">
            <v>2.5536136812412372E-3</v>
          </cell>
          <cell r="H499">
            <v>1.5974935293273467E-3</v>
          </cell>
          <cell r="I499">
            <v>8.4711839433980316E-5</v>
          </cell>
        </row>
        <row r="500">
          <cell r="A500" t="str">
            <v>D-RHNS_NKEV_GAS_ELC_CHP</v>
          </cell>
          <cell r="B500" t="str">
            <v>VAR_fin</v>
          </cell>
          <cell r="C500" t="str">
            <v>RHNS_NKEV_GAS_ELC_CHP</v>
          </cell>
          <cell r="E500">
            <v>4.5159792630814289E-3</v>
          </cell>
          <cell r="F500">
            <v>4.9591117696476585E-3</v>
          </cell>
          <cell r="G500">
            <v>5.1042847394738239E-3</v>
          </cell>
          <cell r="H500">
            <v>3.1929086066484801E-3</v>
          </cell>
          <cell r="I500">
            <v>1.693290508237447E-4</v>
          </cell>
        </row>
        <row r="501">
          <cell r="A501" t="str">
            <v>RHNM-SHSTG-NGAHP</v>
          </cell>
          <cell r="B501" t="str">
            <v>VAR_fout</v>
          </cell>
          <cell r="C501" t="str">
            <v>RHNM-SHANGAH</v>
          </cell>
          <cell r="F501">
            <v>2.5229264248275123E-4</v>
          </cell>
          <cell r="G501">
            <v>3.1548343527373229E-4</v>
          </cell>
          <cell r="H501">
            <v>0.15515323174823614</v>
          </cell>
          <cell r="I501">
            <v>0.23353847484602855</v>
          </cell>
        </row>
        <row r="502">
          <cell r="A502" t="str">
            <v>RHNM-SHSTG-NGAHP</v>
          </cell>
          <cell r="B502" t="str">
            <v>VAR_fin</v>
          </cell>
          <cell r="C502" t="str">
            <v>RHNM-SHANGAH</v>
          </cell>
          <cell r="F502">
            <v>2.6565311378024404E-4</v>
          </cell>
          <cell r="G502">
            <v>3.2925887023888402E-4</v>
          </cell>
          <cell r="H502">
            <v>0.15517828726837096</v>
          </cell>
          <cell r="I502">
            <v>0.2335576864391708</v>
          </cell>
        </row>
        <row r="503">
          <cell r="A503" t="str">
            <v>RHNM-SHSTG-NGAHP</v>
          </cell>
          <cell r="B503" t="str">
            <v>VAR_ncap</v>
          </cell>
          <cell r="C503" t="str">
            <v>-</v>
          </cell>
          <cell r="D503">
            <v>1.18256483958019E-5</v>
          </cell>
          <cell r="E503">
            <v>7.5940802247284798E-6</v>
          </cell>
          <cell r="F503">
            <v>9.9251701121601805E-5</v>
          </cell>
          <cell r="G503">
            <v>2.5972601079320701E-5</v>
          </cell>
          <cell r="H503">
            <v>3.0882434820598E-2</v>
          </cell>
          <cell r="I503">
            <v>6.1852330382762199E-3</v>
          </cell>
        </row>
        <row r="504">
          <cell r="A504" t="str">
            <v>RHNM-SHSTG-NGAHP</v>
          </cell>
          <cell r="B504" t="str">
            <v>VAR_cap</v>
          </cell>
          <cell r="C504" t="str">
            <v>-</v>
          </cell>
          <cell r="D504">
            <v>1.18256483958019E-5</v>
          </cell>
          <cell r="E504">
            <v>7.6426125332598103E-8</v>
          </cell>
          <cell r="F504">
            <v>9.4732286115952911E-5</v>
          </cell>
          <cell r="G504">
            <v>9.7752248717886912E-5</v>
          </cell>
          <cell r="H504">
            <v>4.6524344610305954E-2</v>
          </cell>
          <cell r="I504">
            <v>3.5170654833486685E-2</v>
          </cell>
        </row>
        <row r="505">
          <cell r="A505" t="str">
            <v>D-IBIO</v>
          </cell>
          <cell r="B505" t="str">
            <v>VAR_fout</v>
          </cell>
          <cell r="C505" t="str">
            <v>IBIO</v>
          </cell>
          <cell r="D505">
            <v>0.43673151292646528</v>
          </cell>
          <cell r="E505">
            <v>0.55206664935939442</v>
          </cell>
          <cell r="F505">
            <v>0.58665327995596717</v>
          </cell>
          <cell r="G505">
            <v>0.58670293803011253</v>
          </cell>
          <cell r="H505">
            <v>0.58670762059111947</v>
          </cell>
          <cell r="I505">
            <v>0.58670818960527238</v>
          </cell>
        </row>
        <row r="506">
          <cell r="A506" t="str">
            <v>D-IBIO</v>
          </cell>
          <cell r="B506" t="str">
            <v>VAR_fin</v>
          </cell>
          <cell r="C506" t="str">
            <v>BIO</v>
          </cell>
          <cell r="D506">
            <v>0.43673151292646528</v>
          </cell>
          <cell r="E506">
            <v>0.55206664935939442</v>
          </cell>
          <cell r="F506">
            <v>0.58665327995596717</v>
          </cell>
          <cell r="G506">
            <v>0.58670293803011253</v>
          </cell>
          <cell r="H506">
            <v>0.58670762059111947</v>
          </cell>
          <cell r="I506">
            <v>0.58670818960527238</v>
          </cell>
        </row>
        <row r="507">
          <cell r="A507" t="str">
            <v>D-RHES_KEV_WOD_ELC_CHP</v>
          </cell>
          <cell r="B507" t="str">
            <v>VAR_fout</v>
          </cell>
          <cell r="C507" t="str">
            <v>RHES_ELC</v>
          </cell>
          <cell r="G507">
            <v>9.3717943355095358E-5</v>
          </cell>
          <cell r="H507">
            <v>1.3130422420520998E-4</v>
          </cell>
          <cell r="I507">
            <v>6.2596721573597716E-5</v>
          </cell>
        </row>
        <row r="508">
          <cell r="A508" t="str">
            <v>D-RHES_KEV_WOD_ELC_CHP</v>
          </cell>
          <cell r="B508" t="str">
            <v>VAR_fout</v>
          </cell>
          <cell r="C508" t="str">
            <v>ELC5</v>
          </cell>
          <cell r="G508">
            <v>1.3016522036930981E-4</v>
          </cell>
          <cell r="H508">
            <v>1.3136262499678579E-4</v>
          </cell>
          <cell r="I508">
            <v>6.2626925954134094E-5</v>
          </cell>
        </row>
        <row r="509">
          <cell r="A509" t="str">
            <v>D-RHES_KEV_WOD_ELC_CHP</v>
          </cell>
          <cell r="B509" t="str">
            <v>VAR_fin</v>
          </cell>
          <cell r="C509" t="str">
            <v>RHES_KEV_WOD_ELC_CHP</v>
          </cell>
          <cell r="G509">
            <v>2.201913954020451E-4</v>
          </cell>
          <cell r="H509">
            <v>2.5296103714062619E-4</v>
          </cell>
          <cell r="I509">
            <v>1.1975286267281974E-4</v>
          </cell>
        </row>
        <row r="510">
          <cell r="A510" t="str">
            <v>RHNS-SHLFOBR</v>
          </cell>
          <cell r="B510" t="str">
            <v>VAR_fout</v>
          </cell>
          <cell r="C510" t="str">
            <v>CO2_R</v>
          </cell>
          <cell r="E510">
            <v>4.2761914601422901E-3</v>
          </cell>
          <cell r="F510">
            <v>7.0652902718434996E-2</v>
          </cell>
          <cell r="G510">
            <v>6.3474152679994303E-2</v>
          </cell>
          <cell r="H510">
            <v>1.1727440745756899E-2</v>
          </cell>
        </row>
        <row r="511">
          <cell r="A511" t="str">
            <v>RHNS-SHLFOBR</v>
          </cell>
          <cell r="B511" t="str">
            <v>VAR_fout</v>
          </cell>
          <cell r="C511" t="str">
            <v>RHNS-SHLFO</v>
          </cell>
          <cell r="E511">
            <v>5.1977677743701574E-5</v>
          </cell>
          <cell r="F511">
            <v>8.5879545932064281E-4</v>
          </cell>
          <cell r="G511">
            <v>7.715367947873571E-4</v>
          </cell>
          <cell r="H511">
            <v>1.4254860698426858E-4</v>
          </cell>
        </row>
        <row r="512">
          <cell r="A512" t="str">
            <v>RHNS-SHLFOBR</v>
          </cell>
          <cell r="B512" t="str">
            <v>VAR_fin</v>
          </cell>
          <cell r="C512" t="str">
            <v>RLFO</v>
          </cell>
          <cell r="E512">
            <v>5.802159376041107E-5</v>
          </cell>
          <cell r="F512">
            <v>9.5865539645094953E-4</v>
          </cell>
          <cell r="G512">
            <v>8.6125037557658408E-4</v>
          </cell>
          <cell r="H512">
            <v>1.5912402640104386E-4</v>
          </cell>
        </row>
        <row r="513">
          <cell r="A513" t="str">
            <v>RHNS-SHLFOBR</v>
          </cell>
          <cell r="B513" t="str">
            <v>VAR_ncap</v>
          </cell>
          <cell r="C513" t="str">
            <v>-</v>
          </cell>
          <cell r="E513">
            <v>6.26361645476084E-6</v>
          </cell>
          <cell r="F513">
            <v>7.2150568843910105E-5</v>
          </cell>
        </row>
        <row r="514">
          <cell r="A514" t="str">
            <v>RHNS-SHLFOBR</v>
          </cell>
          <cell r="B514" t="str">
            <v>VAR_cap</v>
          </cell>
          <cell r="C514" t="str">
            <v>-</v>
          </cell>
          <cell r="E514">
            <v>6.26361645476084E-6</v>
          </cell>
          <cell r="F514">
            <v>7.8145700732392946E-5</v>
          </cell>
          <cell r="G514">
            <v>7.7978352456890948E-5</v>
          </cell>
          <cell r="H514">
            <v>1.2757833096850076E-5</v>
          </cell>
        </row>
        <row r="515">
          <cell r="A515" t="str">
            <v>D-SNGA</v>
          </cell>
          <cell r="B515" t="str">
            <v>VAR_fout</v>
          </cell>
          <cell r="C515" t="str">
            <v>CO2</v>
          </cell>
          <cell r="D515">
            <v>1522.3881064342299</v>
          </cell>
          <cell r="E515">
            <v>1304.13187396424</v>
          </cell>
          <cell r="F515">
            <v>1540.9069080046499</v>
          </cell>
          <cell r="G515">
            <v>2393.9084756706402</v>
          </cell>
          <cell r="H515">
            <v>1838.88470804595</v>
          </cell>
          <cell r="I515">
            <v>431.21040773417599</v>
          </cell>
        </row>
        <row r="516">
          <cell r="A516" t="str">
            <v>D-SNGA</v>
          </cell>
          <cell r="B516" t="str">
            <v>VAR_fout</v>
          </cell>
          <cell r="C516" t="str">
            <v>SNGA</v>
          </cell>
          <cell r="D516">
            <v>27.211658293799509</v>
          </cell>
          <cell r="E516">
            <v>28.488332562600075</v>
          </cell>
          <cell r="F516">
            <v>27.236084862620295</v>
          </cell>
          <cell r="G516">
            <v>42.309937565679824</v>
          </cell>
          <cell r="H516">
            <v>32.500091457620556</v>
          </cell>
          <cell r="I516">
            <v>7.6961524512843162</v>
          </cell>
        </row>
        <row r="517">
          <cell r="A517" t="str">
            <v>D-SNGA</v>
          </cell>
          <cell r="B517" t="str">
            <v>VAR_fin</v>
          </cell>
          <cell r="C517" t="str">
            <v>NGA</v>
          </cell>
          <cell r="D517">
            <v>26.992696922592692</v>
          </cell>
          <cell r="E517">
            <v>23.122905566741888</v>
          </cell>
          <cell r="F517">
            <v>27.321044468167585</v>
          </cell>
          <cell r="G517">
            <v>42.44518573884119</v>
          </cell>
          <cell r="H517">
            <v>32.60433879514094</v>
          </cell>
          <cell r="I517">
            <v>7.6455746052158879</v>
          </cell>
        </row>
        <row r="518">
          <cell r="A518" t="str">
            <v>D-SNGA</v>
          </cell>
          <cell r="B518" t="str">
            <v>VAR_fin</v>
          </cell>
          <cell r="C518" t="str">
            <v>BNGA</v>
          </cell>
          <cell r="D518">
            <v>0.30589226781582413</v>
          </cell>
          <cell r="E518">
            <v>5.4564363810939298</v>
          </cell>
          <cell r="F518">
            <v>1.6933157087299544E-3</v>
          </cell>
          <cell r="G518">
            <v>7.8979519670298822E-5</v>
          </cell>
          <cell r="H518">
            <v>8.0011324772262689E-5</v>
          </cell>
          <cell r="I518">
            <v>8.0180467220203547E-5</v>
          </cell>
        </row>
        <row r="519">
          <cell r="A519" t="str">
            <v>D-SNGA</v>
          </cell>
          <cell r="B519" t="str">
            <v>VAR_fin</v>
          </cell>
          <cell r="C519" t="str">
            <v>H2</v>
          </cell>
          <cell r="F519">
            <v>3.5600894824377186E-4</v>
          </cell>
          <cell r="G519">
            <v>8.4658939791627577E-5</v>
          </cell>
          <cell r="H519">
            <v>6.0164853114145925E-5</v>
          </cell>
          <cell r="I519">
            <v>7.5523106087426267E-2</v>
          </cell>
        </row>
        <row r="520">
          <cell r="A520" t="str">
            <v>D-SNGA</v>
          </cell>
          <cell r="B520" t="str">
            <v>VAR_ncap</v>
          </cell>
          <cell r="C520" t="str">
            <v>-</v>
          </cell>
          <cell r="D520">
            <v>3.8263564699950901E-7</v>
          </cell>
          <cell r="E520">
            <v>1.6169255966595801E-7</v>
          </cell>
          <cell r="F520">
            <v>3.38990845840955E-7</v>
          </cell>
          <cell r="G520">
            <v>5.6742903096202203E-7</v>
          </cell>
          <cell r="H520">
            <v>5.1864583251097995E-7</v>
          </cell>
          <cell r="I520">
            <v>5.1066337872849796E-7</v>
          </cell>
        </row>
        <row r="521">
          <cell r="A521" t="str">
            <v>D-SNGA</v>
          </cell>
          <cell r="B521" t="str">
            <v>VAR_cap</v>
          </cell>
          <cell r="C521" t="str">
            <v>-</v>
          </cell>
          <cell r="D521">
            <v>2.2350525842607873</v>
          </cell>
          <cell r="E521">
            <v>2.2350527459533467</v>
          </cell>
          <cell r="F521">
            <v>2.2350530849441927</v>
          </cell>
          <cell r="G521">
            <v>2.2350536523732236</v>
          </cell>
          <cell r="H521">
            <v>2.2350546057151197</v>
          </cell>
          <cell r="I521">
            <v>1.120893417242218</v>
          </cell>
        </row>
        <row r="522">
          <cell r="A522" t="str">
            <v>D-IPLT</v>
          </cell>
          <cell r="B522" t="str">
            <v>VAR_fout</v>
          </cell>
          <cell r="C522" t="str">
            <v>IPLT</v>
          </cell>
          <cell r="D522">
            <v>0.625791443295029</v>
          </cell>
          <cell r="E522">
            <v>0.73757450044178174</v>
          </cell>
          <cell r="F522">
            <v>0.73634882010969849</v>
          </cell>
          <cell r="G522">
            <v>0.73441499804351207</v>
          </cell>
          <cell r="H522">
            <v>3.8835348778259742</v>
          </cell>
          <cell r="I522">
            <v>5.9974321481775226</v>
          </cell>
        </row>
        <row r="523">
          <cell r="A523" t="str">
            <v>D-IPLT</v>
          </cell>
          <cell r="B523" t="str">
            <v>VAR_fin</v>
          </cell>
          <cell r="C523" t="str">
            <v>PLT</v>
          </cell>
          <cell r="D523">
            <v>0.625791443295029</v>
          </cell>
          <cell r="E523">
            <v>0.73757450044178174</v>
          </cell>
          <cell r="F523">
            <v>0.73634882010969849</v>
          </cell>
          <cell r="G523">
            <v>0.73441499804351207</v>
          </cell>
          <cell r="H523">
            <v>3.8835348778259742</v>
          </cell>
          <cell r="I523">
            <v>5.9974321481775226</v>
          </cell>
        </row>
        <row r="524">
          <cell r="A524" t="str">
            <v>ITOT-SWHWODBR</v>
          </cell>
          <cell r="B524" t="str">
            <v>VAR_fout</v>
          </cell>
          <cell r="C524" t="str">
            <v>ITOT-SWH</v>
          </cell>
          <cell r="D524">
            <v>5.3111236450594879</v>
          </cell>
          <cell r="E524">
            <v>6.2669397803314464</v>
          </cell>
          <cell r="F524">
            <v>5.8630042806687328</v>
          </cell>
          <cell r="G524">
            <v>8.6682182180999039</v>
          </cell>
          <cell r="H524">
            <v>7.8832661083254756</v>
          </cell>
          <cell r="I524">
            <v>3.9623433325756735E-4</v>
          </cell>
        </row>
        <row r="525">
          <cell r="A525" t="str">
            <v>ITOT-SWHWODBR</v>
          </cell>
          <cell r="B525" t="str">
            <v>VAR_fin</v>
          </cell>
          <cell r="C525" t="str">
            <v>IWOD</v>
          </cell>
          <cell r="D525">
            <v>9.0019044831516801</v>
          </cell>
          <cell r="E525">
            <v>10.609943194692072</v>
          </cell>
          <cell r="F525">
            <v>9.9093030095809667</v>
          </cell>
          <cell r="G525">
            <v>14.609356547359399</v>
          </cell>
          <cell r="H525">
            <v>13.212177835182363</v>
          </cell>
          <cell r="I525">
            <v>6.6039055542927848E-4</v>
          </cell>
        </row>
        <row r="526">
          <cell r="A526" t="str">
            <v>ITOT-SWHWODBR</v>
          </cell>
          <cell r="B526" t="str">
            <v>VAR_fin</v>
          </cell>
          <cell r="C526" t="str">
            <v>ITOTWODBRC</v>
          </cell>
          <cell r="D526">
            <v>5.3111236450594879</v>
          </cell>
          <cell r="E526">
            <v>6.2669397803314464</v>
          </cell>
          <cell r="F526">
            <v>5.8630042806687328</v>
          </cell>
          <cell r="G526">
            <v>8.6682182180999039</v>
          </cell>
          <cell r="H526">
            <v>7.8832661083254756</v>
          </cell>
          <cell r="I526">
            <v>3.9623433325756735E-4</v>
          </cell>
        </row>
        <row r="527">
          <cell r="A527" t="str">
            <v>ITOT-SWHWODBR</v>
          </cell>
          <cell r="B527" t="str">
            <v>VAR_ncap</v>
          </cell>
          <cell r="C527" t="str">
            <v>-</v>
          </cell>
          <cell r="E527">
            <v>5.2419132702727002E-2</v>
          </cell>
          <cell r="F527">
            <v>1.6280673308082699E-5</v>
          </cell>
          <cell r="G527">
            <v>0.13283935449138401</v>
          </cell>
          <cell r="H527">
            <v>2.37076496923108E-3</v>
          </cell>
          <cell r="I527">
            <v>1.69209035097538E-6</v>
          </cell>
        </row>
        <row r="528">
          <cell r="A528" t="str">
            <v>ITOT-SWHWODBR</v>
          </cell>
          <cell r="B528" t="str">
            <v>VAR_cap</v>
          </cell>
          <cell r="C528" t="str">
            <v>-</v>
          </cell>
          <cell r="D528">
            <v>0.28883369534761499</v>
          </cell>
          <cell r="E528">
            <v>0.34125152362341876</v>
          </cell>
          <cell r="F528">
            <v>0.34126175019636112</v>
          </cell>
          <cell r="G528">
            <v>0.47409377608099468</v>
          </cell>
          <cell r="H528">
            <v>0.44221952202960252</v>
          </cell>
          <cell r="I528">
            <v>3.7817463582001665E-5</v>
          </cell>
        </row>
        <row r="529">
          <cell r="A529" t="str">
            <v>D-ITOT_KEV_WOD_ELC_CHP</v>
          </cell>
          <cell r="B529" t="str">
            <v>VAR_fout</v>
          </cell>
          <cell r="C529" t="str">
            <v>ITOT_ELC</v>
          </cell>
          <cell r="D529">
            <v>3.4321661254763932E-4</v>
          </cell>
          <cell r="E529">
            <v>1.3520287107831545E-4</v>
          </cell>
          <cell r="F529">
            <v>2.2765224299186855E-4</v>
          </cell>
          <cell r="G529">
            <v>1.0013715159937276E-3</v>
          </cell>
          <cell r="H529">
            <v>2.2902774077819337</v>
          </cell>
          <cell r="I529">
            <v>0.40217662576235191</v>
          </cell>
        </row>
        <row r="530">
          <cell r="A530" t="str">
            <v>D-ITOT_KEV_WOD_ELC_CHP</v>
          </cell>
          <cell r="B530" t="str">
            <v>VAR_fout</v>
          </cell>
          <cell r="C530" t="str">
            <v>ELC5</v>
          </cell>
          <cell r="D530">
            <v>0.17211909390400212</v>
          </cell>
          <cell r="E530">
            <v>0.52151937831078476</v>
          </cell>
          <cell r="F530">
            <v>0.52339743614880996</v>
          </cell>
          <cell r="G530">
            <v>0.52221491816210863</v>
          </cell>
          <cell r="H530">
            <v>0.18959012959233223</v>
          </cell>
          <cell r="I530">
            <v>4.9946089616960485</v>
          </cell>
        </row>
        <row r="531">
          <cell r="A531" t="str">
            <v>D-ITOT_KEV_WOD_ELC_CHP</v>
          </cell>
          <cell r="B531" t="str">
            <v>VAR_fin</v>
          </cell>
          <cell r="C531" t="str">
            <v>ITOT_KEV_WOD_ELC_CHP</v>
          </cell>
          <cell r="D531">
            <v>0.17246231051654975</v>
          </cell>
          <cell r="E531">
            <v>0.52165458118186259</v>
          </cell>
          <cell r="F531">
            <v>0.52362040165861967</v>
          </cell>
          <cell r="G531">
            <v>0.52321069570499945</v>
          </cell>
          <cell r="H531">
            <v>2.4798675373742638</v>
          </cell>
          <cell r="I531">
            <v>5.3967855874584005</v>
          </cell>
        </row>
        <row r="532">
          <cell r="A532" t="str">
            <v>RHEM-SHSTG-SOL</v>
          </cell>
          <cell r="B532" t="str">
            <v>VAR_fout</v>
          </cell>
          <cell r="C532" t="str">
            <v>RHEM-SHASOL</v>
          </cell>
          <cell r="D532">
            <v>2.1542320062566092E-5</v>
          </cell>
          <cell r="E532">
            <v>2.4176385014218454E-5</v>
          </cell>
          <cell r="F532">
            <v>8.0868864063656079E-2</v>
          </cell>
          <cell r="G532">
            <v>8.0309383140577201E-2</v>
          </cell>
          <cell r="H532">
            <v>0.21275801013981235</v>
          </cell>
          <cell r="I532">
            <v>0.19420314649053669</v>
          </cell>
        </row>
        <row r="533">
          <cell r="A533" t="str">
            <v>RHEM-SHSTG-SOL</v>
          </cell>
          <cell r="B533" t="str">
            <v>VAR_fin</v>
          </cell>
          <cell r="C533" t="str">
            <v>RHEM-SHASOL</v>
          </cell>
          <cell r="D533">
            <v>4.462775846483592E-6</v>
          </cell>
          <cell r="E533">
            <v>2.6100098530019093E-6</v>
          </cell>
          <cell r="F533">
            <v>8.0864379287215765E-2</v>
          </cell>
          <cell r="G533">
            <v>8.0306514162825637E-2</v>
          </cell>
          <cell r="H533">
            <v>0.21276766665540445</v>
          </cell>
          <cell r="I533">
            <v>0.19421842331798983</v>
          </cell>
        </row>
        <row r="534">
          <cell r="A534" t="str">
            <v>RHEM-SHSTG-SOL</v>
          </cell>
          <cell r="B534" t="str">
            <v>VAR_ncap</v>
          </cell>
          <cell r="C534" t="str">
            <v>-</v>
          </cell>
          <cell r="D534">
            <v>6.0086970208237198E-3</v>
          </cell>
          <cell r="E534">
            <v>1.00817296567168E-2</v>
          </cell>
          <cell r="F534">
            <v>5.6104564661481903E-6</v>
          </cell>
          <cell r="G534">
            <v>8.8334544767578292E-6</v>
          </cell>
          <cell r="H534">
            <v>6.7107504913489699E-3</v>
          </cell>
          <cell r="I534">
            <v>1.7654545956426099E-2</v>
          </cell>
        </row>
        <row r="535">
          <cell r="A535" t="str">
            <v>RHEM-SHSTG-SOL</v>
          </cell>
          <cell r="B535" t="str">
            <v>VAR_cap</v>
          </cell>
          <cell r="C535" t="str">
            <v>-</v>
          </cell>
          <cell r="D535">
            <v>6.0086970208237198E-3</v>
          </cell>
          <cell r="E535">
            <v>1.6090426677540501E-2</v>
          </cell>
          <cell r="F535">
            <v>1.6096037134006699E-2</v>
          </cell>
          <cell r="G535">
            <v>1.6104870588483401E-2</v>
          </cell>
          <cell r="H535">
            <v>3.4053843891442601E-2</v>
          </cell>
          <cell r="I535">
            <v>3.4087772492188299E-2</v>
          </cell>
        </row>
        <row r="536">
          <cell r="A536" t="str">
            <v>ITOT-SWHCONBR10</v>
          </cell>
          <cell r="B536" t="str">
            <v>VAR_fout</v>
          </cell>
          <cell r="C536" t="str">
            <v>ITOT-ELS</v>
          </cell>
          <cell r="E536">
            <v>1.8064330339254047E-5</v>
          </cell>
          <cell r="F536">
            <v>1.7422865918725016E-5</v>
          </cell>
          <cell r="G536">
            <v>1.6931882355928591E-5</v>
          </cell>
          <cell r="H536">
            <v>3.9510454396426417E-5</v>
          </cell>
          <cell r="I536">
            <v>0.48716464080671612</v>
          </cell>
        </row>
        <row r="537">
          <cell r="A537" t="str">
            <v>ITOT-SWHCONBR10</v>
          </cell>
          <cell r="B537" t="str">
            <v>VAR_fout</v>
          </cell>
          <cell r="C537" t="str">
            <v>ITOT-SWHC</v>
          </cell>
          <cell r="E537">
            <v>1.1124202833814429E-4</v>
          </cell>
          <cell r="F537">
            <v>1.0729182360283001E-4</v>
          </cell>
          <cell r="G537">
            <v>1.0438255803461689E-4</v>
          </cell>
          <cell r="H537">
            <v>2.4330949473777853E-4</v>
          </cell>
          <cell r="I537">
            <v>3.0000106154059889</v>
          </cell>
        </row>
        <row r="538">
          <cell r="A538" t="str">
            <v>ITOT-SWHCONBR10</v>
          </cell>
          <cell r="B538" t="str">
            <v>VAR_fin</v>
          </cell>
          <cell r="C538" t="str">
            <v>CON</v>
          </cell>
          <cell r="E538">
            <v>1.2930635867739837E-4</v>
          </cell>
          <cell r="F538">
            <v>1.24714689521555E-4</v>
          </cell>
          <cell r="G538">
            <v>1.2133299518649979E-4</v>
          </cell>
          <cell r="H538">
            <v>2.8281994913420538E-4</v>
          </cell>
          <cell r="I538">
            <v>3.4871752562127005</v>
          </cell>
        </row>
        <row r="539">
          <cell r="A539" t="str">
            <v>ITOT-SWHCONBR10</v>
          </cell>
          <cell r="B539" t="str">
            <v>VAR_ncap</v>
          </cell>
          <cell r="C539" t="str">
            <v>-</v>
          </cell>
          <cell r="E539">
            <v>5.5219334593164904E-6</v>
          </cell>
          <cell r="F539">
            <v>2.25060610968213E-7</v>
          </cell>
          <cell r="G539">
            <v>1.80504031787147E-7</v>
          </cell>
          <cell r="H539">
            <v>7.5161249151246203E-6</v>
          </cell>
          <cell r="I539">
            <v>0.18966788330580001</v>
          </cell>
        </row>
        <row r="540">
          <cell r="A540" t="str">
            <v>ITOT-SWHCONBR10</v>
          </cell>
          <cell r="B540" t="str">
            <v>VAR_cap</v>
          </cell>
          <cell r="C540" t="str">
            <v>-</v>
          </cell>
          <cell r="E540">
            <v>5.5219334593164904E-6</v>
          </cell>
          <cell r="F540">
            <v>5.7469940702846997E-6</v>
          </cell>
          <cell r="G540">
            <v>5.9274981020718501E-6</v>
          </cell>
          <cell r="H540">
            <v>1.4877039787817501E-5</v>
          </cell>
          <cell r="I540">
            <v>0.18967638262779901</v>
          </cell>
        </row>
        <row r="541">
          <cell r="A541" t="str">
            <v>SCOM-SHSTG</v>
          </cell>
          <cell r="B541" t="str">
            <v>VAR_fout</v>
          </cell>
          <cell r="C541" t="str">
            <v>AUX_SCOM-SHSTG_OUT</v>
          </cell>
          <cell r="D541">
            <v>9.6325714772774148E-6</v>
          </cell>
          <cell r="E541">
            <v>8.1320399410167416E-5</v>
          </cell>
          <cell r="F541">
            <v>4.0425764444048752E-2</v>
          </cell>
          <cell r="G541">
            <v>4.0981458943713703E-2</v>
          </cell>
          <cell r="H541">
            <v>1.0241616163594034</v>
          </cell>
          <cell r="I541">
            <v>2.518852151008391</v>
          </cell>
        </row>
        <row r="542">
          <cell r="A542" t="str">
            <v>SCOM-SHSTG</v>
          </cell>
          <cell r="B542" t="str">
            <v>VAR_fout</v>
          </cell>
          <cell r="C542" t="str">
            <v>SCOM-SHD</v>
          </cell>
          <cell r="D542">
            <v>9.6325714772774385E-6</v>
          </cell>
          <cell r="E542">
            <v>8.138686819129465E-5</v>
          </cell>
          <cell r="F542">
            <v>4.0477393772840667E-2</v>
          </cell>
          <cell r="G542">
            <v>4.0981458943713571E-2</v>
          </cell>
          <cell r="H542">
            <v>1.0241616163594029</v>
          </cell>
          <cell r="I542">
            <v>2.5188521510083905</v>
          </cell>
        </row>
        <row r="543">
          <cell r="A543" t="str">
            <v>SCOM-SHSTG</v>
          </cell>
          <cell r="B543" t="str">
            <v>VAR_fin</v>
          </cell>
          <cell r="C543" t="str">
            <v>AUX_SCOM-SHSTG_IN</v>
          </cell>
          <cell r="D543">
            <v>1.2446130598520939E-5</v>
          </cell>
          <cell r="E543">
            <v>9.9896400318592925E-5</v>
          </cell>
          <cell r="F543">
            <v>4.8201002923561574E-2</v>
          </cell>
          <cell r="G543">
            <v>4.7119691287638536E-2</v>
          </cell>
          <cell r="H543">
            <v>1.1016086113658539</v>
          </cell>
          <cell r="I543">
            <v>2.5716766827006148</v>
          </cell>
        </row>
        <row r="544">
          <cell r="A544" t="str">
            <v>SCOM-SHSTG</v>
          </cell>
          <cell r="B544" t="str">
            <v>VAR_fin</v>
          </cell>
          <cell r="C544" t="str">
            <v>SCOM-SHD</v>
          </cell>
          <cell r="D544">
            <v>1.2446130598520939E-5</v>
          </cell>
          <cell r="E544">
            <v>9.9896400318592925E-5</v>
          </cell>
          <cell r="F544">
            <v>4.8201002923561574E-2</v>
          </cell>
          <cell r="G544">
            <v>4.7119691287638536E-2</v>
          </cell>
          <cell r="H544">
            <v>1.1016086113658539</v>
          </cell>
          <cell r="I544">
            <v>2.5716766827006148</v>
          </cell>
        </row>
        <row r="545">
          <cell r="A545" t="str">
            <v>SCOM-SHSTG</v>
          </cell>
          <cell r="B545" t="str">
            <v>VAR_ncap</v>
          </cell>
          <cell r="C545" t="str">
            <v>-</v>
          </cell>
          <cell r="D545">
            <v>7.3055538879582499E-4</v>
          </cell>
          <cell r="E545">
            <v>6.64914562025312E-6</v>
          </cell>
          <cell r="F545">
            <v>7.2797708416129699E-3</v>
          </cell>
          <cell r="G545">
            <v>1.83564788206924E-5</v>
          </cell>
          <cell r="H545">
            <v>2.01308930857337E-3</v>
          </cell>
          <cell r="I545">
            <v>20.164890832687099</v>
          </cell>
        </row>
        <row r="546">
          <cell r="A546" t="str">
            <v>SCOM-SHSTG</v>
          </cell>
          <cell r="B546" t="str">
            <v>VAR_cap</v>
          </cell>
          <cell r="C546" t="str">
            <v>-</v>
          </cell>
          <cell r="D546">
            <v>7.3055538879582499E-4</v>
          </cell>
          <cell r="E546">
            <v>7.3577552594333319E-4</v>
          </cell>
          <cell r="F546">
            <v>8.0143560010452058E-3</v>
          </cell>
          <cell r="G546">
            <v>8.0312542053860951E-3</v>
          </cell>
          <cell r="H546">
            <v>0.30236893488132172</v>
          </cell>
          <cell r="I546">
            <v>20.400235216162233</v>
          </cell>
        </row>
        <row r="547">
          <cell r="A547" t="str">
            <v>D-ITOT_KEV_HFC_ELC_CHP</v>
          </cell>
          <cell r="B547" t="str">
            <v>VAR_fout</v>
          </cell>
          <cell r="C547" t="str">
            <v>ITOT_ELC</v>
          </cell>
          <cell r="G547">
            <v>9.4363526698450738E-4</v>
          </cell>
          <cell r="H547">
            <v>4.0400185540476257E-3</v>
          </cell>
          <cell r="I547">
            <v>5.5672390903873464E-2</v>
          </cell>
        </row>
        <row r="548">
          <cell r="A548" t="str">
            <v>D-ITOT_KEV_HFC_ELC_CHP</v>
          </cell>
          <cell r="B548" t="str">
            <v>VAR_fout</v>
          </cell>
          <cell r="C548" t="str">
            <v>ELC5</v>
          </cell>
          <cell r="G548">
            <v>5.138475939448846E-4</v>
          </cell>
          <cell r="H548">
            <v>1.1956788059958653E-3</v>
          </cell>
          <cell r="I548">
            <v>0.56593080865030243</v>
          </cell>
        </row>
        <row r="549">
          <cell r="A549" t="str">
            <v>D-ITOT_KEV_HFC_ELC_CHP</v>
          </cell>
          <cell r="B549" t="str">
            <v>VAR_fin</v>
          </cell>
          <cell r="C549" t="str">
            <v>ITOT_KEV_HFC_ELC_CHP</v>
          </cell>
          <cell r="G549">
            <v>1.4451285971534044E-3</v>
          </cell>
          <cell r="H549">
            <v>5.2322901700586153E-3</v>
          </cell>
          <cell r="I549">
            <v>0.62160289566770444</v>
          </cell>
        </row>
        <row r="550">
          <cell r="A550" t="str">
            <v>D-RNGA</v>
          </cell>
          <cell r="B550" t="str">
            <v>VAR_fout</v>
          </cell>
          <cell r="C550" t="str">
            <v>CO2</v>
          </cell>
          <cell r="D550">
            <v>2652.1320656049702</v>
          </cell>
          <cell r="E550">
            <v>2731.85432547354</v>
          </cell>
          <cell r="F550">
            <v>2840.0221352469098</v>
          </cell>
          <cell r="G550">
            <v>2998.2645188082502</v>
          </cell>
          <cell r="H550">
            <v>2549.0333550606301</v>
          </cell>
          <cell r="I550">
            <v>636.39912798524904</v>
          </cell>
        </row>
        <row r="551">
          <cell r="A551" t="str">
            <v>D-RNGA</v>
          </cell>
          <cell r="B551" t="str">
            <v>VAR_fout</v>
          </cell>
          <cell r="C551" t="str">
            <v>RNGA</v>
          </cell>
          <cell r="D551">
            <v>47.183317178477786</v>
          </cell>
          <cell r="E551">
            <v>48.28308033057489</v>
          </cell>
          <cell r="F551">
            <v>50.195207055669414</v>
          </cell>
          <cell r="G551">
            <v>52.991669547216581</v>
          </cell>
          <cell r="H551">
            <v>45.051923831412665</v>
          </cell>
          <cell r="I551">
            <v>11.328055949866499</v>
          </cell>
        </row>
        <row r="552">
          <cell r="A552" t="str">
            <v>D-RNGA</v>
          </cell>
          <cell r="B552" t="str">
            <v>VAR_fin</v>
          </cell>
          <cell r="C552" t="str">
            <v>NGA</v>
          </cell>
          <cell r="D552">
            <v>47.023618184485208</v>
          </cell>
          <cell r="E552">
            <v>48.437133430381969</v>
          </cell>
          <cell r="F552">
            <v>50.355002397994859</v>
          </cell>
          <cell r="G552">
            <v>53.160718418585923</v>
          </cell>
          <cell r="H552">
            <v>45.195626862777075</v>
          </cell>
          <cell r="I552">
            <v>11.283672482007963</v>
          </cell>
        </row>
        <row r="553">
          <cell r="A553" t="str">
            <v>D-RNGA</v>
          </cell>
          <cell r="B553" t="str">
            <v>VAR_fin</v>
          </cell>
          <cell r="C553" t="str">
            <v>BNGA</v>
          </cell>
          <cell r="D553">
            <v>0.31043174328070244</v>
          </cell>
          <cell r="E553">
            <v>1.9297438896365653E-4</v>
          </cell>
          <cell r="F553">
            <v>1.6220920947832007E-4</v>
          </cell>
          <cell r="G553">
            <v>1.5412510534618617E-4</v>
          </cell>
          <cell r="H553">
            <v>1.6213757261042329E-4</v>
          </cell>
          <cell r="I553">
            <v>1.545969723246303E-4</v>
          </cell>
        </row>
        <row r="554">
          <cell r="A554" t="str">
            <v>D-RNGA</v>
          </cell>
          <cell r="B554" t="str">
            <v>VAR_fin</v>
          </cell>
          <cell r="C554" t="str">
            <v>H2</v>
          </cell>
          <cell r="F554">
            <v>3.9704015202523271E-4</v>
          </cell>
          <cell r="G554">
            <v>8.5229064928884609E-5</v>
          </cell>
          <cell r="H554">
            <v>5.8589414694701366E-5</v>
          </cell>
          <cell r="I554">
            <v>8.0417700318307209E-2</v>
          </cell>
        </row>
        <row r="555">
          <cell r="A555" t="str">
            <v>D-RNGA</v>
          </cell>
          <cell r="B555" t="str">
            <v>VAR_ncap</v>
          </cell>
          <cell r="C555" t="str">
            <v>-</v>
          </cell>
          <cell r="D555">
            <v>1.08019502487377E-6</v>
          </cell>
          <cell r="E555">
            <v>1.3722300235041101E-7</v>
          </cell>
          <cell r="F555">
            <v>2.12984931326657E-7</v>
          </cell>
          <cell r="G555">
            <v>1.1983938437940099E-7</v>
          </cell>
          <cell r="H555">
            <v>1.5158418840836201E-7</v>
          </cell>
          <cell r="I555">
            <v>2.6714514673689598E-7</v>
          </cell>
        </row>
        <row r="556">
          <cell r="A556" t="str">
            <v>D-RNGA</v>
          </cell>
          <cell r="B556" t="str">
            <v>VAR_cap</v>
          </cell>
          <cell r="C556" t="str">
            <v>-</v>
          </cell>
          <cell r="D556">
            <v>3.0972410875909451</v>
          </cell>
          <cell r="E556">
            <v>3.0972412248139474</v>
          </cell>
          <cell r="F556">
            <v>3.0972414377988788</v>
          </cell>
          <cell r="G556">
            <v>3.097241557638263</v>
          </cell>
          <cell r="H556">
            <v>3.0972418299864986</v>
          </cell>
          <cell r="I556">
            <v>1.5532843377719452</v>
          </cell>
        </row>
        <row r="557">
          <cell r="A557" t="str">
            <v>RHNS-SHLTHCHPNGA</v>
          </cell>
          <cell r="B557" t="str">
            <v>VAR_fout</v>
          </cell>
          <cell r="C557" t="str">
            <v>RHNS-SHLTHC-NGA</v>
          </cell>
          <cell r="E557">
            <v>8.7574202488648859E-4</v>
          </cell>
          <cell r="F557">
            <v>9.714665841925858E-3</v>
          </cell>
          <cell r="G557">
            <v>1.0728029566892753E-2</v>
          </cell>
          <cell r="H557">
            <v>6.0568580285282414E-3</v>
          </cell>
          <cell r="I557">
            <v>1.9306128285643024E-4</v>
          </cell>
        </row>
        <row r="558">
          <cell r="A558" t="str">
            <v>RHNS-SHLTHCHPNGA</v>
          </cell>
          <cell r="B558" t="str">
            <v>VAR_fin</v>
          </cell>
          <cell r="C558" t="str">
            <v>RHNSLTHCHPC</v>
          </cell>
          <cell r="E558">
            <v>8.7574202488648859E-4</v>
          </cell>
          <cell r="F558">
            <v>9.714665841925858E-3</v>
          </cell>
          <cell r="G558">
            <v>1.0728029566892753E-2</v>
          </cell>
          <cell r="H558">
            <v>6.0568580285282414E-3</v>
          </cell>
          <cell r="I558">
            <v>1.9306128285643024E-4</v>
          </cell>
        </row>
        <row r="559">
          <cell r="A559" t="str">
            <v>RHNS-SHLTHCHPNGA</v>
          </cell>
          <cell r="B559" t="str">
            <v>VAR_fin</v>
          </cell>
          <cell r="C559" t="str">
            <v>RHNS_LTH_CHPNGA_ON</v>
          </cell>
          <cell r="E559">
            <v>8.8458790392574485E-4</v>
          </cell>
          <cell r="F559">
            <v>9.8127937797230971E-3</v>
          </cell>
          <cell r="G559">
            <v>1.083639350191185E-2</v>
          </cell>
          <cell r="H559">
            <v>6.1180384126547889E-3</v>
          </cell>
          <cell r="I559">
            <v>1.9501139682467705E-4</v>
          </cell>
        </row>
        <row r="560">
          <cell r="A560" t="str">
            <v>RHNS-SHLTHCHPNGA</v>
          </cell>
          <cell r="B560" t="str">
            <v>VAR_ncap</v>
          </cell>
          <cell r="C560" t="str">
            <v>-</v>
          </cell>
          <cell r="E560">
            <v>1.07756297373945E-4</v>
          </cell>
          <cell r="F560">
            <v>9.6689108090357398E-4</v>
          </cell>
          <cell r="G560">
            <v>6.9158617362223703E-4</v>
          </cell>
          <cell r="H560">
            <v>3.8485498334154601E-4</v>
          </cell>
          <cell r="I560">
            <v>8.7502727071375803E-6</v>
          </cell>
        </row>
        <row r="561">
          <cell r="A561" t="str">
            <v>RHNS-SHLTHCHPNGA</v>
          </cell>
          <cell r="B561" t="str">
            <v>VAR_cap</v>
          </cell>
          <cell r="C561" t="str">
            <v>-</v>
          </cell>
          <cell r="E561">
            <v>1.07756297373945E-4</v>
          </cell>
          <cell r="F561">
            <v>1.0321724696034122E-3</v>
          </cell>
          <cell r="G561">
            <v>1.020386468119159E-3</v>
          </cell>
          <cell r="H561">
            <v>6.0098791554249E-4</v>
          </cell>
          <cell r="I561">
            <v>2.3146507764005035E-5</v>
          </cell>
        </row>
        <row r="562">
          <cell r="A562" t="str">
            <v>D-SCOM_LTH_CHPWOD</v>
          </cell>
          <cell r="B562" t="str">
            <v>VAR_fout</v>
          </cell>
          <cell r="C562" t="str">
            <v>SCOM_LTH_CHPWOD_ON</v>
          </cell>
          <cell r="G562">
            <v>7.6810420114739413E-4</v>
          </cell>
          <cell r="H562">
            <v>7.2323807166020941E-4</v>
          </cell>
          <cell r="I562">
            <v>2.0947961915554272E-4</v>
          </cell>
        </row>
        <row r="563">
          <cell r="A563" t="str">
            <v>D-SCOM_LTH_CHPWOD</v>
          </cell>
          <cell r="B563" t="str">
            <v>VAR_fout</v>
          </cell>
          <cell r="C563" t="str">
            <v>LTH</v>
          </cell>
          <cell r="H563">
            <v>1.3517139899721447E-6</v>
          </cell>
        </row>
        <row r="564">
          <cell r="A564" t="str">
            <v>D-SCOM_LTH_CHPWOD</v>
          </cell>
          <cell r="B564" t="str">
            <v>VAR_fin</v>
          </cell>
          <cell r="C564" t="str">
            <v>SCOM_LTH_CHPWOD</v>
          </cell>
          <cell r="G564">
            <v>7.6898337110159498E-4</v>
          </cell>
          <cell r="H564">
            <v>7.2545121564307794E-4</v>
          </cell>
          <cell r="I564">
            <v>2.1044110170756683E-4</v>
          </cell>
        </row>
        <row r="565">
          <cell r="A565" t="str">
            <v>D-SCOM_KEV_BIO_ELC_CHP</v>
          </cell>
          <cell r="B565" t="str">
            <v>VAR_fout</v>
          </cell>
          <cell r="C565" t="str">
            <v>ELC5</v>
          </cell>
          <cell r="D565">
            <v>0.9591774640687909</v>
          </cell>
          <cell r="E565">
            <v>1.1058704193778333</v>
          </cell>
          <cell r="F565">
            <v>1.4198013935870453</v>
          </cell>
          <cell r="G565">
            <v>1.4196142451102505</v>
          </cell>
          <cell r="H565">
            <v>1.8887790444378949</v>
          </cell>
          <cell r="I565">
            <v>1.9686928820967702</v>
          </cell>
        </row>
        <row r="566">
          <cell r="A566" t="str">
            <v>D-SCOM_KEV_BIO_ELC_CHP</v>
          </cell>
          <cell r="B566" t="str">
            <v>VAR_fout</v>
          </cell>
          <cell r="C566" t="str">
            <v>SCOM_ELC</v>
          </cell>
          <cell r="D566">
            <v>1.8989896431024193E-4</v>
          </cell>
          <cell r="E566">
            <v>7.2771315092544367E-5</v>
          </cell>
          <cell r="F566">
            <v>1.1850924410295652E-4</v>
          </cell>
          <cell r="G566">
            <v>3.1129562692159418E-4</v>
          </cell>
          <cell r="H566">
            <v>1.8666165889275803</v>
          </cell>
          <cell r="I566">
            <v>1.9077601436485658</v>
          </cell>
        </row>
        <row r="567">
          <cell r="A567" t="str">
            <v>D-SCOM_KEV_BIO_ELC_CHP</v>
          </cell>
          <cell r="B567" t="str">
            <v>VAR_fin</v>
          </cell>
          <cell r="C567" t="str">
            <v>SCOM_KEV_BIO_ELC_CHP</v>
          </cell>
          <cell r="D567">
            <v>0.95936736303310077</v>
          </cell>
          <cell r="E567">
            <v>1.1059431906929256</v>
          </cell>
          <cell r="F567">
            <v>1.4199182952640395</v>
          </cell>
          <cell r="G567">
            <v>1.4199218353766254</v>
          </cell>
          <cell r="H567">
            <v>3.7553769549062181</v>
          </cell>
          <cell r="I567">
            <v>3.8764322915324763</v>
          </cell>
        </row>
        <row r="568">
          <cell r="A568" t="str">
            <v>RHES-SHLTHCHPWOD</v>
          </cell>
          <cell r="B568" t="str">
            <v>VAR_fout</v>
          </cell>
          <cell r="C568" t="str">
            <v>RHES-SHLTHC-WOD</v>
          </cell>
          <cell r="G568">
            <v>2.6177407798097068E-4</v>
          </cell>
          <cell r="H568">
            <v>2.7601794619523554E-4</v>
          </cell>
          <cell r="I568">
            <v>2.9773256062239252E-4</v>
          </cell>
        </row>
        <row r="569">
          <cell r="A569" t="str">
            <v>RHES-SHLTHCHPWOD</v>
          </cell>
          <cell r="B569" t="str">
            <v>VAR_fin</v>
          </cell>
          <cell r="C569" t="str">
            <v>RHESLTHCHPC</v>
          </cell>
          <cell r="G569">
            <v>2.6177407798097068E-4</v>
          </cell>
          <cell r="H569">
            <v>2.7601794619523554E-4</v>
          </cell>
          <cell r="I569">
            <v>2.9773256062239252E-4</v>
          </cell>
        </row>
        <row r="570">
          <cell r="A570" t="str">
            <v>RHES-SHLTHCHPWOD</v>
          </cell>
          <cell r="B570" t="str">
            <v>VAR_fin</v>
          </cell>
          <cell r="C570" t="str">
            <v>RHES_LTH_CHPWOD_ON</v>
          </cell>
          <cell r="G570">
            <v>2.6441826058683942E-4</v>
          </cell>
          <cell r="H570">
            <v>2.7880600625781343E-4</v>
          </cell>
          <cell r="I570">
            <v>3.0073996022463901E-4</v>
          </cell>
        </row>
        <row r="571">
          <cell r="A571" t="str">
            <v>RHES-SHLTHCHPWOD</v>
          </cell>
          <cell r="B571" t="str">
            <v>VAR_ncap</v>
          </cell>
          <cell r="C571" t="str">
            <v>-</v>
          </cell>
          <cell r="G571">
            <v>3.5845437047379203E-5</v>
          </cell>
          <cell r="H571">
            <v>2.8482694104710899E-5</v>
          </cell>
          <cell r="I571">
            <v>2.66506490470255E-5</v>
          </cell>
        </row>
        <row r="572">
          <cell r="A572" t="str">
            <v>RHES-SHLTHCHPWOD</v>
          </cell>
          <cell r="B572" t="str">
            <v>VAR_cap</v>
          </cell>
          <cell r="C572" t="str">
            <v>-</v>
          </cell>
          <cell r="G572">
            <v>3.5845437047379203E-5</v>
          </cell>
          <cell r="H572">
            <v>3.8411369881186703E-5</v>
          </cell>
          <cell r="I572">
            <v>3.6264786710192708E-5</v>
          </cell>
        </row>
        <row r="573">
          <cell r="A573" t="str">
            <v>RHES-SHSTG-NGAHP</v>
          </cell>
          <cell r="B573" t="str">
            <v>VAR_fout</v>
          </cell>
          <cell r="C573" t="str">
            <v>RHES-SHANGAH</v>
          </cell>
          <cell r="F573">
            <v>3.6570173650406517E-5</v>
          </cell>
          <cell r="G573">
            <v>4.316230469122847E-5</v>
          </cell>
          <cell r="H573">
            <v>1.0276252211016816</v>
          </cell>
          <cell r="I573">
            <v>0.69192156145443884</v>
          </cell>
        </row>
        <row r="574">
          <cell r="A574" t="str">
            <v>RHES-SHSTG-NGAHP</v>
          </cell>
          <cell r="B574" t="str">
            <v>VAR_fin</v>
          </cell>
          <cell r="C574" t="str">
            <v>RHES-SHANGAH</v>
          </cell>
          <cell r="F574">
            <v>5.2349644319420751E-5</v>
          </cell>
          <cell r="G574">
            <v>5.918375624875356E-5</v>
          </cell>
          <cell r="H574">
            <v>1.0276854957523642</v>
          </cell>
          <cell r="I574">
            <v>0.69195327508113713</v>
          </cell>
        </row>
        <row r="575">
          <cell r="A575" t="str">
            <v>RHES-SHSTG-NGAHP</v>
          </cell>
          <cell r="B575" t="str">
            <v>VAR_ncap</v>
          </cell>
          <cell r="C575" t="str">
            <v>-</v>
          </cell>
          <cell r="D575">
            <v>5.8387909173443603E-6</v>
          </cell>
          <cell r="E575">
            <v>7.4324972182651097E-6</v>
          </cell>
          <cell r="F575">
            <v>1.8284743274032E-5</v>
          </cell>
          <cell r="G575">
            <v>1.7231914807655099E-5</v>
          </cell>
          <cell r="H575">
            <v>7.6079496089637696E-2</v>
          </cell>
          <cell r="I575">
            <v>3.4452651442110503E-5</v>
          </cell>
        </row>
        <row r="576">
          <cell r="A576" t="str">
            <v>RHES-SHSTG-NGAHP</v>
          </cell>
          <cell r="B576" t="str">
            <v>VAR_cap</v>
          </cell>
          <cell r="C576" t="str">
            <v>-</v>
          </cell>
          <cell r="D576">
            <v>5.8387909173443603E-6</v>
          </cell>
          <cell r="E576">
            <v>6.4209016527099969E-7</v>
          </cell>
          <cell r="F576">
            <v>1.3977364614475895E-5</v>
          </cell>
          <cell r="G576">
            <v>1.40108791047102E-5</v>
          </cell>
          <cell r="H576">
            <v>0.16092628408201579</v>
          </cell>
          <cell r="I576">
            <v>9.1100862120336801E-2</v>
          </cell>
        </row>
        <row r="577">
          <cell r="A577" t="str">
            <v>D-RHNS_SOLELC</v>
          </cell>
          <cell r="B577" t="str">
            <v>VAR_fout</v>
          </cell>
          <cell r="C577" t="str">
            <v>RHNS_ELC</v>
          </cell>
          <cell r="E577">
            <v>1.5609240533011739E-6</v>
          </cell>
          <cell r="F577">
            <v>1.5851014268319861</v>
          </cell>
          <cell r="G577">
            <v>1.9984526154097382</v>
          </cell>
          <cell r="H577">
            <v>2.7607425457041321</v>
          </cell>
          <cell r="I577">
            <v>3.3914869188921317</v>
          </cell>
        </row>
        <row r="578">
          <cell r="A578" t="str">
            <v>D-RHNS_SOLELC</v>
          </cell>
          <cell r="B578" t="str">
            <v>VAR_fout</v>
          </cell>
          <cell r="C578" t="str">
            <v>ELC5</v>
          </cell>
          <cell r="E578">
            <v>1.5720981064891764E-6</v>
          </cell>
          <cell r="F578">
            <v>2.2442981857596789</v>
          </cell>
          <cell r="G578">
            <v>2.915019613566793</v>
          </cell>
          <cell r="H578">
            <v>3.84259026964141</v>
          </cell>
          <cell r="I578">
            <v>5.4827780313219598</v>
          </cell>
        </row>
        <row r="579">
          <cell r="A579" t="str">
            <v>D-RHNS_SOLELC</v>
          </cell>
          <cell r="B579" t="str">
            <v>VAR_fin</v>
          </cell>
          <cell r="C579" t="str">
            <v>RHNS_SOL_ELC</v>
          </cell>
          <cell r="E579">
            <v>1.1237201467918013E-6</v>
          </cell>
          <cell r="F579">
            <v>3.8293929690861432</v>
          </cell>
          <cell r="G579">
            <v>4.9134642704980269</v>
          </cell>
          <cell r="H579">
            <v>6.6033224260966303</v>
          </cell>
          <cell r="I579">
            <v>8.8742539060296508</v>
          </cell>
        </row>
        <row r="580">
          <cell r="A580" t="str">
            <v>D-IHFO</v>
          </cell>
          <cell r="B580" t="str">
            <v>VAR_fout</v>
          </cell>
          <cell r="C580" t="str">
            <v>CO2</v>
          </cell>
          <cell r="D580">
            <v>213.78069712056299</v>
          </cell>
          <cell r="E580">
            <v>2.1230042555344801</v>
          </cell>
          <cell r="F580">
            <v>0.19146220995446001</v>
          </cell>
          <cell r="G580">
            <v>3.6294015920419601E-2</v>
          </cell>
          <cell r="H580">
            <v>5.96457079598615E-3</v>
          </cell>
        </row>
        <row r="581">
          <cell r="A581" t="str">
            <v>D-IHFO</v>
          </cell>
          <cell r="B581" t="str">
            <v>VAR_fout</v>
          </cell>
          <cell r="C581" t="str">
            <v>IHFO</v>
          </cell>
          <cell r="D581">
            <v>2.7300040303844901</v>
          </cell>
          <cell r="E581">
            <v>2.7111007926332878E-2</v>
          </cell>
          <cell r="F581">
            <v>2.4449943885589483E-3</v>
          </cell>
          <cell r="G581">
            <v>4.6347874750219396E-4</v>
          </cell>
          <cell r="H581">
            <v>7.6168253410516007E-5</v>
          </cell>
        </row>
        <row r="582">
          <cell r="A582" t="str">
            <v>D-IHFO</v>
          </cell>
          <cell r="B582" t="str">
            <v>VAR_fin</v>
          </cell>
          <cell r="C582" t="str">
            <v>HFO</v>
          </cell>
          <cell r="D582">
            <v>2.7763726898774386</v>
          </cell>
          <cell r="E582">
            <v>2.7571483838110075E-2</v>
          </cell>
          <cell r="F582">
            <v>2.4865222072007762E-3</v>
          </cell>
          <cell r="G582">
            <v>4.7135085610934503E-4</v>
          </cell>
          <cell r="H582">
            <v>7.7461958389430462E-5</v>
          </cell>
        </row>
        <row r="583">
          <cell r="A583" t="str">
            <v>RHEM-SHCONBR</v>
          </cell>
          <cell r="B583" t="str">
            <v>VAR_fout</v>
          </cell>
          <cell r="C583" t="str">
            <v>RHEM-SHCON</v>
          </cell>
          <cell r="F583">
            <v>1.7543417790230232E-4</v>
          </cell>
          <cell r="G583">
            <v>1.477884565440087E-4</v>
          </cell>
          <cell r="H583">
            <v>3.672956814307937E-4</v>
          </cell>
          <cell r="I583">
            <v>2.1001578337599511</v>
          </cell>
        </row>
        <row r="584">
          <cell r="A584" t="str">
            <v>RHEM-SHCONBR</v>
          </cell>
          <cell r="B584" t="str">
            <v>VAR_fin</v>
          </cell>
          <cell r="C584" t="str">
            <v>CON</v>
          </cell>
          <cell r="F584">
            <v>1.7543417790230232E-4</v>
          </cell>
          <cell r="G584">
            <v>1.477884565440087E-4</v>
          </cell>
          <cell r="H584">
            <v>3.672956814307937E-4</v>
          </cell>
          <cell r="I584">
            <v>2.1001578337599511</v>
          </cell>
        </row>
        <row r="585">
          <cell r="A585" t="str">
            <v>RHEM-SHCONBR</v>
          </cell>
          <cell r="B585" t="str">
            <v>VAR_ncap</v>
          </cell>
          <cell r="C585" t="str">
            <v>-</v>
          </cell>
          <cell r="D585">
            <v>2.7029104850237299E-8</v>
          </cell>
          <cell r="E585">
            <v>4.13328437996823E-8</v>
          </cell>
          <cell r="F585">
            <v>1.0423587776190001E-5</v>
          </cell>
          <cell r="G585">
            <v>5.1439536950995495E-7</v>
          </cell>
          <cell r="H585">
            <v>3.4617543604997199E-6</v>
          </cell>
          <cell r="I585">
            <v>0.15700942113628</v>
          </cell>
        </row>
        <row r="586">
          <cell r="A586" t="str">
            <v>RHEM-SHCONBR</v>
          </cell>
          <cell r="B586" t="str">
            <v>VAR_cap</v>
          </cell>
          <cell r="C586" t="str">
            <v>-</v>
          </cell>
          <cell r="D586">
            <v>2.7029104850237299E-8</v>
          </cell>
          <cell r="E586">
            <v>-1.0151637198743305E-6</v>
          </cell>
          <cell r="F586">
            <v>1.0420326868786365E-5</v>
          </cell>
          <cell r="G586">
            <v>1.0951688871500457E-5</v>
          </cell>
          <cell r="H586">
            <v>2.8613693116019296E-5</v>
          </cell>
          <cell r="I586">
            <v>0.15703815164750401</v>
          </cell>
        </row>
        <row r="587">
          <cell r="A587" t="str">
            <v>RHEM-SHSOLBR</v>
          </cell>
          <cell r="B587" t="str">
            <v>VAR_fout</v>
          </cell>
          <cell r="C587" t="str">
            <v>RHEM-SHASOL</v>
          </cell>
          <cell r="D587">
            <v>0.40801036478415398</v>
          </cell>
          <cell r="E587">
            <v>0.47087242680031699</v>
          </cell>
          <cell r="F587">
            <v>0.47103661195864849</v>
          </cell>
          <cell r="G587">
            <v>0.47129511536753016</v>
          </cell>
          <cell r="H587">
            <v>0.99793200866640674</v>
          </cell>
          <cell r="I587">
            <v>0.99792935471375521</v>
          </cell>
        </row>
        <row r="588">
          <cell r="A588" t="str">
            <v>RHEM-SHSOLBR</v>
          </cell>
          <cell r="B588" t="str">
            <v>VAR_fin</v>
          </cell>
          <cell r="C588" t="str">
            <v>SOL</v>
          </cell>
          <cell r="D588">
            <v>0.40801036478415398</v>
          </cell>
          <cell r="E588">
            <v>0.47087242680031699</v>
          </cell>
          <cell r="F588">
            <v>0.47103661195864849</v>
          </cell>
          <cell r="G588">
            <v>0.47129511536753016</v>
          </cell>
          <cell r="H588">
            <v>0.99793200866640674</v>
          </cell>
          <cell r="I588">
            <v>0.99792935471375521</v>
          </cell>
        </row>
        <row r="589">
          <cell r="A589" t="str">
            <v>RHEM-SHSOLBR</v>
          </cell>
          <cell r="B589" t="str">
            <v>VAR_ncap</v>
          </cell>
          <cell r="C589" t="str">
            <v>-</v>
          </cell>
          <cell r="E589">
            <v>9.1293919625088007E-3</v>
          </cell>
          <cell r="F589">
            <v>2.3844439981129801E-5</v>
          </cell>
          <cell r="G589">
            <v>3.7542181526220698E-5</v>
          </cell>
          <cell r="H589">
            <v>2.0075811480953401E-2</v>
          </cell>
          <cell r="I589">
            <v>7.75590428426748E-2</v>
          </cell>
        </row>
        <row r="590">
          <cell r="A590" t="str">
            <v>RHEM-SHSOLBR</v>
          </cell>
          <cell r="B590" t="str">
            <v>VAR_cap</v>
          </cell>
          <cell r="C590" t="str">
            <v>-</v>
          </cell>
          <cell r="D590">
            <v>5.9254921417038302E-2</v>
          </cell>
          <cell r="E590">
            <v>6.8384313379547104E-2</v>
          </cell>
          <cell r="F590">
            <v>6.8408157819528234E-2</v>
          </cell>
          <cell r="G590">
            <v>6.844570000105446E-2</v>
          </cell>
          <cell r="H590">
            <v>0.14492887032298499</v>
          </cell>
          <cell r="I590">
            <v>0.14492827596366301</v>
          </cell>
        </row>
        <row r="591">
          <cell r="A591" t="str">
            <v>SCOM-SHH2BR</v>
          </cell>
          <cell r="B591" t="str">
            <v>VAR_fout</v>
          </cell>
          <cell r="C591" t="str">
            <v>SCOM-SHH2B</v>
          </cell>
          <cell r="G591">
            <v>4.2440756672851093E-5</v>
          </cell>
          <cell r="H591">
            <v>4.1282921480471797E-5</v>
          </cell>
          <cell r="I591">
            <v>3.3099286089275902E-5</v>
          </cell>
        </row>
        <row r="592">
          <cell r="A592" t="str">
            <v>SCOM-SHH2BR</v>
          </cell>
          <cell r="B592" t="str">
            <v>VAR_fin</v>
          </cell>
          <cell r="C592" t="str">
            <v>RSH2</v>
          </cell>
          <cell r="G592">
            <v>4.4825068845483098E-5</v>
          </cell>
          <cell r="H592">
            <v>4.3602186732183651E-5</v>
          </cell>
          <cell r="I592">
            <v>3.4958796543729562E-5</v>
          </cell>
        </row>
        <row r="593">
          <cell r="A593" t="str">
            <v>SCOM-SHH2BR</v>
          </cell>
          <cell r="B593" t="str">
            <v>VAR_ncap</v>
          </cell>
          <cell r="C593" t="str">
            <v>-</v>
          </cell>
          <cell r="G593">
            <v>5.2690034236514701E-6</v>
          </cell>
          <cell r="H593">
            <v>1.9338498910593798E-6</v>
          </cell>
          <cell r="I593">
            <v>2.2993938810069301E-6</v>
          </cell>
        </row>
        <row r="594">
          <cell r="A594" t="str">
            <v>SCOM-SHH2BR</v>
          </cell>
          <cell r="B594" t="str">
            <v>VAR_cap</v>
          </cell>
          <cell r="C594" t="str">
            <v>-</v>
          </cell>
          <cell r="G594">
            <v>5.2690034236514701E-6</v>
          </cell>
          <cell r="H594">
            <v>4.4783010568440594E-6</v>
          </cell>
          <cell r="I594">
            <v>3.4158351257039829E-6</v>
          </cell>
        </row>
        <row r="595">
          <cell r="A595" t="str">
            <v>ITOT-SWHCONBR1</v>
          </cell>
          <cell r="B595" t="str">
            <v>VAR_fout</v>
          </cell>
          <cell r="C595" t="str">
            <v>ITOT-ELS</v>
          </cell>
          <cell r="E595">
            <v>7.5492436484003809E-3</v>
          </cell>
          <cell r="F595">
            <v>7.5515481771282894E-3</v>
          </cell>
          <cell r="G595">
            <v>2.1191104760868929E-2</v>
          </cell>
          <cell r="H595">
            <v>2.1093964871161223E-2</v>
          </cell>
          <cell r="I595">
            <v>2.1191138367488691E-2</v>
          </cell>
        </row>
        <row r="596">
          <cell r="A596" t="str">
            <v>ITOT-SWHCONBR1</v>
          </cell>
          <cell r="B596" t="str">
            <v>VAR_fout</v>
          </cell>
          <cell r="C596" t="str">
            <v>ITOT-SWHC</v>
          </cell>
          <cell r="E596">
            <v>1.9808433367532434</v>
          </cell>
          <cell r="F596">
            <v>1.9814480212206718</v>
          </cell>
          <cell r="G596">
            <v>5.5603263875185123</v>
          </cell>
          <cell r="H596">
            <v>5.5348378866537571</v>
          </cell>
          <cell r="I596">
            <v>5.5603352055474238</v>
          </cell>
        </row>
        <row r="597">
          <cell r="A597" t="str">
            <v>ITOT-SWHCONBR1</v>
          </cell>
          <cell r="B597" t="str">
            <v>VAR_fin</v>
          </cell>
          <cell r="C597" t="str">
            <v>CON</v>
          </cell>
          <cell r="E597">
            <v>1.9883925804016434</v>
          </cell>
          <cell r="F597">
            <v>1.9889995693978006</v>
          </cell>
          <cell r="G597">
            <v>5.5815174922793744</v>
          </cell>
          <cell r="H597">
            <v>5.5559318515249245</v>
          </cell>
          <cell r="I597">
            <v>5.5815263439149181</v>
          </cell>
        </row>
        <row r="598">
          <cell r="A598" t="str">
            <v>ITOT-SWHCONBR1</v>
          </cell>
          <cell r="B598" t="str">
            <v>VAR_ncap</v>
          </cell>
          <cell r="C598" t="str">
            <v>-</v>
          </cell>
          <cell r="E598">
            <v>0.108136326897458</v>
          </cell>
          <cell r="F598">
            <v>4.3854264601247397E-5</v>
          </cell>
          <cell r="G598">
            <v>0.19536184130232001</v>
          </cell>
          <cell r="H598">
            <v>0.115980869200246</v>
          </cell>
          <cell r="I598">
            <v>0.19711994376012401</v>
          </cell>
        </row>
        <row r="599">
          <cell r="A599" t="str">
            <v>ITOT-SWHCONBR1</v>
          </cell>
          <cell r="B599" t="str">
            <v>VAR_cap</v>
          </cell>
          <cell r="C599" t="str">
            <v>-</v>
          </cell>
          <cell r="E599">
            <v>0.108136326897458</v>
          </cell>
          <cell r="F599">
            <v>0.10818018116205901</v>
          </cell>
          <cell r="G599">
            <v>0.30354202246438</v>
          </cell>
          <cell r="H599">
            <v>0.30215434353425702</v>
          </cell>
          <cell r="I599">
            <v>0.30359829770251301</v>
          </cell>
        </row>
        <row r="600">
          <cell r="A600" t="str">
            <v>SCOM-SHLTHCHPWOD</v>
          </cell>
          <cell r="B600" t="str">
            <v>VAR_fout</v>
          </cell>
          <cell r="C600" t="str">
            <v>SCOM-SHLTHC-WOD</v>
          </cell>
          <cell r="G600">
            <v>7.6042315913592057E-4</v>
          </cell>
          <cell r="H600">
            <v>7.1600569094360759E-4</v>
          </cell>
          <cell r="I600">
            <v>2.0738482296398715E-4</v>
          </cell>
        </row>
        <row r="601">
          <cell r="A601" t="str">
            <v>SCOM-SHLTHCHPWOD</v>
          </cell>
          <cell r="B601" t="str">
            <v>VAR_fin</v>
          </cell>
          <cell r="C601" t="str">
            <v>SCOM_LTH_CHPWOD_ON</v>
          </cell>
          <cell r="G601">
            <v>7.6810420114739413E-4</v>
          </cell>
          <cell r="H601">
            <v>7.2323807166020941E-4</v>
          </cell>
          <cell r="I601">
            <v>2.0947961915554272E-4</v>
          </cell>
        </row>
        <row r="602">
          <cell r="A602" t="str">
            <v>SCOM-SHLTHCHPWOD</v>
          </cell>
          <cell r="B602" t="str">
            <v>VAR_fin</v>
          </cell>
          <cell r="C602" t="str">
            <v>SCOMLTHCHPC</v>
          </cell>
          <cell r="G602">
            <v>7.6042315913592057E-4</v>
          </cell>
          <cell r="H602">
            <v>7.1600569094360759E-4</v>
          </cell>
          <cell r="I602">
            <v>2.0738482296398715E-4</v>
          </cell>
        </row>
        <row r="603">
          <cell r="A603" t="str">
            <v>SCOM-SHLTHCHPWOD</v>
          </cell>
          <cell r="B603" t="str">
            <v>VAR_ncap</v>
          </cell>
          <cell r="C603" t="str">
            <v>-</v>
          </cell>
          <cell r="G603">
            <v>8.9987972504025203E-5</v>
          </cell>
          <cell r="H603">
            <v>6.8296962492925704E-5</v>
          </cell>
          <cell r="I603">
            <v>1.33519569376576E-5</v>
          </cell>
        </row>
        <row r="604">
          <cell r="A604" t="str">
            <v>SCOM-SHLTHCHPWOD</v>
          </cell>
          <cell r="B604" t="str">
            <v>VAR_cap</v>
          </cell>
          <cell r="C604" t="str">
            <v>-</v>
          </cell>
          <cell r="G604">
            <v>8.9987972504025203E-5</v>
          </cell>
          <cell r="H604">
            <v>9.1140838514963503E-5</v>
          </cell>
          <cell r="I604">
            <v>2.5789552151632995E-5</v>
          </cell>
        </row>
        <row r="605">
          <cell r="A605" t="str">
            <v>SCOM-SHSTG-NGAHP</v>
          </cell>
          <cell r="B605" t="str">
            <v>VAR_fout</v>
          </cell>
          <cell r="C605" t="str">
            <v>SCOM-SHANGAH</v>
          </cell>
          <cell r="D605">
            <v>8.857831651999567E-5</v>
          </cell>
          <cell r="E605">
            <v>8.9965270928091956E-5</v>
          </cell>
          <cell r="F605">
            <v>6.7468613899339469E-3</v>
          </cell>
          <cell r="G605">
            <v>5.4920752541651307E-3</v>
          </cell>
          <cell r="H605">
            <v>0.21840488019354168</v>
          </cell>
          <cell r="I605">
            <v>1.1992742865404252E-4</v>
          </cell>
        </row>
        <row r="606">
          <cell r="A606" t="str">
            <v>SCOM-SHSTG-NGAHP</v>
          </cell>
          <cell r="B606" t="str">
            <v>VAR_fin</v>
          </cell>
          <cell r="C606" t="str">
            <v>SCOM-SHANGAH</v>
          </cell>
          <cell r="D606">
            <v>8.857831651999567E-5</v>
          </cell>
          <cell r="E606">
            <v>8.9965270928091956E-5</v>
          </cell>
          <cell r="F606">
            <v>8.6947110627330834E-3</v>
          </cell>
          <cell r="G606">
            <v>6.8697309604933612E-3</v>
          </cell>
          <cell r="H606">
            <v>0.25695489582363151</v>
          </cell>
          <cell r="I606">
            <v>1.3686604117878071E-4</v>
          </cell>
        </row>
        <row r="607">
          <cell r="A607" t="str">
            <v>SCOM-SHSTG-NGAHP</v>
          </cell>
          <cell r="B607" t="str">
            <v>VAR_ncap</v>
          </cell>
          <cell r="C607" t="str">
            <v>-</v>
          </cell>
          <cell r="D607">
            <v>9.4863766835328396E-4</v>
          </cell>
          <cell r="E607">
            <v>6.50855411494691E-6</v>
          </cell>
          <cell r="F607">
            <v>3.8360341033426798E-3</v>
          </cell>
          <cell r="G607">
            <v>6.8081328334051198E-3</v>
          </cell>
          <cell r="H607">
            <v>2.23373859090066E-2</v>
          </cell>
          <cell r="I607">
            <v>1.8494544398119001E-2</v>
          </cell>
        </row>
        <row r="608">
          <cell r="A608" t="str">
            <v>SCOM-SHSTG-NGAHP</v>
          </cell>
          <cell r="B608" t="str">
            <v>VAR_cap</v>
          </cell>
          <cell r="C608" t="str">
            <v>-</v>
          </cell>
          <cell r="D608">
            <v>9.4863766835328396E-4</v>
          </cell>
          <cell r="E608">
            <v>5.8348887916900112E-6</v>
          </cell>
          <cell r="F608">
            <v>3.8361065927071565E-3</v>
          </cell>
          <cell r="G608">
            <v>1.0633664193057295E-2</v>
          </cell>
          <cell r="H608">
            <v>3.5011817025105467E-2</v>
          </cell>
          <cell r="I608">
            <v>3.7796627320541454E-2</v>
          </cell>
        </row>
        <row r="609">
          <cell r="A609" t="str">
            <v>ITOT-SWHCONBR2</v>
          </cell>
          <cell r="B609" t="str">
            <v>VAR_fout</v>
          </cell>
          <cell r="C609" t="str">
            <v>ITOT-ELS</v>
          </cell>
          <cell r="E609">
            <v>0.48735305949254148</v>
          </cell>
          <cell r="F609">
            <v>0.48730430555117532</v>
          </cell>
          <cell r="G609">
            <v>0.48735550457653576</v>
          </cell>
          <cell r="H609">
            <v>0.48735755477296522</v>
          </cell>
          <cell r="I609">
            <v>0.48735958167282767</v>
          </cell>
        </row>
        <row r="610">
          <cell r="A610" t="str">
            <v>ITOT-SWHCONBR2</v>
          </cell>
          <cell r="B610" t="str">
            <v>VAR_fout</v>
          </cell>
          <cell r="C610" t="str">
            <v>ITOT-SWHC</v>
          </cell>
          <cell r="E610">
            <v>0.75335456455633043</v>
          </cell>
          <cell r="F610">
            <v>0.75327920029308648</v>
          </cell>
          <cell r="G610">
            <v>0.75335834418826675</v>
          </cell>
          <cell r="H610">
            <v>0.75336151339959834</v>
          </cell>
          <cell r="I610">
            <v>0.75336464659889524</v>
          </cell>
        </row>
        <row r="611">
          <cell r="A611" t="str">
            <v>ITOT-SWHCONBR2</v>
          </cell>
          <cell r="B611" t="str">
            <v>VAR_fin</v>
          </cell>
          <cell r="C611" t="str">
            <v>CON</v>
          </cell>
          <cell r="E611">
            <v>1.2407076240488732</v>
          </cell>
          <cell r="F611">
            <v>1.2405835058442618</v>
          </cell>
          <cell r="G611">
            <v>1.2407138487648033</v>
          </cell>
          <cell r="H611">
            <v>1.2407190681725631</v>
          </cell>
          <cell r="I611">
            <v>1.2407242282717215</v>
          </cell>
        </row>
        <row r="612">
          <cell r="A612" t="str">
            <v>ITOT-SWHCONBR2</v>
          </cell>
          <cell r="B612" t="str">
            <v>VAR_ncap</v>
          </cell>
          <cell r="C612" t="str">
            <v>-</v>
          </cell>
          <cell r="E612">
            <v>6.7475417734547197E-2</v>
          </cell>
          <cell r="F612">
            <v>2.8845613763723299E-7</v>
          </cell>
          <cell r="G612">
            <v>9.609585138904499E-7</v>
          </cell>
          <cell r="H612">
            <v>3.4571035406745498E-2</v>
          </cell>
          <cell r="I612">
            <v>2.84787021258683E-2</v>
          </cell>
        </row>
        <row r="613">
          <cell r="A613" t="str">
            <v>ITOT-SWHCONBR2</v>
          </cell>
          <cell r="B613" t="str">
            <v>VAR_cap</v>
          </cell>
          <cell r="C613" t="str">
            <v>-</v>
          </cell>
          <cell r="E613">
            <v>6.7475417734547197E-2</v>
          </cell>
          <cell r="F613">
            <v>6.7475706190684798E-2</v>
          </cell>
          <cell r="G613">
            <v>6.7476667149198699E-2</v>
          </cell>
          <cell r="H613">
            <v>6.7478936094844094E-2</v>
          </cell>
          <cell r="I613">
            <v>6.7487628221552798E-2</v>
          </cell>
        </row>
        <row r="614">
          <cell r="A614" t="str">
            <v>RHES-SHCONBR1</v>
          </cell>
          <cell r="B614" t="str">
            <v>VAR_fout</v>
          </cell>
          <cell r="C614" t="str">
            <v>RHES-SHCON</v>
          </cell>
          <cell r="D614">
            <v>0.5633777643310055</v>
          </cell>
          <cell r="E614">
            <v>1.1276867413385758</v>
          </cell>
          <cell r="F614">
            <v>1.1275526492478869</v>
          </cell>
          <cell r="G614">
            <v>6.4142131387978987</v>
          </cell>
          <cell r="H614">
            <v>6.4142371881299312</v>
          </cell>
          <cell r="I614">
            <v>6.4142323562769841</v>
          </cell>
        </row>
        <row r="615">
          <cell r="A615" t="str">
            <v>RHES-SHCONBR1</v>
          </cell>
          <cell r="B615" t="str">
            <v>VAR_fin</v>
          </cell>
          <cell r="C615" t="str">
            <v>CON</v>
          </cell>
          <cell r="D615">
            <v>0.5633777643310055</v>
          </cell>
          <cell r="E615">
            <v>1.1276867413385758</v>
          </cell>
          <cell r="F615">
            <v>1.1275526492478869</v>
          </cell>
          <cell r="G615">
            <v>6.4142131387978987</v>
          </cell>
          <cell r="H615">
            <v>6.4142371881299312</v>
          </cell>
          <cell r="I615">
            <v>6.4142323562769841</v>
          </cell>
        </row>
        <row r="616">
          <cell r="A616" t="str">
            <v>RHES-SHCONBR1</v>
          </cell>
          <cell r="B616" t="str">
            <v>VAR_ncap</v>
          </cell>
          <cell r="C616" t="str">
            <v>-</v>
          </cell>
          <cell r="D616">
            <v>4.5550185545576598E-2</v>
          </cell>
          <cell r="E616">
            <v>4.55505055355334E-2</v>
          </cell>
          <cell r="F616">
            <v>8.8478787725153305E-7</v>
          </cell>
          <cell r="G616">
            <v>0.42712044199958299</v>
          </cell>
          <cell r="H616">
            <v>1.0680991416752099E-6</v>
          </cell>
          <cell r="I616">
            <v>4.1925245953733398E-2</v>
          </cell>
        </row>
        <row r="617">
          <cell r="A617" t="str">
            <v>RHES-SHCONBR1</v>
          </cell>
          <cell r="B617" t="str">
            <v>VAR_cap</v>
          </cell>
          <cell r="C617" t="str">
            <v>-</v>
          </cell>
          <cell r="D617">
            <v>4.5550185545576598E-2</v>
          </cell>
          <cell r="E617">
            <v>9.1100691081110102E-2</v>
          </cell>
          <cell r="F617">
            <v>9.1101575868987303E-2</v>
          </cell>
          <cell r="G617">
            <v>0.51822201786857003</v>
          </cell>
          <cell r="H617">
            <v>0.51823190234844896</v>
          </cell>
          <cell r="I617">
            <v>0.51823273089020405</v>
          </cell>
        </row>
        <row r="618">
          <cell r="A618" t="str">
            <v>ITOT-SWHCONBR3</v>
          </cell>
          <cell r="B618" t="str">
            <v>VAR_fout</v>
          </cell>
          <cell r="C618" t="str">
            <v>ITOT-ELS</v>
          </cell>
          <cell r="E618">
            <v>6.4222844035189713E-2</v>
          </cell>
          <cell r="F618">
            <v>6.4211911713311323E-2</v>
          </cell>
          <cell r="G618">
            <v>6.4292577946281931E-2</v>
          </cell>
          <cell r="H618">
            <v>0.28967463493326812</v>
          </cell>
          <cell r="I618">
            <v>0.28967615527652008</v>
          </cell>
        </row>
        <row r="619">
          <cell r="A619" t="str">
            <v>ITOT-SWHCONBR3</v>
          </cell>
          <cell r="B619" t="str">
            <v>VAR_fout</v>
          </cell>
          <cell r="C619" t="str">
            <v>ITOT-SWHC</v>
          </cell>
          <cell r="E619">
            <v>0.12745387713094708</v>
          </cell>
          <cell r="F619">
            <v>0.12743218131802619</v>
          </cell>
          <cell r="G619">
            <v>0.12759226803327672</v>
          </cell>
          <cell r="H619">
            <v>0.57487574528009056</v>
          </cell>
          <cell r="I619">
            <v>0.57487876248751779</v>
          </cell>
        </row>
        <row r="620">
          <cell r="A620" t="str">
            <v>ITOT-SWHCONBR3</v>
          </cell>
          <cell r="B620" t="str">
            <v>VAR_fin</v>
          </cell>
          <cell r="C620" t="str">
            <v>CON</v>
          </cell>
          <cell r="E620">
            <v>0.1916767211661369</v>
          </cell>
          <cell r="F620">
            <v>0.1916440930313375</v>
          </cell>
          <cell r="G620">
            <v>0.19188484597955857</v>
          </cell>
          <cell r="H620">
            <v>0.86455038021335928</v>
          </cell>
          <cell r="I620">
            <v>0.86455491776403803</v>
          </cell>
        </row>
        <row r="621">
          <cell r="A621" t="str">
            <v>ITOT-SWHCONBR3</v>
          </cell>
          <cell r="B621" t="str">
            <v>VAR_ncap</v>
          </cell>
          <cell r="C621" t="str">
            <v>-</v>
          </cell>
          <cell r="E621">
            <v>1.0424605533427601E-2</v>
          </cell>
          <cell r="F621">
            <v>3.4711888799490302E-7</v>
          </cell>
          <cell r="G621">
            <v>1.15858102218559E-5</v>
          </cell>
          <cell r="H621">
            <v>5.34484883745157E-3</v>
          </cell>
          <cell r="I621">
            <v>2.5522210601619098E-2</v>
          </cell>
        </row>
        <row r="622">
          <cell r="A622" t="str">
            <v>ITOT-SWHCONBR3</v>
          </cell>
          <cell r="B622" t="str">
            <v>VAR_cap</v>
          </cell>
          <cell r="C622" t="str">
            <v>-</v>
          </cell>
          <cell r="E622">
            <v>1.0424605533427601E-2</v>
          </cell>
          <cell r="F622">
            <v>1.04249526523156E-2</v>
          </cell>
          <cell r="G622">
            <v>1.0436538462537399E-2</v>
          </cell>
          <cell r="H622">
            <v>4.7020267204974597E-2</v>
          </cell>
          <cell r="I622">
            <v>4.7026252502826403E-2</v>
          </cell>
        </row>
        <row r="623">
          <cell r="A623" t="str">
            <v>ITOT-ELCSPECADV</v>
          </cell>
          <cell r="B623" t="str">
            <v>VAR_fout</v>
          </cell>
          <cell r="C623" t="str">
            <v>ITOT-ELS</v>
          </cell>
          <cell r="G623">
            <v>2.1458976025913331E-3</v>
          </cell>
          <cell r="H623">
            <v>8.7304187232722441</v>
          </cell>
          <cell r="I623">
            <v>12.350869149053315</v>
          </cell>
        </row>
        <row r="624">
          <cell r="A624" t="str">
            <v>ITOT-ELCSPECADV</v>
          </cell>
          <cell r="B624" t="str">
            <v>VAR_fin</v>
          </cell>
          <cell r="C624" t="str">
            <v>ITOT_ELC</v>
          </cell>
          <cell r="G624">
            <v>1.8476816337412922E-3</v>
          </cell>
          <cell r="H624">
            <v>7.1514252462369887</v>
          </cell>
          <cell r="I624">
            <v>9.0678645802178472</v>
          </cell>
        </row>
        <row r="625">
          <cell r="A625" t="str">
            <v>ITOT-ELCSPECADV</v>
          </cell>
          <cell r="B625" t="str">
            <v>VAR_ncap</v>
          </cell>
          <cell r="C625" t="str">
            <v>-</v>
          </cell>
          <cell r="G625">
            <v>1.1685924488370199E-4</v>
          </cell>
          <cell r="H625">
            <v>0.47466134327410597</v>
          </cell>
          <cell r="I625">
            <v>0.196930967850971</v>
          </cell>
        </row>
        <row r="626">
          <cell r="A626" t="str">
            <v>ITOT-ELCSPECADV</v>
          </cell>
          <cell r="B626" t="str">
            <v>VAR_cap</v>
          </cell>
          <cell r="C626" t="str">
            <v>-</v>
          </cell>
          <cell r="G626">
            <v>1.1685924488370199E-4</v>
          </cell>
          <cell r="H626">
            <v>0.47478493756947376</v>
          </cell>
          <cell r="I626">
            <v>0.67167515354084906</v>
          </cell>
        </row>
        <row r="627">
          <cell r="A627" t="str">
            <v>RHES-SHELCBR</v>
          </cell>
          <cell r="B627" t="str">
            <v>VAR_fout</v>
          </cell>
          <cell r="C627" t="str">
            <v>RHES-SHAELCB</v>
          </cell>
          <cell r="D627">
            <v>4.279988674088349</v>
          </cell>
          <cell r="E627">
            <v>3.9986892062809098</v>
          </cell>
          <cell r="F627">
            <v>3.2803991188180923</v>
          </cell>
          <cell r="G627">
            <v>2.3289090879758239</v>
          </cell>
          <cell r="H627">
            <v>0.59541725802870427</v>
          </cell>
          <cell r="I627">
            <v>0.17328475878993907</v>
          </cell>
        </row>
        <row r="628">
          <cell r="A628" t="str">
            <v>RHES-SHELCBR</v>
          </cell>
          <cell r="B628" t="str">
            <v>VAR_fin</v>
          </cell>
          <cell r="C628" t="str">
            <v>RHES_ELC</v>
          </cell>
          <cell r="D628">
            <v>4.5052512358824721</v>
          </cell>
          <cell r="E628">
            <v>4.2091465329272753</v>
          </cell>
          <cell r="F628">
            <v>3.4530517040190407</v>
          </cell>
          <cell r="G628">
            <v>2.4514832505008672</v>
          </cell>
          <cell r="H628">
            <v>0.62675500845126753</v>
          </cell>
          <cell r="I628">
            <v>0.18240500925256742</v>
          </cell>
        </row>
        <row r="629">
          <cell r="A629" t="str">
            <v>RHES-SHELCBR</v>
          </cell>
          <cell r="B629" t="str">
            <v>VAR_ncap</v>
          </cell>
          <cell r="C629" t="str">
            <v>-</v>
          </cell>
          <cell r="D629">
            <v>5.4840084626192698E-8</v>
          </cell>
          <cell r="E629">
            <v>4.52802382462981E-7</v>
          </cell>
          <cell r="F629">
            <v>3.1422056892132299E-7</v>
          </cell>
          <cell r="G629">
            <v>2.7140690833333603E-7</v>
          </cell>
          <cell r="H629">
            <v>3.5499282656201399E-2</v>
          </cell>
          <cell r="I629">
            <v>1.3509731056729301E-7</v>
          </cell>
        </row>
        <row r="630">
          <cell r="A630" t="str">
            <v>RHES-SHELCBR</v>
          </cell>
          <cell r="B630" t="str">
            <v>VAR_cap</v>
          </cell>
          <cell r="C630" t="str">
            <v>-</v>
          </cell>
          <cell r="D630">
            <v>0.34576935471641762</v>
          </cell>
          <cell r="E630">
            <v>0.34576848782842212</v>
          </cell>
          <cell r="F630">
            <v>0.34576012461678862</v>
          </cell>
          <cell r="G630">
            <v>0.34527197640820628</v>
          </cell>
          <cell r="H630">
            <v>4.8653010453146593E-2</v>
          </cell>
          <cell r="I630">
            <v>2.2023573376033619E-2</v>
          </cell>
        </row>
        <row r="631">
          <cell r="A631" t="str">
            <v>RHSA-WHELCBR</v>
          </cell>
          <cell r="B631" t="str">
            <v>VAR_fout</v>
          </cell>
          <cell r="C631" t="str">
            <v>RHSA-WHAELCB</v>
          </cell>
          <cell r="D631">
            <v>6.6447143215605493</v>
          </cell>
          <cell r="E631">
            <v>6.9687109113856014</v>
          </cell>
          <cell r="F631">
            <v>5.6098593654582576</v>
          </cell>
          <cell r="G631">
            <v>3.7892308999760496</v>
          </cell>
          <cell r="H631">
            <v>1.1754058146550945</v>
          </cell>
          <cell r="I631">
            <v>0.28429661326280864</v>
          </cell>
        </row>
        <row r="632">
          <cell r="A632" t="str">
            <v>RHSA-WHELCBR</v>
          </cell>
          <cell r="B632" t="str">
            <v>VAR_fin</v>
          </cell>
          <cell r="C632" t="str">
            <v>RHSA_ELC</v>
          </cell>
          <cell r="D632">
            <v>8.4110307867855116</v>
          </cell>
          <cell r="E632">
            <v>8.7988774133656555</v>
          </cell>
          <cell r="F632">
            <v>7.0564268747902554</v>
          </cell>
          <cell r="G632">
            <v>4.7365386249700636</v>
          </cell>
          <cell r="H632">
            <v>1.4511182896976458</v>
          </cell>
          <cell r="I632">
            <v>0.34670318690586399</v>
          </cell>
        </row>
        <row r="633">
          <cell r="A633" t="str">
            <v>RHSA-WHELCBR</v>
          </cell>
          <cell r="B633" t="str">
            <v>VAR_ncap</v>
          </cell>
          <cell r="C633" t="str">
            <v>-</v>
          </cell>
          <cell r="D633">
            <v>1.3656608016564599E-5</v>
          </cell>
          <cell r="E633">
            <v>3.4212424310623102E-2</v>
          </cell>
          <cell r="F633">
            <v>3.0114728130070798E-7</v>
          </cell>
          <cell r="G633">
            <v>4.9422057204811502E-7</v>
          </cell>
          <cell r="H633">
            <v>8.5789929850212995E-3</v>
          </cell>
          <cell r="I633">
            <v>2.1005598773698801E-7</v>
          </cell>
        </row>
        <row r="634">
          <cell r="A634" t="str">
            <v>RHSA-WHELCBR</v>
          </cell>
          <cell r="B634" t="str">
            <v>VAR_cap</v>
          </cell>
          <cell r="C634" t="str">
            <v>-</v>
          </cell>
          <cell r="D634">
            <v>0.43758224538169355</v>
          </cell>
          <cell r="E634">
            <v>0.47179439149878011</v>
          </cell>
          <cell r="F634">
            <v>0.47179065812753229</v>
          </cell>
          <cell r="G634">
            <v>0.4490305051509535</v>
          </cell>
          <cell r="H634">
            <v>8.0378905152031777E-2</v>
          </cell>
          <cell r="I634">
            <v>3.6289261632205763E-2</v>
          </cell>
        </row>
        <row r="635">
          <cell r="A635" t="str">
            <v>ITOT-SWHLTHDH</v>
          </cell>
          <cell r="B635" t="str">
            <v>VAR_fout</v>
          </cell>
          <cell r="C635" t="str">
            <v>ITOT-SWH</v>
          </cell>
          <cell r="D635">
            <v>6.5822915073424495</v>
          </cell>
          <cell r="E635">
            <v>7.0678515936176778</v>
          </cell>
          <cell r="F635">
            <v>6.7033303913666504</v>
          </cell>
          <cell r="G635">
            <v>5.9479016353670442</v>
          </cell>
          <cell r="H635">
            <v>5.3277639497180038</v>
          </cell>
          <cell r="I635">
            <v>5.6218978704754328</v>
          </cell>
        </row>
        <row r="636">
          <cell r="A636" t="str">
            <v>ITOT-SWHLTHDH</v>
          </cell>
          <cell r="B636" t="str">
            <v>VAR_fin</v>
          </cell>
          <cell r="C636" t="str">
            <v>ITOT_LTH_DH</v>
          </cell>
          <cell r="D636">
            <v>7.1200221955923979</v>
          </cell>
          <cell r="E636">
            <v>7.6289093229641827</v>
          </cell>
          <cell r="F636">
            <v>7.2123296144461841</v>
          </cell>
          <cell r="G636">
            <v>6.3656351686333554</v>
          </cell>
          <cell r="H636">
            <v>5.6421604782961365</v>
          </cell>
          <cell r="I636">
            <v>5.9177872320794052</v>
          </cell>
        </row>
        <row r="637">
          <cell r="A637" t="str">
            <v>ITOT-SWHLTHDH</v>
          </cell>
          <cell r="B637" t="str">
            <v>VAR_fin</v>
          </cell>
          <cell r="C637" t="str">
            <v>ITOTLTHDHC</v>
          </cell>
          <cell r="D637">
            <v>6.5822915073424495</v>
          </cell>
          <cell r="E637">
            <v>7.0678515936176778</v>
          </cell>
          <cell r="F637">
            <v>6.7033303913666504</v>
          </cell>
          <cell r="G637">
            <v>5.9479016353670442</v>
          </cell>
          <cell r="H637">
            <v>5.3277639497180038</v>
          </cell>
          <cell r="I637">
            <v>5.6218978704754328</v>
          </cell>
        </row>
        <row r="638">
          <cell r="A638" t="str">
            <v>ITOT-SWHLTHDH</v>
          </cell>
          <cell r="B638" t="str">
            <v>VAR_ncap</v>
          </cell>
          <cell r="C638" t="str">
            <v>-</v>
          </cell>
          <cell r="E638">
            <v>3.50912833050539E-2</v>
          </cell>
          <cell r="F638">
            <v>8.7856743557037001E-2</v>
          </cell>
          <cell r="G638">
            <v>4.8811699017232597E-2</v>
          </cell>
          <cell r="H638">
            <v>2.6347044545425202E-2</v>
          </cell>
          <cell r="I638">
            <v>0.33194018369126699</v>
          </cell>
        </row>
        <row r="639">
          <cell r="A639" t="str">
            <v>ITOT-SWHLTHDH</v>
          </cell>
          <cell r="B639" t="str">
            <v>VAR_cap</v>
          </cell>
          <cell r="C639" t="str">
            <v>-</v>
          </cell>
          <cell r="D639">
            <v>0.79547229253225304</v>
          </cell>
          <cell r="E639">
            <v>0.63916862743289693</v>
          </cell>
          <cell r="F639">
            <v>0.68317391544106809</v>
          </cell>
          <cell r="G639">
            <v>0.46268974625560799</v>
          </cell>
          <cell r="H639">
            <v>0.42208715369361499</v>
          </cell>
          <cell r="I639">
            <v>0.49666745184032751</v>
          </cell>
        </row>
        <row r="640">
          <cell r="A640" t="str">
            <v>RHES-SHCONBR2</v>
          </cell>
          <cell r="B640" t="str">
            <v>VAR_fout</v>
          </cell>
          <cell r="C640" t="str">
            <v>RHES-SHCON</v>
          </cell>
          <cell r="D640">
            <v>0.41002761894028428</v>
          </cell>
          <cell r="E640">
            <v>0.82070630395339983</v>
          </cell>
          <cell r="F640">
            <v>0.82058452709283614</v>
          </cell>
          <cell r="G640">
            <v>3.9231443372948851</v>
          </cell>
          <cell r="H640">
            <v>4.6680703126053036</v>
          </cell>
          <cell r="I640">
            <v>4.6680652342601512</v>
          </cell>
        </row>
        <row r="641">
          <cell r="A641" t="str">
            <v>RHES-SHCONBR2</v>
          </cell>
          <cell r="B641" t="str">
            <v>VAR_fin</v>
          </cell>
          <cell r="C641" t="str">
            <v>CON</v>
          </cell>
          <cell r="D641">
            <v>0.41002761894028428</v>
          </cell>
          <cell r="E641">
            <v>0.82070630395339983</v>
          </cell>
          <cell r="F641">
            <v>0.82058452709283614</v>
          </cell>
          <cell r="G641">
            <v>3.9231443372948851</v>
          </cell>
          <cell r="H641">
            <v>4.6680703126053036</v>
          </cell>
          <cell r="I641">
            <v>4.6680652342601512</v>
          </cell>
        </row>
        <row r="642">
          <cell r="A642" t="str">
            <v>RHES-SHCONBR2</v>
          </cell>
          <cell r="B642" t="str">
            <v>VAR_ncap</v>
          </cell>
          <cell r="C642" t="str">
            <v>-</v>
          </cell>
          <cell r="D642">
            <v>3.3150060890698399E-2</v>
          </cell>
          <cell r="E642">
            <v>3.31503806322275E-2</v>
          </cell>
          <cell r="F642">
            <v>6.6518421650918403E-7</v>
          </cell>
          <cell r="G642">
            <v>0.25066123729980999</v>
          </cell>
          <cell r="H642">
            <v>1.03240916685897E-6</v>
          </cell>
          <cell r="I642">
            <v>3.0512062670514199E-2</v>
          </cell>
        </row>
        <row r="643">
          <cell r="A643" t="str">
            <v>RHES-SHCONBR2</v>
          </cell>
          <cell r="B643" t="str">
            <v>VAR_cap</v>
          </cell>
          <cell r="C643" t="str">
            <v>-</v>
          </cell>
          <cell r="D643">
            <v>3.3150060890698399E-2</v>
          </cell>
          <cell r="E643">
            <v>6.6300441522925899E-2</v>
          </cell>
          <cell r="F643">
            <v>6.6301106707142496E-2</v>
          </cell>
          <cell r="G643">
            <v>0.316962344006952</v>
          </cell>
          <cell r="H643">
            <v>0.37715402710283003</v>
          </cell>
          <cell r="I643">
            <v>0.37715471337844397</v>
          </cell>
        </row>
        <row r="644">
          <cell r="A644" t="str">
            <v>ITOT-SWHCONBR4</v>
          </cell>
          <cell r="B644" t="str">
            <v>VAR_fout</v>
          </cell>
          <cell r="C644" t="str">
            <v>ITOT-ELS</v>
          </cell>
          <cell r="E644">
            <v>2.1215638877449431E-4</v>
          </cell>
          <cell r="F644">
            <v>2.1210404717983723E-4</v>
          </cell>
          <cell r="G644">
            <v>0.43523508472092848</v>
          </cell>
          <cell r="H644">
            <v>0.57457658054141947</v>
          </cell>
          <cell r="I644">
            <v>0.57457708290017651</v>
          </cell>
        </row>
        <row r="645">
          <cell r="A645" t="str">
            <v>ITOT-SWHCONBR4</v>
          </cell>
          <cell r="B645" t="str">
            <v>VAR_fout</v>
          </cell>
          <cell r="C645" t="str">
            <v>ITOT-SWHC</v>
          </cell>
          <cell r="E645">
            <v>2.2799467860375104E-3</v>
          </cell>
          <cell r="F645">
            <v>2.279384295078814E-3</v>
          </cell>
          <cell r="G645">
            <v>4.6772705658889935</v>
          </cell>
          <cell r="H645">
            <v>6.1747093062102545</v>
          </cell>
          <cell r="I645">
            <v>6.1747147048279372</v>
          </cell>
        </row>
        <row r="646">
          <cell r="A646" t="str">
            <v>ITOT-SWHCONBR4</v>
          </cell>
          <cell r="B646" t="str">
            <v>VAR_fin</v>
          </cell>
          <cell r="C646" t="str">
            <v>CON</v>
          </cell>
          <cell r="E646">
            <v>2.4921031748120007E-3</v>
          </cell>
          <cell r="F646">
            <v>2.4914883422586472E-3</v>
          </cell>
          <cell r="G646">
            <v>5.1125056506099256</v>
          </cell>
          <cell r="H646">
            <v>6.7492858867516743</v>
          </cell>
          <cell r="I646">
            <v>6.7492917877281124</v>
          </cell>
        </row>
        <row r="647">
          <cell r="A647" t="str">
            <v>ITOT-SWHCONBR4</v>
          </cell>
          <cell r="B647" t="str">
            <v>VAR_ncap</v>
          </cell>
          <cell r="C647" t="str">
            <v>-</v>
          </cell>
          <cell r="E647">
            <v>1.3403998332217799E-4</v>
          </cell>
          <cell r="F647">
            <v>5.0563321415042603E-7</v>
          </cell>
          <cell r="G647">
            <v>0.27790078222952203</v>
          </cell>
          <cell r="H647">
            <v>0.17604169404908701</v>
          </cell>
          <cell r="I647">
            <v>0.23884683368745999</v>
          </cell>
        </row>
        <row r="648">
          <cell r="A648" t="str">
            <v>ITOT-SWHCONBR4</v>
          </cell>
          <cell r="B648" t="str">
            <v>VAR_cap</v>
          </cell>
          <cell r="C648" t="str">
            <v>-</v>
          </cell>
          <cell r="E648">
            <v>1.3403998332217799E-4</v>
          </cell>
          <cell r="F648">
            <v>1.3454561653632801E-4</v>
          </cell>
          <cell r="G648">
            <v>0.278035327846059</v>
          </cell>
          <cell r="H648">
            <v>0.36705181741951698</v>
          </cell>
          <cell r="I648">
            <v>0.36711700273666698</v>
          </cell>
        </row>
        <row r="649">
          <cell r="A649" t="str">
            <v>D-ITOT_NKEV_GAS_ELC_CHP</v>
          </cell>
          <cell r="B649" t="str">
            <v>VAR_fout</v>
          </cell>
          <cell r="C649" t="str">
            <v>ITOT_ELC</v>
          </cell>
          <cell r="D649">
            <v>0.6670698493725542</v>
          </cell>
          <cell r="E649">
            <v>8.8086733488789204E-2</v>
          </cell>
          <cell r="F649">
            <v>0.11226320094048715</v>
          </cell>
          <cell r="G649">
            <v>0.88609501228518628</v>
          </cell>
          <cell r="H649">
            <v>3.0182716350902358E-2</v>
          </cell>
          <cell r="I649">
            <v>1.279944057448564E-3</v>
          </cell>
        </row>
        <row r="650">
          <cell r="A650" t="str">
            <v>D-ITOT_NKEV_GAS_ELC_CHP</v>
          </cell>
          <cell r="B650" t="str">
            <v>VAR_fout</v>
          </cell>
          <cell r="C650" t="str">
            <v>ELC5</v>
          </cell>
          <cell r="D650">
            <v>2.9040049423656594E-3</v>
          </cell>
          <cell r="E650">
            <v>1.6236446857956482E-3</v>
          </cell>
          <cell r="F650">
            <v>1.8633986297740236E-3</v>
          </cell>
          <cell r="G650">
            <v>1.7755530085638519E-2</v>
          </cell>
          <cell r="H650">
            <v>1.6691291844821779E-3</v>
          </cell>
          <cell r="I650">
            <v>6.2854879653855495E-3</v>
          </cell>
        </row>
        <row r="651">
          <cell r="A651" t="str">
            <v>D-ITOT_NKEV_GAS_ELC_CHP</v>
          </cell>
          <cell r="B651" t="str">
            <v>VAR_fin</v>
          </cell>
          <cell r="C651" t="str">
            <v>ITOT_NKEV_GAS_ELC_CHP</v>
          </cell>
          <cell r="D651">
            <v>0.66997385431491985</v>
          </cell>
          <cell r="E651">
            <v>8.9710378174584771E-2</v>
          </cell>
          <cell r="F651">
            <v>0.11411453499417086</v>
          </cell>
          <cell r="G651">
            <v>0.90385054237082496</v>
          </cell>
          <cell r="H651">
            <v>3.1851845535384518E-2</v>
          </cell>
          <cell r="I651">
            <v>7.5654320228341143E-3</v>
          </cell>
        </row>
        <row r="652">
          <cell r="A652" t="str">
            <v>SCOM-SHELCBR</v>
          </cell>
          <cell r="B652" t="str">
            <v>VAR_fout</v>
          </cell>
          <cell r="C652" t="str">
            <v>SCOM-SHAELCB</v>
          </cell>
          <cell r="D652">
            <v>2.394047907399965</v>
          </cell>
          <cell r="E652">
            <v>0.59041202807278403</v>
          </cell>
          <cell r="F652">
            <v>2.1821671570482639</v>
          </cell>
          <cell r="G652">
            <v>1.8792253823700917</v>
          </cell>
          <cell r="H652">
            <v>0.92611825488370714</v>
          </cell>
          <cell r="I652">
            <v>0.48571455102162631</v>
          </cell>
        </row>
        <row r="653">
          <cell r="A653" t="str">
            <v>SCOM-SHELCBR</v>
          </cell>
          <cell r="B653" t="str">
            <v>VAR_fin</v>
          </cell>
          <cell r="C653" t="str">
            <v>SCOM_ELC</v>
          </cell>
          <cell r="D653">
            <v>2.6236141450958499</v>
          </cell>
          <cell r="E653">
            <v>0.64525904707408066</v>
          </cell>
          <cell r="F653">
            <v>2.3751479260389288</v>
          </cell>
          <cell r="G653">
            <v>2.0315950079676668</v>
          </cell>
          <cell r="H653">
            <v>0.98785947187595402</v>
          </cell>
          <cell r="I653">
            <v>0.51127847475960631</v>
          </cell>
        </row>
        <row r="654">
          <cell r="A654" t="str">
            <v>SCOM-SHELCBR</v>
          </cell>
          <cell r="B654" t="str">
            <v>VAR_ncap</v>
          </cell>
          <cell r="C654" t="str">
            <v>-</v>
          </cell>
          <cell r="D654">
            <v>1.3932757734289499E-6</v>
          </cell>
          <cell r="E654">
            <v>7.7196031485631602E-7</v>
          </cell>
          <cell r="F654">
            <v>6.7495307276305594E-2</v>
          </cell>
          <cell r="G654">
            <v>3.0887033522596902E-6</v>
          </cell>
          <cell r="H654">
            <v>5.4919772131898401E-2</v>
          </cell>
          <cell r="I654">
            <v>1.9474136262206899E-4</v>
          </cell>
        </row>
        <row r="655">
          <cell r="A655" t="str">
            <v>SCOM-SHELCBR</v>
          </cell>
          <cell r="B655" t="str">
            <v>VAR_cap</v>
          </cell>
          <cell r="C655" t="str">
            <v>-</v>
          </cell>
          <cell r="D655">
            <v>0.18498944162721542</v>
          </cell>
          <cell r="E655">
            <v>0.10113273395904269</v>
          </cell>
          <cell r="F655">
            <v>0.1686278785755933</v>
          </cell>
          <cell r="G655">
            <v>0.16862716015839463</v>
          </cell>
          <cell r="H655">
            <v>9.4511175771575445E-2</v>
          </cell>
          <cell r="I655">
            <v>5.1741098814020836E-2</v>
          </cell>
        </row>
        <row r="656">
          <cell r="A656" t="str">
            <v>RHES-SHCONBR3</v>
          </cell>
          <cell r="B656" t="str">
            <v>VAR_fout</v>
          </cell>
          <cell r="C656" t="str">
            <v>RHES-SHCON</v>
          </cell>
          <cell r="D656">
            <v>0.67720688074138469</v>
          </cell>
          <cell r="E656">
            <v>1.3555557208728912</v>
          </cell>
          <cell r="F656">
            <v>1.3554033844388644</v>
          </cell>
          <cell r="G656">
            <v>1.3554091562615411</v>
          </cell>
          <cell r="H656">
            <v>7.7066477456983549</v>
          </cell>
          <cell r="I656">
            <v>7.7103972900093174</v>
          </cell>
        </row>
        <row r="657">
          <cell r="A657" t="str">
            <v>RHES-SHCONBR3</v>
          </cell>
          <cell r="B657" t="str">
            <v>VAR_fin</v>
          </cell>
          <cell r="C657" t="str">
            <v>CON</v>
          </cell>
          <cell r="D657">
            <v>0.67720688074138469</v>
          </cell>
          <cell r="E657">
            <v>1.3555557208728912</v>
          </cell>
          <cell r="F657">
            <v>1.3554033844388644</v>
          </cell>
          <cell r="G657">
            <v>1.3554091562615411</v>
          </cell>
          <cell r="H657">
            <v>7.7066477456983549</v>
          </cell>
          <cell r="I657">
            <v>7.7103972900093174</v>
          </cell>
        </row>
        <row r="658">
          <cell r="A658" t="str">
            <v>RHES-SHCONBR3</v>
          </cell>
          <cell r="B658" t="str">
            <v>VAR_ncap</v>
          </cell>
          <cell r="C658" t="str">
            <v>-</v>
          </cell>
          <cell r="D658">
            <v>5.4754695123057702E-2</v>
          </cell>
          <cell r="E658">
            <v>5.4755010386769297E-2</v>
          </cell>
          <cell r="F658">
            <v>9.7789690504458894E-8</v>
          </cell>
          <cell r="G658">
            <v>1.4391336257989399E-7</v>
          </cell>
          <cell r="H658">
            <v>0.172993991353869</v>
          </cell>
          <cell r="I658">
            <v>5.0726043939262298E-2</v>
          </cell>
        </row>
        <row r="659">
          <cell r="A659" t="str">
            <v>RHES-SHCONBR3</v>
          </cell>
          <cell r="B659" t="str">
            <v>VAR_cap</v>
          </cell>
          <cell r="C659" t="str">
            <v>-</v>
          </cell>
          <cell r="D659">
            <v>5.4754695123057702E-2</v>
          </cell>
          <cell r="E659">
            <v>0.109509705509827</v>
          </cell>
          <cell r="F659">
            <v>0.109509803299517</v>
          </cell>
          <cell r="G659">
            <v>0.10950994721288</v>
          </cell>
          <cell r="H659">
            <v>0.62262012900155295</v>
          </cell>
          <cell r="I659">
            <v>0.62295014499647305</v>
          </cell>
        </row>
        <row r="660">
          <cell r="A660" t="str">
            <v>ITOT-SWHCONBR5</v>
          </cell>
          <cell r="B660" t="str">
            <v>VAR_fout</v>
          </cell>
          <cell r="C660" t="str">
            <v>ITOT-ELS</v>
          </cell>
          <cell r="E660">
            <v>1.8378314345961479E-4</v>
          </cell>
          <cell r="F660">
            <v>1.8349204194490141E-4</v>
          </cell>
          <cell r="G660">
            <v>1.9387416511628235E-4</v>
          </cell>
          <cell r="H660">
            <v>0.50160544108413707</v>
          </cell>
          <cell r="I660">
            <v>0.50160564489964754</v>
          </cell>
        </row>
        <row r="661">
          <cell r="A661" t="str">
            <v>ITOT-SWHCONBR5</v>
          </cell>
          <cell r="B661" t="str">
            <v>VAR_fout</v>
          </cell>
          <cell r="C661" t="str">
            <v>ITOT-SWHC</v>
          </cell>
          <cell r="E661">
            <v>9.014336173605495E-4</v>
          </cell>
          <cell r="F661">
            <v>9.0000580038839678E-4</v>
          </cell>
          <cell r="G661">
            <v>9.5092883212072364E-4</v>
          </cell>
          <cell r="H661">
            <v>2.460312729080989</v>
          </cell>
          <cell r="I661">
            <v>2.4603137287708909</v>
          </cell>
        </row>
        <row r="662">
          <cell r="A662" t="str">
            <v>ITOT-SWHCONBR5</v>
          </cell>
          <cell r="B662" t="str">
            <v>VAR_fin</v>
          </cell>
          <cell r="C662" t="str">
            <v>CON</v>
          </cell>
          <cell r="E662">
            <v>1.0852167608201633E-3</v>
          </cell>
          <cell r="F662">
            <v>1.0834978423332991E-3</v>
          </cell>
          <cell r="G662">
            <v>1.1448029972370051E-3</v>
          </cell>
          <cell r="H662">
            <v>2.9619181701651267</v>
          </cell>
          <cell r="I662">
            <v>2.9619193736705403</v>
          </cell>
        </row>
        <row r="663">
          <cell r="A663" t="str">
            <v>ITOT-SWHCONBR5</v>
          </cell>
          <cell r="B663" t="str">
            <v>VAR_ncap</v>
          </cell>
          <cell r="C663" t="str">
            <v>-</v>
          </cell>
          <cell r="E663">
            <v>5.7542796874416103E-5</v>
          </cell>
          <cell r="F663">
            <v>4.1620798230799598E-7</v>
          </cell>
          <cell r="G663">
            <v>3.6702159750476101E-6</v>
          </cell>
          <cell r="H663">
            <v>6.4428823599716398E-2</v>
          </cell>
          <cell r="I663">
            <v>7.3468251588033495E-2</v>
          </cell>
        </row>
        <row r="664">
          <cell r="A664" t="str">
            <v>ITOT-SWHCONBR5</v>
          </cell>
          <cell r="B664" t="str">
            <v>VAR_cap</v>
          </cell>
          <cell r="C664" t="str">
            <v>-</v>
          </cell>
          <cell r="E664">
            <v>5.7542796874416103E-5</v>
          </cell>
          <cell r="F664">
            <v>5.7959004856724098E-5</v>
          </cell>
          <cell r="G664">
            <v>6.1629220831771695E-5</v>
          </cell>
          <cell r="H664">
            <v>0.161081767486418</v>
          </cell>
          <cell r="I664">
            <v>0.161108995572147</v>
          </cell>
        </row>
        <row r="665">
          <cell r="A665" t="str">
            <v>RHES-SHSTG-ELC</v>
          </cell>
          <cell r="B665" t="str">
            <v>VAR_fout</v>
          </cell>
          <cell r="C665" t="str">
            <v>RHES-SHAELCB</v>
          </cell>
          <cell r="D665">
            <v>6.3437544052665689E-7</v>
          </cell>
          <cell r="E665">
            <v>0.73145880835635235</v>
          </cell>
          <cell r="F665">
            <v>0.64678755609506899</v>
          </cell>
          <cell r="G665">
            <v>0.55778488411276717</v>
          </cell>
          <cell r="H665">
            <v>8.7477530163099324E-2</v>
          </cell>
          <cell r="I665">
            <v>3.4559254395223039E-2</v>
          </cell>
        </row>
        <row r="666">
          <cell r="A666" t="str">
            <v>RHES-SHSTG-ELC</v>
          </cell>
          <cell r="B666" t="str">
            <v>VAR_fin</v>
          </cell>
          <cell r="C666" t="str">
            <v>RHES-SHAELCB</v>
          </cell>
          <cell r="D666">
            <v>6.2301710283241439E-6</v>
          </cell>
          <cell r="E666">
            <v>0.73147958449348405</v>
          </cell>
          <cell r="F666">
            <v>0.64681034048601616</v>
          </cell>
          <cell r="G666">
            <v>0.55780832451406526</v>
          </cell>
          <cell r="H666">
            <v>8.7482190038275467E-2</v>
          </cell>
          <cell r="I666">
            <v>3.4559895931005037E-2</v>
          </cell>
        </row>
        <row r="667">
          <cell r="A667" t="str">
            <v>RHES-SHSTG-ELC</v>
          </cell>
          <cell r="B667" t="str">
            <v>VAR_ncap</v>
          </cell>
          <cell r="C667" t="str">
            <v>-</v>
          </cell>
          <cell r="D667">
            <v>7.1219648930173499E-3</v>
          </cell>
          <cell r="E667">
            <v>5.3913276799755203E-2</v>
          </cell>
          <cell r="F667">
            <v>2.1736359768195602E-5</v>
          </cell>
          <cell r="G667">
            <v>2.2774907631363699E-5</v>
          </cell>
          <cell r="H667">
            <v>8.4312290925929092E-3</v>
          </cell>
          <cell r="I667">
            <v>1.25929265745616E-5</v>
          </cell>
        </row>
        <row r="668">
          <cell r="A668" t="str">
            <v>RHES-SHSTG-ELC</v>
          </cell>
          <cell r="B668" t="str">
            <v>VAR_cap</v>
          </cell>
          <cell r="C668" t="str">
            <v>-</v>
          </cell>
          <cell r="D668">
            <v>7.1219648930173499E-3</v>
          </cell>
          <cell r="E668">
            <v>6.1017976942351691E-2</v>
          </cell>
          <cell r="F668">
            <v>6.1016196736443221E-2</v>
          </cell>
          <cell r="G668">
            <v>6.0930673879487057E-2</v>
          </cell>
          <cell r="H668">
            <v>8.5855564608085244E-3</v>
          </cell>
          <cell r="I668">
            <v>3.8868203884008601E-3</v>
          </cell>
        </row>
        <row r="669">
          <cell r="A669" t="str">
            <v>RHES-SHCONBR4</v>
          </cell>
          <cell r="B669" t="str">
            <v>VAR_fout</v>
          </cell>
          <cell r="C669" t="str">
            <v>RHES-SHCON</v>
          </cell>
          <cell r="E669">
            <v>0.42672894363121755</v>
          </cell>
          <cell r="F669">
            <v>0.42662800709448817</v>
          </cell>
          <cell r="G669">
            <v>0.42662890222523375</v>
          </cell>
          <cell r="H669">
            <v>0.71538427708259711</v>
          </cell>
          <cell r="I669">
            <v>2.746557448612724</v>
          </cell>
        </row>
        <row r="670">
          <cell r="A670" t="str">
            <v>RHES-SHCONBR4</v>
          </cell>
          <cell r="B670" t="str">
            <v>VAR_fin</v>
          </cell>
          <cell r="C670" t="str">
            <v>CON</v>
          </cell>
          <cell r="E670">
            <v>0.42672894363121755</v>
          </cell>
          <cell r="F670">
            <v>0.42662800709448817</v>
          </cell>
          <cell r="G670">
            <v>0.42662890222523375</v>
          </cell>
          <cell r="H670">
            <v>0.71538427708259711</v>
          </cell>
          <cell r="I670">
            <v>2.746557448612724</v>
          </cell>
        </row>
        <row r="671">
          <cell r="A671" t="str">
            <v>RHES-SHCONBR4</v>
          </cell>
          <cell r="B671" t="str">
            <v>VAR_ncap</v>
          </cell>
          <cell r="C671" t="str">
            <v>-</v>
          </cell>
          <cell r="E671">
            <v>3.4471813995373302E-2</v>
          </cell>
          <cell r="F671">
            <v>5.1301047294836402E-8</v>
          </cell>
          <cell r="G671">
            <v>8.7213807382237994E-8</v>
          </cell>
          <cell r="H671">
            <v>2.3328752849425899E-2</v>
          </cell>
          <cell r="I671">
            <v>0.17864936623279501</v>
          </cell>
        </row>
        <row r="672">
          <cell r="A672" t="str">
            <v>RHES-SHCONBR4</v>
          </cell>
          <cell r="B672" t="str">
            <v>VAR_cap</v>
          </cell>
          <cell r="C672" t="str">
            <v>-</v>
          </cell>
          <cell r="E672">
            <v>3.4471813995373302E-2</v>
          </cell>
          <cell r="F672">
            <v>3.4471865296420601E-2</v>
          </cell>
          <cell r="G672">
            <v>3.4471952510227902E-2</v>
          </cell>
          <cell r="H672">
            <v>5.7801580106588799E-2</v>
          </cell>
          <cell r="I672">
            <v>0.22190731327125299</v>
          </cell>
        </row>
        <row r="673">
          <cell r="A673" t="str">
            <v>ITOT-SWHCONBR6</v>
          </cell>
          <cell r="B673" t="str">
            <v>VAR_fout</v>
          </cell>
          <cell r="C673" t="str">
            <v>ITOT-SWHC</v>
          </cell>
          <cell r="E673">
            <v>4.7160900367101429E-4</v>
          </cell>
          <cell r="F673">
            <v>4.7232601191697816E-4</v>
          </cell>
          <cell r="G673">
            <v>4.787283719195874E-4</v>
          </cell>
          <cell r="H673">
            <v>4.4342360332314939E-4</v>
          </cell>
          <cell r="I673">
            <v>0.9039319307203757</v>
          </cell>
        </row>
        <row r="674">
          <cell r="A674" t="str">
            <v>ITOT-SWHCONBR6</v>
          </cell>
          <cell r="B674" t="str">
            <v>VAR_fin</v>
          </cell>
          <cell r="C674" t="str">
            <v>CON</v>
          </cell>
          <cell r="E674">
            <v>4.7160900367101429E-4</v>
          </cell>
          <cell r="F674">
            <v>4.7232601191697816E-4</v>
          </cell>
          <cell r="G674">
            <v>4.787283719195874E-4</v>
          </cell>
          <cell r="H674">
            <v>4.4342360332314939E-4</v>
          </cell>
          <cell r="I674">
            <v>0.9039319307203757</v>
          </cell>
        </row>
        <row r="675">
          <cell r="A675" t="str">
            <v>ITOT-SWHCONBR6</v>
          </cell>
          <cell r="B675" t="str">
            <v>VAR_ncap</v>
          </cell>
          <cell r="C675" t="str">
            <v>-</v>
          </cell>
          <cell r="E675">
            <v>2.4145228092596101E-5</v>
          </cell>
          <cell r="F675">
            <v>5.3992661655787898E-7</v>
          </cell>
          <cell r="G675">
            <v>6.5419155449315696E-7</v>
          </cell>
          <cell r="H675">
            <v>2.8124787626211602E-6</v>
          </cell>
          <cell r="I675">
            <v>4.9156387938628303E-2</v>
          </cell>
        </row>
        <row r="676">
          <cell r="A676" t="str">
            <v>ITOT-SWHCONBR6</v>
          </cell>
          <cell r="B676" t="str">
            <v>VAR_cap</v>
          </cell>
          <cell r="C676" t="str">
            <v>-</v>
          </cell>
          <cell r="E676">
            <v>2.4145228092596101E-5</v>
          </cell>
          <cell r="F676">
            <v>2.4685154709153899E-5</v>
          </cell>
          <cell r="G676">
            <v>2.5339346263647101E-5</v>
          </cell>
          <cell r="H676">
            <v>2.36462126692944E-5</v>
          </cell>
          <cell r="I676">
            <v>4.9167012158931898E-2</v>
          </cell>
        </row>
        <row r="677">
          <cell r="A677" t="str">
            <v>RHNM-SHNGAHP</v>
          </cell>
          <cell r="B677" t="str">
            <v>VAR_fout</v>
          </cell>
          <cell r="C677" t="str">
            <v>CO2_R</v>
          </cell>
          <cell r="F677">
            <v>0.138709231673631</v>
          </cell>
          <cell r="G677">
            <v>0.13788716388175801</v>
          </cell>
          <cell r="H677">
            <v>64.512225174609995</v>
          </cell>
          <cell r="I677">
            <v>46.220395503678297</v>
          </cell>
        </row>
        <row r="678">
          <cell r="A678" t="str">
            <v>RHNM-SHNGAHP</v>
          </cell>
          <cell r="B678" t="str">
            <v>VAR_fout</v>
          </cell>
          <cell r="C678" t="str">
            <v>RHNM-SHANGAH</v>
          </cell>
          <cell r="F678">
            <v>4.9187670806251985E-3</v>
          </cell>
          <cell r="G678">
            <v>5.085200370107402E-3</v>
          </cell>
          <cell r="H678">
            <v>2.5393109909154994</v>
          </cell>
          <cell r="I678">
            <v>1.9176547070675038</v>
          </cell>
        </row>
        <row r="679">
          <cell r="A679" t="str">
            <v>RHNM-SHNGAHP</v>
          </cell>
          <cell r="B679" t="str">
            <v>VAR_fin</v>
          </cell>
          <cell r="C679" t="str">
            <v>RNGA</v>
          </cell>
          <cell r="F679">
            <v>2.4593835403125992E-3</v>
          </cell>
          <cell r="G679">
            <v>2.4448078702439422E-3</v>
          </cell>
          <cell r="H679">
            <v>1.1438337796916649</v>
          </cell>
          <cell r="I679">
            <v>0.8195105585758562</v>
          </cell>
        </row>
        <row r="680">
          <cell r="A680" t="str">
            <v>RHNM-SHNGAHP</v>
          </cell>
          <cell r="B680" t="str">
            <v>VAR_fin</v>
          </cell>
          <cell r="C680" t="str">
            <v>RHNMELCHPC</v>
          </cell>
          <cell r="F680">
            <v>4.9187670806251985E-3</v>
          </cell>
          <cell r="G680">
            <v>5.085200370107402E-3</v>
          </cell>
          <cell r="H680">
            <v>2.5393109909154994</v>
          </cell>
          <cell r="I680">
            <v>1.9176547070675038</v>
          </cell>
        </row>
        <row r="681">
          <cell r="A681" t="str">
            <v>RHNM-SHNGAHP</v>
          </cell>
          <cell r="B681" t="str">
            <v>VAR_ncap</v>
          </cell>
          <cell r="C681" t="str">
            <v>-</v>
          </cell>
          <cell r="E681">
            <v>3.6334504728133798E-7</v>
          </cell>
          <cell r="F681">
            <v>4.04157536220449E-4</v>
          </cell>
          <cell r="G681">
            <v>8.3660902574744705E-6</v>
          </cell>
          <cell r="H681">
            <v>0.13122727001451601</v>
          </cell>
          <cell r="I681">
            <v>2.61411390188661E-2</v>
          </cell>
        </row>
        <row r="682">
          <cell r="A682" t="str">
            <v>RHNM-SHNGAHP</v>
          </cell>
          <cell r="B682" t="str">
            <v>VAR_cap</v>
          </cell>
          <cell r="C682" t="str">
            <v>-</v>
          </cell>
          <cell r="E682">
            <v>3.6334504728133798E-7</v>
          </cell>
          <cell r="F682">
            <v>4.0441527866708239E-4</v>
          </cell>
          <cell r="G682">
            <v>4.1268344910395927E-4</v>
          </cell>
          <cell r="H682">
            <v>0.19773051499815888</v>
          </cell>
          <cell r="I682">
            <v>0.14947498637916906</v>
          </cell>
        </row>
        <row r="683">
          <cell r="A683" t="str">
            <v>D-SCOM_KEV_WOD_ELC_CHP</v>
          </cell>
          <cell r="B683" t="str">
            <v>VAR_fout</v>
          </cell>
          <cell r="C683" t="str">
            <v>ELC5</v>
          </cell>
          <cell r="G683">
            <v>4.245722939561659E-4</v>
          </cell>
          <cell r="H683">
            <v>2.9941723998586198E-4</v>
          </cell>
          <cell r="I683">
            <v>8.3868280177716332E-5</v>
          </cell>
        </row>
        <row r="684">
          <cell r="A684" t="str">
            <v>D-SCOM_KEV_WOD_ELC_CHP</v>
          </cell>
          <cell r="B684" t="str">
            <v>VAR_fout</v>
          </cell>
          <cell r="C684" t="str">
            <v>SCOM_ELC</v>
          </cell>
          <cell r="G684">
            <v>1.7362456114959938E-4</v>
          </cell>
          <cell r="H684">
            <v>2.9929270419146962E-4</v>
          </cell>
          <cell r="I684">
            <v>8.3768348919825936E-5</v>
          </cell>
        </row>
        <row r="685">
          <cell r="A685" t="str">
            <v>D-SCOM_KEV_WOD_ELC_CHP</v>
          </cell>
          <cell r="B685" t="str">
            <v>VAR_fin</v>
          </cell>
          <cell r="C685" t="str">
            <v>SCOM_KEV_WOD_ELC_CHP</v>
          </cell>
          <cell r="G685">
            <v>5.950318394790685E-4</v>
          </cell>
          <cell r="H685">
            <v>5.7776673847559281E-4</v>
          </cell>
          <cell r="I685">
            <v>1.4633332175267329E-4</v>
          </cell>
        </row>
        <row r="686">
          <cell r="A686" t="str">
            <v>RHES-SHCONBR5</v>
          </cell>
          <cell r="B686" t="str">
            <v>VAR_fout</v>
          </cell>
          <cell r="C686" t="str">
            <v>RHES-SHCON</v>
          </cell>
          <cell r="E686">
            <v>0.27102569707183816</v>
          </cell>
          <cell r="F686">
            <v>0.27094233957616387</v>
          </cell>
          <cell r="G686">
            <v>0.27093373863982417</v>
          </cell>
          <cell r="H686">
            <v>0.27092339897984813</v>
          </cell>
          <cell r="I686">
            <v>0.15659585491246952</v>
          </cell>
        </row>
        <row r="687">
          <cell r="A687" t="str">
            <v>RHES-SHCONBR5</v>
          </cell>
          <cell r="B687" t="str">
            <v>VAR_fin</v>
          </cell>
          <cell r="C687" t="str">
            <v>CON</v>
          </cell>
          <cell r="E687">
            <v>0.27102569707183816</v>
          </cell>
          <cell r="F687">
            <v>0.27094233957616387</v>
          </cell>
          <cell r="G687">
            <v>0.27093373863982417</v>
          </cell>
          <cell r="H687">
            <v>0.27092339897984813</v>
          </cell>
          <cell r="I687">
            <v>0.15659585491246952</v>
          </cell>
        </row>
        <row r="688">
          <cell r="A688" t="str">
            <v>RHES-SHCONBR5</v>
          </cell>
          <cell r="B688" t="str">
            <v>VAR_ncap</v>
          </cell>
          <cell r="C688" t="str">
            <v>-</v>
          </cell>
          <cell r="E688">
            <v>2.1892900314792501E-2</v>
          </cell>
          <cell r="F688">
            <v>2.87250595531848E-8</v>
          </cell>
          <cell r="G688">
            <v>3.9010438395864597E-8</v>
          </cell>
          <cell r="H688">
            <v>1.3649433331176201E-7</v>
          </cell>
          <cell r="I688">
            <v>2.8770374518613099E-7</v>
          </cell>
        </row>
        <row r="689">
          <cell r="A689" t="str">
            <v>RHES-SHCONBR5</v>
          </cell>
          <cell r="B689" t="str">
            <v>VAR_cap</v>
          </cell>
          <cell r="C689" t="str">
            <v>-</v>
          </cell>
          <cell r="E689">
            <v>2.1892900314792501E-2</v>
          </cell>
          <cell r="F689">
            <v>2.1892929039851999E-2</v>
          </cell>
          <cell r="G689">
            <v>2.1892968050290399E-2</v>
          </cell>
          <cell r="H689">
            <v>2.18931979206296E-2</v>
          </cell>
          <cell r="I689">
            <v>1.2656887805178599E-2</v>
          </cell>
        </row>
        <row r="690">
          <cell r="A690" t="str">
            <v>RHNS-SHCONBR</v>
          </cell>
          <cell r="B690" t="str">
            <v>VAR_fout</v>
          </cell>
          <cell r="C690" t="str">
            <v>RHNS-SHCON</v>
          </cell>
          <cell r="F690">
            <v>1.1435007223406987E-4</v>
          </cell>
          <cell r="G690">
            <v>8.3743416311186887E-5</v>
          </cell>
          <cell r="H690">
            <v>3.5082851147731766E-4</v>
          </cell>
          <cell r="I690">
            <v>2.4014499394658584</v>
          </cell>
        </row>
        <row r="691">
          <cell r="A691" t="str">
            <v>RHNS-SHCONBR</v>
          </cell>
          <cell r="B691" t="str">
            <v>VAR_fin</v>
          </cell>
          <cell r="C691" t="str">
            <v>CON</v>
          </cell>
          <cell r="F691">
            <v>1.1435007223406987E-4</v>
          </cell>
          <cell r="G691">
            <v>8.3743416311186887E-5</v>
          </cell>
          <cell r="H691">
            <v>3.5082851147731766E-4</v>
          </cell>
          <cell r="I691">
            <v>2.4014499394658584</v>
          </cell>
        </row>
        <row r="692">
          <cell r="A692" t="str">
            <v>RHNS-SHCONBR</v>
          </cell>
          <cell r="B692" t="str">
            <v>VAR_ncap</v>
          </cell>
          <cell r="C692" t="str">
            <v>-</v>
          </cell>
          <cell r="E692">
            <v>4.3057582174473402E-8</v>
          </cell>
          <cell r="F692">
            <v>5.7976386583290202E-6</v>
          </cell>
          <cell r="G692">
            <v>5.8510420769434396E-7</v>
          </cell>
          <cell r="H692">
            <v>1.7836756452057199E-5</v>
          </cell>
          <cell r="I692">
            <v>0.17474144282715301</v>
          </cell>
        </row>
        <row r="693">
          <cell r="A693" t="str">
            <v>RHNS-SHCONBR</v>
          </cell>
          <cell r="B693" t="str">
            <v>VAR_cap</v>
          </cell>
          <cell r="C693" t="str">
            <v>-</v>
          </cell>
          <cell r="E693">
            <v>4.3057582174473402E-8</v>
          </cell>
          <cell r="F693">
            <v>5.8142987295020012E-6</v>
          </cell>
          <cell r="G693">
            <v>6.3869466707741355E-6</v>
          </cell>
          <cell r="H693">
            <v>2.811435618860023E-5</v>
          </cell>
          <cell r="I693">
            <v>0.17476964222684099</v>
          </cell>
        </row>
        <row r="694">
          <cell r="A694" t="str">
            <v>D-RHEM_SOLELC</v>
          </cell>
          <cell r="B694" t="str">
            <v>VAR_fout</v>
          </cell>
          <cell r="C694" t="str">
            <v>ELC5</v>
          </cell>
          <cell r="D694">
            <v>0.18248926290062636</v>
          </cell>
          <cell r="E694">
            <v>0.66091365909256494</v>
          </cell>
          <cell r="F694">
            <v>1.129867038205304</v>
          </cell>
          <cell r="G694">
            <v>2.5959812291530198</v>
          </cell>
          <cell r="H694">
            <v>3.4867258196718667</v>
          </cell>
          <cell r="I694">
            <v>4.9514616722764604</v>
          </cell>
        </row>
        <row r="695">
          <cell r="A695" t="str">
            <v>D-RHEM_SOLELC</v>
          </cell>
          <cell r="B695" t="str">
            <v>VAR_fout</v>
          </cell>
          <cell r="C695" t="str">
            <v>RHEM_ELC</v>
          </cell>
          <cell r="D695">
            <v>0.67999396288522229</v>
          </cell>
          <cell r="E695">
            <v>0.6266710878504409</v>
          </cell>
          <cell r="F695">
            <v>0.98014549616093793</v>
          </cell>
          <cell r="G695">
            <v>1.9817290353417651</v>
          </cell>
          <cell r="H695">
            <v>2.6653612129590916</v>
          </cell>
          <cell r="I695">
            <v>3.3163805385706553</v>
          </cell>
        </row>
        <row r="696">
          <cell r="A696" t="str">
            <v>D-RHEM_SOLELC</v>
          </cell>
          <cell r="B696" t="str">
            <v>VAR_fin</v>
          </cell>
          <cell r="C696" t="str">
            <v>RHEM_SOL_ELC</v>
          </cell>
          <cell r="D696">
            <v>0.86248322578584768</v>
          </cell>
          <cell r="E696">
            <v>1.2875825891150967</v>
          </cell>
          <cell r="F696">
            <v>2.1100059101287116</v>
          </cell>
          <cell r="G696">
            <v>4.577702306016687</v>
          </cell>
          <cell r="H696">
            <v>6.1520769810980722</v>
          </cell>
          <cell r="I696">
            <v>8.267831180484194</v>
          </cell>
        </row>
        <row r="697">
          <cell r="A697" t="str">
            <v>ITOT-SWHCONBR7</v>
          </cell>
          <cell r="B697" t="str">
            <v>VAR_fout</v>
          </cell>
          <cell r="C697" t="str">
            <v>ITOT-ELS</v>
          </cell>
          <cell r="E697">
            <v>1.2507730124531578</v>
          </cell>
          <cell r="F697">
            <v>1.250669812016989</v>
          </cell>
          <cell r="G697">
            <v>1.2507767521061091</v>
          </cell>
          <cell r="H697">
            <v>2.9591023104500169</v>
          </cell>
          <cell r="I697">
            <v>2.9591063453379944</v>
          </cell>
        </row>
        <row r="698">
          <cell r="A698" t="str">
            <v>ITOT-SWHCONBR7</v>
          </cell>
          <cell r="B698" t="str">
            <v>VAR_fout</v>
          </cell>
          <cell r="C698" t="str">
            <v>ITOT-SWHC</v>
          </cell>
          <cell r="E698">
            <v>0.21810686000943799</v>
          </cell>
          <cell r="F698">
            <v>0.21808886415978326</v>
          </cell>
          <cell r="G698">
            <v>0.21810751212133556</v>
          </cell>
          <cell r="H698">
            <v>0.51600131035214247</v>
          </cell>
          <cell r="I698">
            <v>0.51600201394643086</v>
          </cell>
        </row>
        <row r="699">
          <cell r="A699" t="str">
            <v>ITOT-SWHCONBR7</v>
          </cell>
          <cell r="B699" t="str">
            <v>VAR_fin</v>
          </cell>
          <cell r="C699" t="str">
            <v>CON</v>
          </cell>
          <cell r="E699">
            <v>1.4688798724625962</v>
          </cell>
          <cell r="F699">
            <v>1.4687586761767724</v>
          </cell>
          <cell r="G699">
            <v>1.4688842642274453</v>
          </cell>
          <cell r="H699">
            <v>3.475103620802158</v>
          </cell>
          <cell r="I699">
            <v>3.4751083592844241</v>
          </cell>
        </row>
        <row r="700">
          <cell r="A700" t="str">
            <v>ITOT-SWHCONBR7</v>
          </cell>
          <cell r="B700" t="str">
            <v>VAR_ncap</v>
          </cell>
          <cell r="C700" t="str">
            <v>-</v>
          </cell>
          <cell r="E700">
            <v>7.9883867666389496E-2</v>
          </cell>
          <cell r="F700">
            <v>7.9408433237513598E-8</v>
          </cell>
          <cell r="G700">
            <v>7.6034684673178495E-7</v>
          </cell>
          <cell r="H700">
            <v>4.0941436871190201E-2</v>
          </cell>
          <cell r="I700">
            <v>9.66824998593077E-2</v>
          </cell>
        </row>
        <row r="701">
          <cell r="A701" t="str">
            <v>ITOT-SWHCONBR7</v>
          </cell>
          <cell r="B701" t="str">
            <v>VAR_cap</v>
          </cell>
          <cell r="C701" t="str">
            <v>-</v>
          </cell>
          <cell r="E701">
            <v>7.9883867666389496E-2</v>
          </cell>
          <cell r="F701">
            <v>7.9883947074822798E-2</v>
          </cell>
          <cell r="G701">
            <v>7.9884707421669504E-2</v>
          </cell>
          <cell r="H701">
            <v>0.18900498979604999</v>
          </cell>
          <cell r="I701">
            <v>0.18902493844521101</v>
          </cell>
        </row>
        <row r="702">
          <cell r="A702" t="str">
            <v>RHNS-SHSTG-ELCHP</v>
          </cell>
          <cell r="B702" t="str">
            <v>VAR_fout</v>
          </cell>
          <cell r="C702" t="str">
            <v>RHNS-SHAELCH</v>
          </cell>
          <cell r="E702">
            <v>1.4075213859509033E-2</v>
          </cell>
          <cell r="F702">
            <v>7.8158934840570432E-2</v>
          </cell>
          <cell r="G702">
            <v>0.16998771697549664</v>
          </cell>
          <cell r="H702">
            <v>0.21171035160478577</v>
          </cell>
          <cell r="I702">
            <v>0.21974802021397166</v>
          </cell>
        </row>
        <row r="703">
          <cell r="A703" t="str">
            <v>RHNS-SHSTG-ELCHP</v>
          </cell>
          <cell r="B703" t="str">
            <v>VAR_fin</v>
          </cell>
          <cell r="C703" t="str">
            <v>RHNS-SHAELCH</v>
          </cell>
          <cell r="E703">
            <v>1.4077954925213616E-2</v>
          </cell>
          <cell r="F703">
            <v>7.8163335323601299E-2</v>
          </cell>
          <cell r="G703">
            <v>0.16999619529517648</v>
          </cell>
          <cell r="H703">
            <v>0.21172959220462892</v>
          </cell>
          <cell r="I703">
            <v>0.21976150465673405</v>
          </cell>
        </row>
        <row r="704">
          <cell r="A704" t="str">
            <v>RHNS-SHSTG-ELCHP</v>
          </cell>
          <cell r="B704" t="str">
            <v>VAR_ncap</v>
          </cell>
          <cell r="C704" t="str">
            <v>-</v>
          </cell>
          <cell r="D704">
            <v>3.6205334650603998E-5</v>
          </cell>
          <cell r="E704">
            <v>1.75078946301708E-3</v>
          </cell>
          <cell r="F704">
            <v>6.31014587477873E-3</v>
          </cell>
          <cell r="G704">
            <v>1.0785569103585999E-2</v>
          </cell>
          <cell r="H704">
            <v>1.3152079306452199E-2</v>
          </cell>
          <cell r="I704">
            <v>1.27806414557895E-2</v>
          </cell>
        </row>
        <row r="705">
          <cell r="A705" t="str">
            <v>RHNS-SHSTG-ELCHP</v>
          </cell>
          <cell r="B705" t="str">
            <v>VAR_cap</v>
          </cell>
          <cell r="C705" t="str">
            <v>-</v>
          </cell>
          <cell r="D705">
            <v>3.6205334650603998E-5</v>
          </cell>
          <cell r="E705">
            <v>1.7802520866852997E-3</v>
          </cell>
          <cell r="F705">
            <v>8.0823606836251081E-3</v>
          </cell>
          <cell r="G705">
            <v>1.8857661184396215E-2</v>
          </cell>
          <cell r="H705">
            <v>2.2532250901451889E-2</v>
          </cell>
          <cell r="I705">
            <v>2.2696817240307851E-2</v>
          </cell>
        </row>
        <row r="706">
          <cell r="A706" t="str">
            <v>RHNS-SHSOLBR</v>
          </cell>
          <cell r="B706" t="str">
            <v>VAR_fout</v>
          </cell>
          <cell r="C706" t="str">
            <v>RHNS-SHASOL</v>
          </cell>
          <cell r="E706">
            <v>1.3399614933747091E-2</v>
          </cell>
          <cell r="F706">
            <v>1.3459388312179261E-2</v>
          </cell>
          <cell r="G706">
            <v>1.3459782493779413E-2</v>
          </cell>
          <cell r="H706">
            <v>6.1423271049677784E-2</v>
          </cell>
          <cell r="I706">
            <v>6.1419633299992824E-2</v>
          </cell>
        </row>
        <row r="707">
          <cell r="A707" t="str">
            <v>RHNS-SHSOLBR</v>
          </cell>
          <cell r="B707" t="str">
            <v>VAR_fin</v>
          </cell>
          <cell r="C707" t="str">
            <v>SOL</v>
          </cell>
          <cell r="E707">
            <v>1.3399614933747091E-2</v>
          </cell>
          <cell r="F707">
            <v>1.3459388312179261E-2</v>
          </cell>
          <cell r="G707">
            <v>1.3459782493779413E-2</v>
          </cell>
          <cell r="H707">
            <v>6.1423271049677784E-2</v>
          </cell>
          <cell r="I707">
            <v>6.1419633299992824E-2</v>
          </cell>
        </row>
        <row r="708">
          <cell r="A708" t="str">
            <v>RHNS-SHSOLBR</v>
          </cell>
          <cell r="B708" t="str">
            <v>VAR_ncap</v>
          </cell>
          <cell r="C708" t="str">
            <v>-</v>
          </cell>
          <cell r="E708">
            <v>1.94601215667106E-3</v>
          </cell>
          <cell r="F708">
            <v>8.6808256542768104E-6</v>
          </cell>
          <cell r="G708">
            <v>5.7246584293770398E-8</v>
          </cell>
          <cell r="H708">
            <v>1.00365387578767E-3</v>
          </cell>
          <cell r="I708">
            <v>4.8433785054811601E-3</v>
          </cell>
        </row>
        <row r="709">
          <cell r="A709" t="str">
            <v>RHNS-SHSOLBR</v>
          </cell>
          <cell r="B709" t="str">
            <v>VAR_cap</v>
          </cell>
          <cell r="C709" t="str">
            <v>-</v>
          </cell>
          <cell r="E709">
            <v>1.94601215667106E-3</v>
          </cell>
          <cell r="F709">
            <v>1.9546929823253401E-3</v>
          </cell>
          <cell r="G709">
            <v>1.9547502289096299E-3</v>
          </cell>
          <cell r="H709">
            <v>8.9206490584582895E-3</v>
          </cell>
          <cell r="I709">
            <v>8.9199434664017797E-3</v>
          </cell>
        </row>
        <row r="710">
          <cell r="A710" t="str">
            <v>RHES-SHPLTBR</v>
          </cell>
          <cell r="B710" t="str">
            <v>VAR_fout</v>
          </cell>
          <cell r="C710" t="str">
            <v>RHES-SHPLT</v>
          </cell>
          <cell r="D710">
            <v>1.295761061567259</v>
          </cell>
          <cell r="E710">
            <v>1.4868848273950601</v>
          </cell>
          <cell r="F710">
            <v>1.4868892365980706</v>
          </cell>
          <cell r="G710">
            <v>1.4868893604560973</v>
          </cell>
          <cell r="H710">
            <v>1.5786964065052638</v>
          </cell>
          <cell r="I710">
            <v>2.4726667294082287</v>
          </cell>
        </row>
        <row r="711">
          <cell r="A711" t="str">
            <v>RHES-SHPLTBR</v>
          </cell>
          <cell r="B711" t="str">
            <v>VAR_fin</v>
          </cell>
          <cell r="C711" t="str">
            <v>RPLT</v>
          </cell>
          <cell r="D711">
            <v>1.4397345128525079</v>
          </cell>
          <cell r="E711">
            <v>1.6520942526611788</v>
          </cell>
          <cell r="F711">
            <v>1.6520991517756332</v>
          </cell>
          <cell r="G711">
            <v>1.6520992893956628</v>
          </cell>
          <cell r="H711">
            <v>1.7541071183391803</v>
          </cell>
          <cell r="I711">
            <v>2.747407477120253</v>
          </cell>
        </row>
        <row r="712">
          <cell r="A712" t="str">
            <v>RHES-SHPLTBR</v>
          </cell>
          <cell r="B712" t="str">
            <v>VAR_ncap</v>
          </cell>
          <cell r="C712" t="str">
            <v>-</v>
          </cell>
          <cell r="E712">
            <v>1.56675503225586E-2</v>
          </cell>
          <cell r="F712">
            <v>2.0091353598519699E-7</v>
          </cell>
          <cell r="G712">
            <v>2.3870563834353698E-7</v>
          </cell>
          <cell r="H712">
            <v>4.2603383248754199E-2</v>
          </cell>
          <cell r="I712">
            <v>0.13503042135812801</v>
          </cell>
        </row>
        <row r="713">
          <cell r="A713" t="str">
            <v>RHES-SHPLTBR</v>
          </cell>
          <cell r="B713" t="str">
            <v>VAR_cap</v>
          </cell>
          <cell r="C713" t="str">
            <v>-</v>
          </cell>
          <cell r="D713">
            <v>0.104681131456585</v>
          </cell>
          <cell r="E713">
            <v>0.12034862598465502</v>
          </cell>
          <cell r="F713">
            <v>0.1203485477844774</v>
          </cell>
          <cell r="G713">
            <v>0.12034876081058472</v>
          </cell>
          <cell r="H713">
            <v>0.1277808958611853</v>
          </cell>
          <cell r="I713">
            <v>0.20197865592469522</v>
          </cell>
        </row>
        <row r="714">
          <cell r="A714" t="str">
            <v>RHES-SHCONBR6</v>
          </cell>
          <cell r="B714" t="str">
            <v>VAR_fout</v>
          </cell>
          <cell r="C714" t="str">
            <v>RHES-SHCON</v>
          </cell>
          <cell r="E714">
            <v>3.8982777574375025E-4</v>
          </cell>
          <cell r="F714">
            <v>3.6924761060599747E-4</v>
          </cell>
          <cell r="G714">
            <v>3.2692291850018606E-4</v>
          </cell>
          <cell r="H714">
            <v>3.1353473693627526E-4</v>
          </cell>
          <cell r="I714">
            <v>1.5718750611704726E-4</v>
          </cell>
        </row>
        <row r="715">
          <cell r="A715" t="str">
            <v>RHES-SHCONBR6</v>
          </cell>
          <cell r="B715" t="str">
            <v>VAR_fin</v>
          </cell>
          <cell r="C715" t="str">
            <v>CON</v>
          </cell>
          <cell r="E715">
            <v>3.8982777574375025E-4</v>
          </cell>
          <cell r="F715">
            <v>3.6924761060599747E-4</v>
          </cell>
          <cell r="G715">
            <v>3.2692291850018606E-4</v>
          </cell>
          <cell r="H715">
            <v>3.1353473693627526E-4</v>
          </cell>
          <cell r="I715">
            <v>1.5718750611704726E-4</v>
          </cell>
        </row>
        <row r="716">
          <cell r="A716" t="str">
            <v>RHES-SHCONBR6</v>
          </cell>
          <cell r="B716" t="str">
            <v>VAR_ncap</v>
          </cell>
          <cell r="C716" t="str">
            <v>-</v>
          </cell>
          <cell r="E716">
            <v>2.8826245293696899E-5</v>
          </cell>
          <cell r="F716">
            <v>2.5305667037515501E-8</v>
          </cell>
          <cell r="G716">
            <v>3.3504335130319497E-8</v>
          </cell>
          <cell r="H716">
            <v>1.25133700383079E-7</v>
          </cell>
          <cell r="I716">
            <v>3.0485389949347403E-7</v>
          </cell>
        </row>
        <row r="717">
          <cell r="A717" t="str">
            <v>RHES-SHCONBR6</v>
          </cell>
          <cell r="B717" t="str">
            <v>VAR_cap</v>
          </cell>
          <cell r="C717" t="str">
            <v>-</v>
          </cell>
          <cell r="E717">
            <v>2.8826245293696899E-5</v>
          </cell>
          <cell r="F717">
            <v>2.8851550960734401E-5</v>
          </cell>
          <cell r="G717">
            <v>2.8885055295864701E-5</v>
          </cell>
          <cell r="H717">
            <v>2.9100411845498402E-5</v>
          </cell>
          <cell r="I717">
            <v>1.7238362104376699E-5</v>
          </cell>
        </row>
        <row r="718">
          <cell r="A718" t="str">
            <v>RHSA-WHPLTBR</v>
          </cell>
          <cell r="B718" t="str">
            <v>VAR_fout</v>
          </cell>
          <cell r="C718" t="str">
            <v>RHSA-WHPLT</v>
          </cell>
          <cell r="D718">
            <v>0.16979396504709732</v>
          </cell>
          <cell r="E718">
            <v>0.19483726913003674</v>
          </cell>
          <cell r="F718">
            <v>0.12885828808578195</v>
          </cell>
          <cell r="G718">
            <v>0.13408641442375319</v>
          </cell>
          <cell r="H718">
            <v>0.25567939439520271</v>
          </cell>
          <cell r="I718">
            <v>0.31819755038670083</v>
          </cell>
        </row>
        <row r="719">
          <cell r="A719" t="str">
            <v>RHSA-WHPLTBR</v>
          </cell>
          <cell r="B719" t="str">
            <v>VAR_fin</v>
          </cell>
          <cell r="C719" t="str">
            <v>RPLT</v>
          </cell>
          <cell r="D719">
            <v>0.27167034407535556</v>
          </cell>
          <cell r="E719">
            <v>0.31173963060805893</v>
          </cell>
          <cell r="F719">
            <v>0.20617326093725097</v>
          </cell>
          <cell r="G719">
            <v>0.2145382630780053</v>
          </cell>
          <cell r="H719">
            <v>0.40908703103232447</v>
          </cell>
          <cell r="I719">
            <v>0.50911608061872116</v>
          </cell>
        </row>
        <row r="720">
          <cell r="A720" t="str">
            <v>RHSA-WHPLTBR</v>
          </cell>
          <cell r="B720" t="str">
            <v>VAR_ncap</v>
          </cell>
          <cell r="C720" t="str">
            <v>-</v>
          </cell>
          <cell r="E720">
            <v>1.9540116712893499E-3</v>
          </cell>
          <cell r="F720">
            <v>2.1232067522617601E-7</v>
          </cell>
          <cell r="G720">
            <v>2.1886314369416299E-7</v>
          </cell>
          <cell r="H720">
            <v>1.19409374330892E-2</v>
          </cell>
          <cell r="I720">
            <v>1.6479070519005899E-2</v>
          </cell>
        </row>
        <row r="721">
          <cell r="A721" t="str">
            <v>RHSA-WHPLTBR</v>
          </cell>
          <cell r="B721" t="str">
            <v>VAR_cap</v>
          </cell>
          <cell r="C721" t="str">
            <v>-</v>
          </cell>
          <cell r="D721">
            <v>1.12410901121583E-2</v>
          </cell>
          <cell r="E721">
            <v>1.3195035476349471E-2</v>
          </cell>
          <cell r="F721">
            <v>1.3193187758632706E-2</v>
          </cell>
          <cell r="G721">
            <v>1.3192054743366485E-2</v>
          </cell>
          <cell r="H721">
            <v>1.7487447038498707E-2</v>
          </cell>
          <cell r="I721">
            <v>2.7490995729422683E-2</v>
          </cell>
        </row>
        <row r="722">
          <cell r="A722" t="str">
            <v>ITOT-SWHCONBR8</v>
          </cell>
          <cell r="B722" t="str">
            <v>VAR_fout</v>
          </cell>
          <cell r="C722" t="str">
            <v>ITOT-ELS</v>
          </cell>
          <cell r="E722">
            <v>9.4923137183193149E-5</v>
          </cell>
          <cell r="F722">
            <v>9.4206112118263389E-5</v>
          </cell>
          <cell r="G722">
            <v>9.4636469952318685E-5</v>
          </cell>
          <cell r="H722">
            <v>0.94127895384985116</v>
          </cell>
          <cell r="I722">
            <v>0.94127997003335184</v>
          </cell>
        </row>
        <row r="723">
          <cell r="A723" t="str">
            <v>ITOT-SWHCONBR8</v>
          </cell>
          <cell r="B723" t="str">
            <v>VAR_fout</v>
          </cell>
          <cell r="C723" t="str">
            <v>ITOT-SWHC</v>
          </cell>
          <cell r="E723">
            <v>3.6650020076442057E-4</v>
          </cell>
          <cell r="F723">
            <v>3.6373175212220274E-4</v>
          </cell>
          <cell r="G723">
            <v>3.6539337264236574E-4</v>
          </cell>
          <cell r="H723">
            <v>3.6342975569329967</v>
          </cell>
          <cell r="I723">
            <v>3.6343014804385572</v>
          </cell>
        </row>
        <row r="724">
          <cell r="A724" t="str">
            <v>ITOT-SWHCONBR8</v>
          </cell>
          <cell r="B724" t="str">
            <v>VAR_fin</v>
          </cell>
          <cell r="C724" t="str">
            <v>CON</v>
          </cell>
          <cell r="E724">
            <v>4.6142333794761404E-4</v>
          </cell>
          <cell r="F724">
            <v>4.5793786424046571E-4</v>
          </cell>
          <cell r="G724">
            <v>4.6002984259468422E-4</v>
          </cell>
          <cell r="H724">
            <v>4.5755765107828505</v>
          </cell>
          <cell r="I724">
            <v>4.575581450471911</v>
          </cell>
        </row>
        <row r="725">
          <cell r="A725" t="str">
            <v>ITOT-SWHCONBR8</v>
          </cell>
          <cell r="B725" t="str">
            <v>VAR_ncap</v>
          </cell>
          <cell r="C725" t="str">
            <v>-</v>
          </cell>
          <cell r="E725">
            <v>2.3630403858648901E-5</v>
          </cell>
          <cell r="F725">
            <v>2.9928882728663199E-7</v>
          </cell>
          <cell r="G725">
            <v>7.0214065210819998E-7</v>
          </cell>
          <cell r="H725">
            <v>9.9532554137938906E-2</v>
          </cell>
          <cell r="I725">
            <v>0.11349266775405401</v>
          </cell>
        </row>
        <row r="726">
          <cell r="A726" t="str">
            <v>ITOT-SWHCONBR8</v>
          </cell>
          <cell r="B726" t="str">
            <v>VAR_cap</v>
          </cell>
          <cell r="C726" t="str">
            <v>-</v>
          </cell>
          <cell r="E726">
            <v>2.3630403858648901E-5</v>
          </cell>
          <cell r="F726">
            <v>2.3929692685935501E-5</v>
          </cell>
          <cell r="G726">
            <v>2.4631833338043701E-5</v>
          </cell>
          <cell r="H726">
            <v>0.24883637206991199</v>
          </cell>
          <cell r="I726">
            <v>0.24888127014797601</v>
          </cell>
        </row>
        <row r="727">
          <cell r="A727" t="str">
            <v>D-SCOM_KEV_HFC_ELC_CHP</v>
          </cell>
          <cell r="B727" t="str">
            <v>VAR_fout</v>
          </cell>
          <cell r="C727" t="str">
            <v>ELC5</v>
          </cell>
          <cell r="G727">
            <v>3.5348431500054208E-4</v>
          </cell>
          <cell r="H727">
            <v>3.5280143675700694E-4</v>
          </cell>
          <cell r="I727">
            <v>5.2616538312496024E-4</v>
          </cell>
        </row>
        <row r="728">
          <cell r="A728" t="str">
            <v>D-SCOM_KEV_HFC_ELC_CHP</v>
          </cell>
          <cell r="B728" t="str">
            <v>VAR_fout</v>
          </cell>
          <cell r="C728" t="str">
            <v>SCOM_ELC</v>
          </cell>
          <cell r="G728">
            <v>3.5375109068485255E-4</v>
          </cell>
          <cell r="H728">
            <v>3.5267822672156832E-4</v>
          </cell>
          <cell r="I728">
            <v>5.2583715313233312E-4</v>
          </cell>
        </row>
        <row r="729">
          <cell r="A729" t="str">
            <v>D-SCOM_KEV_HFC_ELC_CHP</v>
          </cell>
          <cell r="B729" t="str">
            <v>VAR_fin</v>
          </cell>
          <cell r="C729" t="str">
            <v>SCOM_KEV_HFC_ELC_CHP</v>
          </cell>
          <cell r="G729">
            <v>6.9334711873583895E-4</v>
          </cell>
          <cell r="H729">
            <v>7.0184902187388491E-4</v>
          </cell>
          <cell r="I729">
            <v>1.034994102430272E-3</v>
          </cell>
        </row>
        <row r="730">
          <cell r="A730" t="str">
            <v>D-EH2R</v>
          </cell>
          <cell r="B730" t="str">
            <v>VAR_fout</v>
          </cell>
          <cell r="C730" t="str">
            <v>EH2</v>
          </cell>
          <cell r="H730">
            <v>3.8166824780586501E-4</v>
          </cell>
          <cell r="I730">
            <v>1.1029971361271445</v>
          </cell>
        </row>
        <row r="731">
          <cell r="A731" t="str">
            <v>D-EH2R</v>
          </cell>
          <cell r="B731" t="str">
            <v>VAR_fin</v>
          </cell>
          <cell r="C731" t="str">
            <v>H2</v>
          </cell>
          <cell r="H731">
            <v>3.8166824780586501E-4</v>
          </cell>
          <cell r="I731">
            <v>1.1029971361271445</v>
          </cell>
        </row>
        <row r="732">
          <cell r="A732" t="str">
            <v>D-EH2R</v>
          </cell>
          <cell r="B732" t="str">
            <v>VAR_ncap</v>
          </cell>
          <cell r="C732" t="str">
            <v>-</v>
          </cell>
          <cell r="H732">
            <v>1.9049374312098301E-4</v>
          </cell>
          <cell r="I732">
            <v>0.219183486900838</v>
          </cell>
        </row>
        <row r="733">
          <cell r="A733" t="str">
            <v>D-EH2R</v>
          </cell>
          <cell r="B733" t="str">
            <v>VAR_cap</v>
          </cell>
          <cell r="C733" t="str">
            <v>-</v>
          </cell>
          <cell r="H733">
            <v>1.90629434158171E-4</v>
          </cell>
          <cell r="I733">
            <v>0.21924873505522899</v>
          </cell>
        </row>
        <row r="734">
          <cell r="A734" t="str">
            <v>SCOM-ELCSPECADV</v>
          </cell>
          <cell r="B734" t="str">
            <v>VAR_fout</v>
          </cell>
          <cell r="C734" t="str">
            <v>SCOM-ELS</v>
          </cell>
          <cell r="G734">
            <v>1.212184432046854E-4</v>
          </cell>
          <cell r="H734">
            <v>5.0107737114604527E-4</v>
          </cell>
          <cell r="I734">
            <v>14.072994877574148</v>
          </cell>
        </row>
        <row r="735">
          <cell r="A735" t="str">
            <v>SCOM-ELCSPECADV</v>
          </cell>
          <cell r="B735" t="str">
            <v>VAR_fin</v>
          </cell>
          <cell r="C735" t="str">
            <v>SCOM_ELC</v>
          </cell>
          <cell r="G735">
            <v>1.0437268344470152E-4</v>
          </cell>
          <cell r="H735">
            <v>4.104519469128959E-4</v>
          </cell>
          <cell r="I735">
            <v>10.966888846670406</v>
          </cell>
        </row>
        <row r="736">
          <cell r="A736" t="str">
            <v>SCOM-ELCSPECADV</v>
          </cell>
          <cell r="B736" t="str">
            <v>VAR_ncap</v>
          </cell>
          <cell r="C736" t="str">
            <v>-</v>
          </cell>
          <cell r="G736">
            <v>1.26403495758591E-5</v>
          </cell>
          <cell r="H736">
            <v>1.99608352599486E-5</v>
          </cell>
          <cell r="I736">
            <v>1.4874585374017</v>
          </cell>
        </row>
        <row r="737">
          <cell r="A737" t="str">
            <v>SCOM-ELCSPECADV</v>
          </cell>
          <cell r="B737" t="str">
            <v>VAR_cap</v>
          </cell>
          <cell r="C737" t="str">
            <v>-</v>
          </cell>
          <cell r="G737">
            <v>1.26403495758591E-5</v>
          </cell>
          <cell r="H737">
            <v>5.1528456080677848E-5</v>
          </cell>
          <cell r="I737">
            <v>1.4875056919648575</v>
          </cell>
        </row>
        <row r="738">
          <cell r="A738" t="str">
            <v>RHSA-WHLTHRD</v>
          </cell>
          <cell r="B738" t="str">
            <v>VAR_fout</v>
          </cell>
          <cell r="C738" t="str">
            <v>RHSA-WHLTHRD</v>
          </cell>
          <cell r="D738">
            <v>1.3170656739362245</v>
          </cell>
          <cell r="E738">
            <v>1.4633800353581303</v>
          </cell>
          <cell r="F738">
            <v>1.5167670859142097</v>
          </cell>
          <cell r="G738">
            <v>1.1527089904783148</v>
          </cell>
          <cell r="H738">
            <v>1.2536395382850969</v>
          </cell>
          <cell r="I738">
            <v>1.1162526338274437</v>
          </cell>
        </row>
        <row r="739">
          <cell r="A739" t="str">
            <v>RHSA-WHLTHRD</v>
          </cell>
          <cell r="B739" t="str">
            <v>VAR_fin</v>
          </cell>
          <cell r="C739" t="str">
            <v>RHSA_LTH</v>
          </cell>
          <cell r="D739">
            <v>1.7104749012158758</v>
          </cell>
          <cell r="E739">
            <v>1.8955699939872164</v>
          </cell>
          <cell r="F739">
            <v>1.9571188205344627</v>
          </cell>
          <cell r="G739">
            <v>1.4778320390747615</v>
          </cell>
          <cell r="H739">
            <v>1.5868854915001207</v>
          </cell>
          <cell r="I739">
            <v>1.4129780175030919</v>
          </cell>
        </row>
        <row r="740">
          <cell r="A740" t="str">
            <v>RHSA-WHLTHRD</v>
          </cell>
          <cell r="B740" t="str">
            <v>VAR_ncap</v>
          </cell>
          <cell r="C740" t="str">
            <v>-</v>
          </cell>
          <cell r="E740">
            <v>4.00686311378688E-2</v>
          </cell>
          <cell r="F740">
            <v>2.9423500682292401E-2</v>
          </cell>
          <cell r="G740">
            <v>1.7777456489968799E-2</v>
          </cell>
          <cell r="H740">
            <v>3.2458460143132202E-2</v>
          </cell>
          <cell r="I740">
            <v>2.3635699477035099E-2</v>
          </cell>
        </row>
        <row r="741">
          <cell r="A741" t="str">
            <v>RHSA-WHLTHRD</v>
          </cell>
          <cell r="B741" t="str">
            <v>VAR_cap</v>
          </cell>
          <cell r="C741" t="str">
            <v>-</v>
          </cell>
          <cell r="D741">
            <v>0.13737412127568699</v>
          </cell>
          <cell r="E741">
            <v>0.16294222265224628</v>
          </cell>
          <cell r="F741">
            <v>0.1517481326263603</v>
          </cell>
          <cell r="G741">
            <v>9.316170497282189E-2</v>
          </cell>
          <cell r="H741">
            <v>0.11540763609180898</v>
          </cell>
          <cell r="I741">
            <v>0.10588818725067303</v>
          </cell>
        </row>
        <row r="742">
          <cell r="A742" t="str">
            <v>RHES-SHCONBR7</v>
          </cell>
          <cell r="B742" t="str">
            <v>VAR_fout</v>
          </cell>
          <cell r="C742" t="str">
            <v>RHES-SHCON</v>
          </cell>
          <cell r="E742">
            <v>3.6115671029546471E-4</v>
          </cell>
          <cell r="F742">
            <v>3.4069022985989836E-4</v>
          </cell>
          <cell r="G742">
            <v>2.983153329493667E-4</v>
          </cell>
          <cell r="H742">
            <v>2.8498774251101806E-4</v>
          </cell>
          <cell r="I742">
            <v>1.4096053716242555E-4</v>
          </cell>
        </row>
        <row r="743">
          <cell r="A743" t="str">
            <v>RHES-SHCONBR7</v>
          </cell>
          <cell r="B743" t="str">
            <v>VAR_fin</v>
          </cell>
          <cell r="C743" t="str">
            <v>CON</v>
          </cell>
          <cell r="E743">
            <v>3.6115671029546471E-4</v>
          </cell>
          <cell r="F743">
            <v>3.4069022985989836E-4</v>
          </cell>
          <cell r="G743">
            <v>2.983153329493667E-4</v>
          </cell>
          <cell r="H743">
            <v>2.8498774251101806E-4</v>
          </cell>
          <cell r="I743">
            <v>1.4096053716242555E-4</v>
          </cell>
        </row>
        <row r="744">
          <cell r="A744" t="str">
            <v>RHES-SHCONBR7</v>
          </cell>
          <cell r="B744" t="str">
            <v>VAR_ncap</v>
          </cell>
          <cell r="C744" t="str">
            <v>-</v>
          </cell>
          <cell r="E744">
            <v>2.6509834183152201E-5</v>
          </cell>
          <cell r="F744">
            <v>2.5350478966636701E-8</v>
          </cell>
          <cell r="G744">
            <v>3.3604569679717001E-8</v>
          </cell>
          <cell r="H744">
            <v>1.2821834743591601E-7</v>
          </cell>
          <cell r="I744">
            <v>3.2654706671882299E-7</v>
          </cell>
        </row>
        <row r="745">
          <cell r="A745" t="str">
            <v>RHES-SHCONBR7</v>
          </cell>
          <cell r="B745" t="str">
            <v>VAR_cap</v>
          </cell>
          <cell r="C745" t="str">
            <v>-</v>
          </cell>
          <cell r="E745">
            <v>2.6509834183152201E-5</v>
          </cell>
          <cell r="F745">
            <v>2.65351846621188E-5</v>
          </cell>
          <cell r="G745">
            <v>2.6568789231798601E-5</v>
          </cell>
          <cell r="H745">
            <v>2.67895800085326E-5</v>
          </cell>
          <cell r="I745">
            <v>1.5926505781642801E-5</v>
          </cell>
        </row>
        <row r="746">
          <cell r="A746" t="str">
            <v>ITOT-SWHCONBR9</v>
          </cell>
          <cell r="B746" t="str">
            <v>VAR_fout</v>
          </cell>
          <cell r="C746" t="str">
            <v>ITOT-ELS</v>
          </cell>
          <cell r="E746">
            <v>1.9707862259454175E-5</v>
          </cell>
          <cell r="F746">
            <v>1.9039803342474132E-5</v>
          </cell>
          <cell r="G746">
            <v>1.8544004550340052E-5</v>
          </cell>
          <cell r="H746">
            <v>4.9592329677675644E-5</v>
          </cell>
          <cell r="I746">
            <v>0.43073967371725136</v>
          </cell>
        </row>
        <row r="747">
          <cell r="A747" t="str">
            <v>ITOT-SWHCONBR9</v>
          </cell>
          <cell r="B747" t="str">
            <v>VAR_fout</v>
          </cell>
          <cell r="C747" t="str">
            <v>ITOT-SWHC</v>
          </cell>
          <cell r="E747">
            <v>1.1438431505531416E-4</v>
          </cell>
          <cell r="F747">
            <v>1.105069050841389E-4</v>
          </cell>
          <cell r="G747">
            <v>1.0768379068938154E-4</v>
          </cell>
          <cell r="H747">
            <v>2.8783358577904759E-4</v>
          </cell>
          <cell r="I747">
            <v>2.5000104981788049</v>
          </cell>
        </row>
        <row r="748">
          <cell r="A748" t="str">
            <v>ITOT-SWHCONBR9</v>
          </cell>
          <cell r="B748" t="str">
            <v>VAR_fin</v>
          </cell>
          <cell r="C748" t="str">
            <v>CON</v>
          </cell>
          <cell r="E748">
            <v>1.3409217731476835E-4</v>
          </cell>
          <cell r="F748">
            <v>1.2954670842661318E-4</v>
          </cell>
          <cell r="G748">
            <v>1.2623718512511309E-4</v>
          </cell>
          <cell r="H748">
            <v>3.3742591545672337E-4</v>
          </cell>
          <cell r="I748">
            <v>2.9307501718960554</v>
          </cell>
        </row>
        <row r="749">
          <cell r="A749" t="str">
            <v>ITOT-SWHCONBR9</v>
          </cell>
          <cell r="B749" t="str">
            <v>VAR_ncap</v>
          </cell>
          <cell r="C749" t="str">
            <v>-</v>
          </cell>
          <cell r="E749">
            <v>5.7870158364406902E-6</v>
          </cell>
          <cell r="F749">
            <v>2.27633850429646E-7</v>
          </cell>
          <cell r="G749">
            <v>1.85903569229881E-7</v>
          </cell>
          <cell r="H749">
            <v>9.7896983046672903E-6</v>
          </cell>
          <cell r="I749">
            <v>0.15940116774284199</v>
          </cell>
        </row>
        <row r="750">
          <cell r="A750" t="str">
            <v>ITOT-SWHCONBR9</v>
          </cell>
          <cell r="B750" t="str">
            <v>VAR_cap</v>
          </cell>
          <cell r="C750" t="str">
            <v>-</v>
          </cell>
          <cell r="E750">
            <v>5.7870158364406902E-6</v>
          </cell>
          <cell r="F750">
            <v>6.0146496868703399E-6</v>
          </cell>
          <cell r="G750">
            <v>6.2005532561002203E-6</v>
          </cell>
          <cell r="H750">
            <v>1.7851171814285098E-5</v>
          </cell>
          <cell r="I750">
            <v>0.15941161165310999</v>
          </cell>
        </row>
        <row r="751">
          <cell r="A751" t="str">
            <v>SCOM-SHPLTBR</v>
          </cell>
          <cell r="B751" t="str">
            <v>VAR_fout</v>
          </cell>
          <cell r="C751" t="str">
            <v>SCOM-SHPLT</v>
          </cell>
          <cell r="D751">
            <v>1.8770740908424786</v>
          </cell>
          <cell r="E751">
            <v>2.1600841603461687</v>
          </cell>
          <cell r="F751">
            <v>2.0264788175121531</v>
          </cell>
          <cell r="G751">
            <v>2.1840335688425379</v>
          </cell>
          <cell r="H751">
            <v>1.7273309502093603</v>
          </cell>
          <cell r="I751">
            <v>1.8688706486991613</v>
          </cell>
        </row>
        <row r="752">
          <cell r="A752" t="str">
            <v>SCOM-SHPLTBR</v>
          </cell>
          <cell r="B752" t="str">
            <v>VAR_fin</v>
          </cell>
          <cell r="C752" t="str">
            <v>SCOMPLTBRC</v>
          </cell>
          <cell r="D752">
            <v>1.8770740908424786</v>
          </cell>
          <cell r="E752">
            <v>2.1600841603461687</v>
          </cell>
          <cell r="F752">
            <v>2.0264788175121531</v>
          </cell>
          <cell r="G752">
            <v>2.1840335688425379</v>
          </cell>
          <cell r="H752">
            <v>1.7273309502093603</v>
          </cell>
          <cell r="I752">
            <v>1.8688706486991613</v>
          </cell>
        </row>
        <row r="753">
          <cell r="A753" t="str">
            <v>SCOM-SHPLTBR</v>
          </cell>
          <cell r="B753" t="str">
            <v>VAR_fin</v>
          </cell>
          <cell r="C753" t="str">
            <v>SPLT</v>
          </cell>
          <cell r="D753">
            <v>2.085637878713865</v>
          </cell>
          <cell r="E753">
            <v>2.4000935114957458</v>
          </cell>
          <cell r="F753">
            <v>2.2516431305690592</v>
          </cell>
          <cell r="G753">
            <v>2.4267039653805944</v>
          </cell>
          <cell r="H753">
            <v>1.9192566113437326</v>
          </cell>
          <cell r="I753">
            <v>2.0765229429990675</v>
          </cell>
        </row>
        <row r="754">
          <cell r="A754" t="str">
            <v>SCOM-SHPLTBR</v>
          </cell>
          <cell r="B754" t="str">
            <v>VAR_ncap</v>
          </cell>
          <cell r="C754" t="str">
            <v>-</v>
          </cell>
          <cell r="D754">
            <v>1.5792691382083201E-4</v>
          </cell>
          <cell r="E754">
            <v>2.16504912170245E-2</v>
          </cell>
          <cell r="F754">
            <v>3.5259622623547801E-6</v>
          </cell>
          <cell r="G754">
            <v>6.2152690957269696E-3</v>
          </cell>
          <cell r="H754">
            <v>5.9797166543821098E-2</v>
          </cell>
          <cell r="I754">
            <v>0.106220265807575</v>
          </cell>
        </row>
        <row r="755">
          <cell r="A755" t="str">
            <v>SCOM-SHPLTBR</v>
          </cell>
          <cell r="B755" t="str">
            <v>VAR_cap</v>
          </cell>
          <cell r="C755" t="str">
            <v>-</v>
          </cell>
          <cell r="D755">
            <v>0.15066879503801484</v>
          </cell>
          <cell r="E755">
            <v>0.17231914173965573</v>
          </cell>
          <cell r="F755">
            <v>0.17232138347247533</v>
          </cell>
          <cell r="G755">
            <v>0.1785346195928951</v>
          </cell>
          <cell r="H755">
            <v>0.16293505428761948</v>
          </cell>
          <cell r="I755">
            <v>0.19144741445378924</v>
          </cell>
        </row>
        <row r="756">
          <cell r="A756" t="str">
            <v>ITOT-SWHELCHP</v>
          </cell>
          <cell r="B756" t="str">
            <v>VAR_fout</v>
          </cell>
          <cell r="C756" t="str">
            <v>ITOT-SWHAELCH</v>
          </cell>
          <cell r="D756">
            <v>1.1081993344953132</v>
          </cell>
          <cell r="E756">
            <v>1.4007988135500589</v>
          </cell>
          <cell r="F756">
            <v>1.400793463155414</v>
          </cell>
          <cell r="G756">
            <v>1.4007911369853343</v>
          </cell>
          <cell r="H756">
            <v>1.4007925442245028</v>
          </cell>
          <cell r="I756">
            <v>1.4007885949381009</v>
          </cell>
        </row>
        <row r="757">
          <cell r="A757" t="str">
            <v>ITOT-SWHELCHP</v>
          </cell>
          <cell r="B757" t="str">
            <v>VAR_fin</v>
          </cell>
          <cell r="C757" t="str">
            <v>ITOT_ELC</v>
          </cell>
          <cell r="D757">
            <v>0.35969051046785122</v>
          </cell>
          <cell r="E757">
            <v>0.45106485551728309</v>
          </cell>
          <cell r="F757">
            <v>0.44577562112044467</v>
          </cell>
          <cell r="G757">
            <v>0.43723257231443036</v>
          </cell>
          <cell r="H757">
            <v>0.42109429426769046</v>
          </cell>
          <cell r="I757">
            <v>0.40610341499734143</v>
          </cell>
        </row>
        <row r="758">
          <cell r="A758" t="str">
            <v>ITOT-SWHELCHP</v>
          </cell>
          <cell r="B758" t="str">
            <v>VAR_fin</v>
          </cell>
          <cell r="C758" t="str">
            <v>ITOTELCHPC</v>
          </cell>
          <cell r="D758">
            <v>1.1081993344953132</v>
          </cell>
          <cell r="E758">
            <v>1.4007988135500589</v>
          </cell>
          <cell r="F758">
            <v>1.400793463155414</v>
          </cell>
          <cell r="G758">
            <v>1.4007911369853343</v>
          </cell>
          <cell r="H758">
            <v>1.4007925442245028</v>
          </cell>
          <cell r="I758">
            <v>1.4007885949381009</v>
          </cell>
        </row>
        <row r="759">
          <cell r="A759" t="str">
            <v>ITOT-SWHELCHP</v>
          </cell>
          <cell r="B759" t="str">
            <v>VAR_ncap</v>
          </cell>
          <cell r="C759" t="str">
            <v>-</v>
          </cell>
          <cell r="E759">
            <v>1.60093016741494E-2</v>
          </cell>
          <cell r="F759">
            <v>3.0509612663685902E-6</v>
          </cell>
          <cell r="G759">
            <v>2.5714412679062202E-6</v>
          </cell>
          <cell r="H759">
            <v>2.4128416361676799E-2</v>
          </cell>
          <cell r="I759">
            <v>5.68319221717144E-2</v>
          </cell>
        </row>
        <row r="760">
          <cell r="A760" t="str">
            <v>ITOT-SWHELCHP</v>
          </cell>
          <cell r="B760" t="str">
            <v>VAR_cap</v>
          </cell>
          <cell r="C760" t="str">
            <v>-</v>
          </cell>
          <cell r="D760">
            <v>6.02631234918991E-2</v>
          </cell>
          <cell r="E760">
            <v>7.6272197937299224E-2</v>
          </cell>
          <cell r="F760">
            <v>7.6274592536132474E-2</v>
          </cell>
          <cell r="G760">
            <v>7.6276449472690869E-2</v>
          </cell>
          <cell r="H760">
            <v>7.7202062856188192E-2</v>
          </cell>
          <cell r="I760">
            <v>9.6791492128149345E-2</v>
          </cell>
        </row>
        <row r="761">
          <cell r="A761" t="str">
            <v>RHES-SHCONBR8</v>
          </cell>
          <cell r="B761" t="str">
            <v>VAR_fout</v>
          </cell>
          <cell r="C761" t="str">
            <v>RHES-SHCON</v>
          </cell>
          <cell r="E761">
            <v>9.1878736206694339E-5</v>
          </cell>
          <cell r="F761">
            <v>7.5943744849764483E-5</v>
          </cell>
          <cell r="G761">
            <v>3.2291262517814161E-5</v>
          </cell>
          <cell r="H761">
            <v>3.5885838041619227E-5</v>
          </cell>
          <cell r="I761">
            <v>2.3070618902802442E-5</v>
          </cell>
        </row>
        <row r="762">
          <cell r="A762" t="str">
            <v>RHES-SHCONBR8</v>
          </cell>
          <cell r="B762" t="str">
            <v>VAR_fin</v>
          </cell>
          <cell r="C762" t="str">
            <v>CON</v>
          </cell>
          <cell r="E762">
            <v>9.1878736206694339E-5</v>
          </cell>
          <cell r="F762">
            <v>7.5943744849764483E-5</v>
          </cell>
          <cell r="G762">
            <v>3.2291262517814161E-5</v>
          </cell>
          <cell r="H762">
            <v>3.5885838041619227E-5</v>
          </cell>
          <cell r="I762">
            <v>2.3070618902802442E-5</v>
          </cell>
        </row>
        <row r="763">
          <cell r="A763" t="str">
            <v>RHES-SHCONBR8</v>
          </cell>
          <cell r="B763" t="str">
            <v>VAR_ncap</v>
          </cell>
          <cell r="C763" t="str">
            <v>-</v>
          </cell>
          <cell r="E763">
            <v>4.7473030106571798E-6</v>
          </cell>
          <cell r="F763">
            <v>3.1098360807947301E-8</v>
          </cell>
          <cell r="G763">
            <v>5.1674558091580801E-8</v>
          </cell>
          <cell r="H763">
            <v>7.7696149014365403E-7</v>
          </cell>
          <cell r="I763">
            <v>1.8390255770119201E-6</v>
          </cell>
        </row>
        <row r="764">
          <cell r="A764" t="str">
            <v>RHES-SHCONBR8</v>
          </cell>
          <cell r="B764" t="str">
            <v>VAR_cap</v>
          </cell>
          <cell r="C764" t="str">
            <v>-</v>
          </cell>
          <cell r="E764">
            <v>4.7473030106571798E-6</v>
          </cell>
          <cell r="F764">
            <v>4.7784013714651302E-6</v>
          </cell>
          <cell r="G764">
            <v>4.8300759295567098E-6</v>
          </cell>
          <cell r="H764">
            <v>6.5511097384701696E-6</v>
          </cell>
          <cell r="I764">
            <v>6.38093577659982E-6</v>
          </cell>
        </row>
        <row r="765">
          <cell r="A765" t="str">
            <v>RHEM-SHWODBR</v>
          </cell>
          <cell r="B765" t="str">
            <v>VAR_fout</v>
          </cell>
          <cell r="C765" t="str">
            <v>RHEM-SHWOD</v>
          </cell>
          <cell r="D765">
            <v>4.7439225956989155</v>
          </cell>
          <cell r="E765">
            <v>4.6083964075170298</v>
          </cell>
          <cell r="F765">
            <v>3.1598906487878091</v>
          </cell>
          <cell r="G765">
            <v>2.8632125281877832</v>
          </cell>
          <cell r="H765">
            <v>1.4350417039202972</v>
          </cell>
          <cell r="I765">
            <v>2.5663578831544644E-5</v>
          </cell>
        </row>
        <row r="766">
          <cell r="A766" t="str">
            <v>RHEM-SHWODBR</v>
          </cell>
          <cell r="B766" t="str">
            <v>VAR_fin</v>
          </cell>
          <cell r="C766" t="str">
            <v>RHEMWODBRC</v>
          </cell>
          <cell r="D766">
            <v>4.7439225956989155</v>
          </cell>
          <cell r="E766">
            <v>4.6083964075170298</v>
          </cell>
          <cell r="F766">
            <v>3.1598906487878091</v>
          </cell>
          <cell r="G766">
            <v>2.8632125281877832</v>
          </cell>
          <cell r="H766">
            <v>1.4350417039202972</v>
          </cell>
          <cell r="I766">
            <v>2.5663578831544644E-5</v>
          </cell>
        </row>
        <row r="767">
          <cell r="A767" t="str">
            <v>RHEM-SHWODBR</v>
          </cell>
          <cell r="B767" t="str">
            <v>VAR_fin</v>
          </cell>
          <cell r="C767" t="str">
            <v>RWOD</v>
          </cell>
          <cell r="D767">
            <v>6.5887813829151547</v>
          </cell>
          <cell r="E767">
            <v>6.4005505659958706</v>
          </cell>
          <cell r="F767">
            <v>4.3887370122052873</v>
          </cell>
          <cell r="G767">
            <v>3.9766840669274774</v>
          </cell>
          <cell r="H767">
            <v>1.9931134776670789</v>
          </cell>
          <cell r="I767">
            <v>3.5643859488256442E-5</v>
          </cell>
        </row>
        <row r="768">
          <cell r="A768" t="str">
            <v>RHEM-SHWODBR</v>
          </cell>
          <cell r="B768" t="str">
            <v>VAR_ncap</v>
          </cell>
          <cell r="C768" t="str">
            <v>-</v>
          </cell>
          <cell r="D768">
            <v>5.5753478196219398E-7</v>
          </cell>
          <cell r="E768">
            <v>3.0559580814449098E-7</v>
          </cell>
          <cell r="F768">
            <v>1.1128454364351701E-7</v>
          </cell>
          <cell r="G768">
            <v>4.2759973202938402E-7</v>
          </cell>
          <cell r="H768">
            <v>7.9813838633058104E-2</v>
          </cell>
          <cell r="I768">
            <v>9.37716736485158E-8</v>
          </cell>
        </row>
        <row r="769">
          <cell r="A769" t="str">
            <v>RHEM-SHWODBR</v>
          </cell>
          <cell r="B769" t="str">
            <v>VAR_cap</v>
          </cell>
          <cell r="C769" t="str">
            <v>-</v>
          </cell>
          <cell r="D769">
            <v>0.33507233648977497</v>
          </cell>
          <cell r="E769">
            <v>0.33499039565919486</v>
          </cell>
          <cell r="F769">
            <v>0.33495005758322538</v>
          </cell>
          <cell r="G769">
            <v>0.33490184312552362</v>
          </cell>
          <cell r="H769">
            <v>0.10153096603960896</v>
          </cell>
          <cell r="I769">
            <v>2.9844706366938256E-6</v>
          </cell>
        </row>
        <row r="770">
          <cell r="A770" t="str">
            <v>RHES-SHCONBR9</v>
          </cell>
          <cell r="B770" t="str">
            <v>VAR_fout</v>
          </cell>
          <cell r="C770" t="str">
            <v>RHES-SHCON</v>
          </cell>
          <cell r="E770">
            <v>3.3536900171353797E-5</v>
          </cell>
          <cell r="F770">
            <v>2.5953413494882557E-5</v>
          </cell>
          <cell r="G770">
            <v>1.0667784604991603E-5</v>
          </cell>
          <cell r="H770">
            <v>1.4653952690337979E-5</v>
          </cell>
          <cell r="I770">
            <v>8.5811481710984255E-6</v>
          </cell>
        </row>
        <row r="771">
          <cell r="A771" t="str">
            <v>RHES-SHCONBR9</v>
          </cell>
          <cell r="B771" t="str">
            <v>VAR_fin</v>
          </cell>
          <cell r="C771" t="str">
            <v>CON</v>
          </cell>
          <cell r="E771">
            <v>3.3536900171353797E-5</v>
          </cell>
          <cell r="F771">
            <v>2.5953413494882557E-5</v>
          </cell>
          <cell r="G771">
            <v>1.0667784604991603E-5</v>
          </cell>
          <cell r="H771">
            <v>1.4653952690337979E-5</v>
          </cell>
          <cell r="I771">
            <v>8.5811481710984255E-6</v>
          </cell>
        </row>
        <row r="772">
          <cell r="A772" t="str">
            <v>RHES-SHCONBR9</v>
          </cell>
          <cell r="B772" t="str">
            <v>VAR_ncap</v>
          </cell>
          <cell r="C772" t="str">
            <v>-</v>
          </cell>
          <cell r="E772">
            <v>2.61705732090461E-8</v>
          </cell>
          <cell r="F772">
            <v>4.92755382727174E-8</v>
          </cell>
          <cell r="G772">
            <v>2.9714461698538898E-6</v>
          </cell>
          <cell r="H772">
            <v>1.66091137786642E-6</v>
          </cell>
          <cell r="I772">
            <v>4.1381167424383999E-7</v>
          </cell>
        </row>
        <row r="773">
          <cell r="A773" t="str">
            <v>RHES-SHCONBR9</v>
          </cell>
          <cell r="B773" t="str">
            <v>VAR_cap</v>
          </cell>
          <cell r="C773" t="str">
            <v>-</v>
          </cell>
          <cell r="E773">
            <v>2.61705732090461E-8</v>
          </cell>
          <cell r="F773">
            <v>7.5446111481763401E-8</v>
          </cell>
          <cell r="G773">
            <v>3.0468922813356502E-6</v>
          </cell>
          <cell r="H773">
            <v>4.8174593876614601E-6</v>
          </cell>
          <cell r="I773">
            <v>5.2102199054799503E-6</v>
          </cell>
        </row>
        <row r="774">
          <cell r="A774" t="str">
            <v>D-RHNS_LTH_CHPNGA</v>
          </cell>
          <cell r="B774" t="str">
            <v>VAR_fout</v>
          </cell>
          <cell r="C774" t="str">
            <v>RHSA_LTH</v>
          </cell>
          <cell r="D774">
            <v>2.5083535689228951E-5</v>
          </cell>
          <cell r="E774">
            <v>3.0469573140983254E-3</v>
          </cell>
          <cell r="F774">
            <v>6.0564333565427207E-4</v>
          </cell>
          <cell r="G774">
            <v>1.8648944601880281E-5</v>
          </cell>
          <cell r="H774">
            <v>2.4142888276140902E-5</v>
          </cell>
          <cell r="I774">
            <v>9.0745944657377522E-6</v>
          </cell>
        </row>
        <row r="775">
          <cell r="A775" t="str">
            <v>D-RHNS_LTH_CHPNGA</v>
          </cell>
          <cell r="B775" t="str">
            <v>VAR_fout</v>
          </cell>
          <cell r="C775" t="str">
            <v>LTH</v>
          </cell>
          <cell r="F775">
            <v>2.8537965072337343E-6</v>
          </cell>
          <cell r="G775">
            <v>7.3717082634596188E-6</v>
          </cell>
          <cell r="H775">
            <v>1.1585007566729661E-5</v>
          </cell>
          <cell r="I775">
            <v>2.1370018404782694E-7</v>
          </cell>
        </row>
        <row r="776">
          <cell r="A776" t="str">
            <v>D-RHNS_LTH_CHPNGA</v>
          </cell>
          <cell r="B776" t="str">
            <v>VAR_fout</v>
          </cell>
          <cell r="C776" t="str">
            <v>RHNS_LTH_CHPNGA_ON</v>
          </cell>
          <cell r="D776">
            <v>1.5290910915269962E-5</v>
          </cell>
          <cell r="E776">
            <v>7.7259718781250656E-3</v>
          </cell>
          <cell r="F776">
            <v>1.0492931970329659E-2</v>
          </cell>
          <cell r="G776">
            <v>1.1051825714035249E-2</v>
          </cell>
          <cell r="H776">
            <v>6.3833633051984251E-3</v>
          </cell>
          <cell r="I776">
            <v>1.9591132101418152E-4</v>
          </cell>
        </row>
        <row r="777">
          <cell r="A777" t="str">
            <v>D-RHNS_LTH_CHPNGA</v>
          </cell>
          <cell r="B777" t="str">
            <v>VAR_fin</v>
          </cell>
          <cell r="C777" t="str">
            <v>RHNS_LTH_CHPNGA</v>
          </cell>
          <cell r="D777">
            <v>4.037444660449891E-5</v>
          </cell>
          <cell r="E777">
            <v>1.0774153136034316E-2</v>
          </cell>
          <cell r="F777">
            <v>1.1102394034898693E-2</v>
          </cell>
          <cell r="G777">
            <v>1.1078216935049304E-2</v>
          </cell>
          <cell r="H777">
            <v>6.4194132100998729E-3</v>
          </cell>
          <cell r="I777">
            <v>2.064305960638833E-4</v>
          </cell>
        </row>
        <row r="778">
          <cell r="A778" t="str">
            <v>D-SLFO</v>
          </cell>
          <cell r="B778" t="str">
            <v>VAR_fout</v>
          </cell>
          <cell r="C778" t="str">
            <v>CO2</v>
          </cell>
          <cell r="D778">
            <v>2267.7890090457199</v>
          </cell>
          <cell r="E778">
            <v>1754.7373631215901</v>
          </cell>
          <cell r="F778">
            <v>1680.2133299314501</v>
          </cell>
          <cell r="G778">
            <v>987.72667705207402</v>
          </cell>
          <cell r="H778">
            <v>351.63244761675003</v>
          </cell>
          <cell r="I778">
            <v>1.9165656639544199E-3</v>
          </cell>
        </row>
        <row r="779">
          <cell r="A779" t="str">
            <v>D-SLFO</v>
          </cell>
          <cell r="B779" t="str">
            <v>VAR_fout</v>
          </cell>
          <cell r="C779" t="str">
            <v>SLFO</v>
          </cell>
          <cell r="D779">
            <v>30.25663893790702</v>
          </cell>
          <cell r="E779">
            <v>23.411549582016136</v>
          </cell>
          <cell r="F779">
            <v>22.417435139867031</v>
          </cell>
          <cell r="G779">
            <v>13.178264448036591</v>
          </cell>
          <cell r="H779">
            <v>4.6920759145655868</v>
          </cell>
          <cell r="I779">
            <v>0.62413460834772527</v>
          </cell>
        </row>
        <row r="780">
          <cell r="A780" t="str">
            <v>D-SLFO</v>
          </cell>
          <cell r="B780" t="str">
            <v>VAR_fin</v>
          </cell>
          <cell r="C780" t="str">
            <v>LFO</v>
          </cell>
          <cell r="D780">
            <v>30.770542863578239</v>
          </cell>
          <cell r="E780">
            <v>23.809190815761067</v>
          </cell>
          <cell r="F780">
            <v>22.798009904090229</v>
          </cell>
          <cell r="G780">
            <v>13.401990190665868</v>
          </cell>
          <cell r="H780">
            <v>4.7711322607428803</v>
          </cell>
          <cell r="I780">
            <v>2.6004961519055975E-5</v>
          </cell>
        </row>
        <row r="781">
          <cell r="A781" t="str">
            <v>D-SLFO</v>
          </cell>
          <cell r="B781" t="str">
            <v>VAR_fin</v>
          </cell>
          <cell r="C781" t="str">
            <v>BDS</v>
          </cell>
          <cell r="F781">
            <v>1.8682595875806426E-4</v>
          </cell>
          <cell r="G781">
            <v>1.1598681869889978E-4</v>
          </cell>
          <cell r="H781">
            <v>6.6677135975857669E-4</v>
          </cell>
          <cell r="I781">
            <v>0.6347297149384179</v>
          </cell>
        </row>
        <row r="782">
          <cell r="A782" t="str">
            <v>D-RCOA</v>
          </cell>
          <cell r="B782" t="str">
            <v>VAR_fout</v>
          </cell>
          <cell r="C782" t="str">
            <v>CO2</v>
          </cell>
          <cell r="D782">
            <v>9.2701515146035103</v>
          </cell>
          <cell r="E782">
            <v>9.2700511554651897</v>
          </cell>
          <cell r="F782">
            <v>0.15223592256310001</v>
          </cell>
          <cell r="G782">
            <v>0.112704833158406</v>
          </cell>
        </row>
        <row r="783">
          <cell r="A783" t="str">
            <v>D-RCOA</v>
          </cell>
          <cell r="B783" t="str">
            <v>VAR_fout</v>
          </cell>
          <cell r="C783" t="str">
            <v>RCOA</v>
          </cell>
          <cell r="D783">
            <v>0.10000163446174225</v>
          </cell>
          <cell r="E783">
            <v>0.10000055183889088</v>
          </cell>
          <cell r="F783">
            <v>1.642242961845741E-3</v>
          </cell>
          <cell r="G783">
            <v>1.2158018679439726E-3</v>
          </cell>
        </row>
        <row r="784">
          <cell r="A784" t="str">
            <v>D-RCOA</v>
          </cell>
          <cell r="B784" t="str">
            <v>VAR_fin</v>
          </cell>
          <cell r="C784" t="str">
            <v>COA</v>
          </cell>
          <cell r="D784">
            <v>0.10000163446174225</v>
          </cell>
          <cell r="E784">
            <v>0.10000055183889088</v>
          </cell>
          <cell r="F784">
            <v>1.642242961845741E-3</v>
          </cell>
          <cell r="G784">
            <v>1.2158018679439726E-3</v>
          </cell>
        </row>
        <row r="785">
          <cell r="A785" t="str">
            <v>D-RHEM_KEV_WOD_ELC_CHP</v>
          </cell>
          <cell r="B785" t="str">
            <v>VAR_fout</v>
          </cell>
          <cell r="C785" t="str">
            <v>ELC5</v>
          </cell>
          <cell r="G785">
            <v>2.1778107034782054E-4</v>
          </cell>
          <cell r="H785">
            <v>2.2731536436826629E-4</v>
          </cell>
          <cell r="I785">
            <v>0.24733209183519711</v>
          </cell>
        </row>
        <row r="786">
          <cell r="A786" t="str">
            <v>D-RHEM_KEV_WOD_ELC_CHP</v>
          </cell>
          <cell r="B786" t="str">
            <v>VAR_fout</v>
          </cell>
          <cell r="C786" t="str">
            <v>RHEM_ELC</v>
          </cell>
          <cell r="G786">
            <v>2.1772374178165822E-4</v>
          </cell>
          <cell r="H786">
            <v>2.2721588172506919E-4</v>
          </cell>
          <cell r="I786">
            <v>0.24211908143913305</v>
          </cell>
        </row>
        <row r="787">
          <cell r="A787" t="str">
            <v>D-RHEM_KEV_WOD_ELC_CHP</v>
          </cell>
          <cell r="B787" t="str">
            <v>VAR_fin</v>
          </cell>
          <cell r="C787" t="str">
            <v>RHEM_KEV_WOD_ELC_CHP</v>
          </cell>
          <cell r="G787">
            <v>4.3007151606837095E-4</v>
          </cell>
          <cell r="H787">
            <v>4.4507427954707857E-4</v>
          </cell>
          <cell r="I787">
            <v>0.48944577916992232</v>
          </cell>
        </row>
        <row r="788">
          <cell r="A788" t="str">
            <v>RHES-SHSTG-SOL</v>
          </cell>
          <cell r="B788" t="str">
            <v>VAR_fout</v>
          </cell>
          <cell r="C788" t="str">
            <v>RHES-SHASOL</v>
          </cell>
          <cell r="D788">
            <v>5.1463862105151832E-5</v>
          </cell>
          <cell r="E788">
            <v>2.2583409470221402E-5</v>
          </cell>
          <cell r="F788">
            <v>6.0982847869064397E-2</v>
          </cell>
          <cell r="G788">
            <v>5.6828596532637533E-2</v>
          </cell>
          <cell r="H788">
            <v>5.358744408664632E-2</v>
          </cell>
          <cell r="I788">
            <v>6.2459506451705178E-2</v>
          </cell>
        </row>
        <row r="789">
          <cell r="A789" t="str">
            <v>RHES-SHSTG-SOL</v>
          </cell>
          <cell r="B789" t="str">
            <v>VAR_fin</v>
          </cell>
          <cell r="C789" t="str">
            <v>RHES-SHASOL</v>
          </cell>
          <cell r="D789">
            <v>4.0064037782463047E-6</v>
          </cell>
          <cell r="E789">
            <v>1.1605705467027303E-6</v>
          </cell>
          <cell r="F789">
            <v>6.0977064899538393E-2</v>
          </cell>
          <cell r="G789">
            <v>5.6824374006557196E-2</v>
          </cell>
          <cell r="H789">
            <v>5.3581443610000778E-2</v>
          </cell>
          <cell r="I789">
            <v>6.243787018319677E-2</v>
          </cell>
        </row>
        <row r="790">
          <cell r="A790" t="str">
            <v>RHES-SHSTG-SOL</v>
          </cell>
          <cell r="B790" t="str">
            <v>VAR_ncap</v>
          </cell>
          <cell r="C790" t="str">
            <v>-</v>
          </cell>
          <cell r="D790">
            <v>9.6476350747967295E-3</v>
          </cell>
          <cell r="E790">
            <v>1.5126293289615201E-3</v>
          </cell>
          <cell r="F790">
            <v>1.4478340604965799E-7</v>
          </cell>
          <cell r="G790">
            <v>1.4877845990483399E-8</v>
          </cell>
          <cell r="H790">
            <v>9.8970325316504E-6</v>
          </cell>
          <cell r="I790">
            <v>6.1263378000105204E-3</v>
          </cell>
        </row>
        <row r="791">
          <cell r="A791" t="str">
            <v>RHES-SHSTG-SOL</v>
          </cell>
          <cell r="B791" t="str">
            <v>VAR_cap</v>
          </cell>
          <cell r="C791" t="str">
            <v>-</v>
          </cell>
          <cell r="D791">
            <v>9.6476350747967295E-3</v>
          </cell>
          <cell r="E791">
            <v>1.11602644037582E-2</v>
          </cell>
          <cell r="F791">
            <v>1.1160409187164299E-2</v>
          </cell>
          <cell r="G791">
            <v>1.11604240650103E-2</v>
          </cell>
          <cell r="H791">
            <v>8.6354450867515906E-3</v>
          </cell>
          <cell r="I791">
            <v>9.7820659545347095E-3</v>
          </cell>
        </row>
        <row r="792">
          <cell r="A792" t="str">
            <v>D-ITOT_LTH</v>
          </cell>
          <cell r="B792" t="str">
            <v>VAR_fout</v>
          </cell>
          <cell r="C792" t="str">
            <v>ITOT_LTH_DH</v>
          </cell>
          <cell r="D792">
            <v>7.1200221955923979</v>
          </cell>
          <cell r="E792">
            <v>7.6289093229641827</v>
          </cell>
          <cell r="F792">
            <v>7.2123296144461841</v>
          </cell>
          <cell r="G792">
            <v>6.3656351686333554</v>
          </cell>
          <cell r="H792">
            <v>5.6421670912677175</v>
          </cell>
          <cell r="I792">
            <v>6.4529336069997916</v>
          </cell>
        </row>
        <row r="793">
          <cell r="A793" t="str">
            <v>D-ITOT_LTH</v>
          </cell>
          <cell r="B793" t="str">
            <v>VAR_fin</v>
          </cell>
          <cell r="C793" t="str">
            <v>LTH</v>
          </cell>
          <cell r="D793">
            <v>7.740359819943885</v>
          </cell>
          <cell r="E793">
            <v>8.2914044908301854</v>
          </cell>
          <cell r="F793">
            <v>7.8355600433100268</v>
          </cell>
          <cell r="G793">
            <v>6.9111621481055128</v>
          </cell>
          <cell r="H793">
            <v>6.1176632233737651</v>
          </cell>
          <cell r="I793">
            <v>6.987596989023265</v>
          </cell>
        </row>
        <row r="794">
          <cell r="A794" t="str">
            <v>D-ITOT_LTH</v>
          </cell>
          <cell r="B794" t="str">
            <v>VAR_ncap</v>
          </cell>
          <cell r="C794" t="str">
            <v>-</v>
          </cell>
          <cell r="D794">
            <v>0.79547244274682505</v>
          </cell>
          <cell r="E794">
            <v>5.0490375280745902E-8</v>
          </cell>
          <cell r="F794">
            <v>5.7456070551179298E-8</v>
          </cell>
          <cell r="G794">
            <v>6.5885113591442195E-8</v>
          </cell>
          <cell r="H794">
            <v>9.6469924237713899E-8</v>
          </cell>
          <cell r="I794">
            <v>1.2971135776347999E-7</v>
          </cell>
        </row>
        <row r="795">
          <cell r="A795" t="str">
            <v>D-ITOT_LTH</v>
          </cell>
          <cell r="B795" t="str">
            <v>VAR_cap</v>
          </cell>
          <cell r="C795" t="str">
            <v>-</v>
          </cell>
          <cell r="D795">
            <v>0.79547244274682505</v>
          </cell>
          <cell r="E795">
            <v>0.79547249323720104</v>
          </cell>
          <cell r="F795">
            <v>0.79547255069327105</v>
          </cell>
          <cell r="G795">
            <v>0.79547261657838497</v>
          </cell>
          <cell r="H795">
            <v>0.79547280779254603</v>
          </cell>
          <cell r="I795">
            <v>0.79547293750390402</v>
          </cell>
        </row>
        <row r="796">
          <cell r="A796" t="str">
            <v>D-IH2</v>
          </cell>
          <cell r="B796" t="str">
            <v>VAR_fout</v>
          </cell>
          <cell r="C796" t="str">
            <v>IH2</v>
          </cell>
          <cell r="G796">
            <v>1.1258011312729654E-3</v>
          </cell>
          <cell r="H796">
            <v>2.1461478863523944E-3</v>
          </cell>
          <cell r="I796">
            <v>0.11342806981655565</v>
          </cell>
        </row>
        <row r="797">
          <cell r="A797" t="str">
            <v>D-IH2</v>
          </cell>
          <cell r="B797" t="str">
            <v>VAR_fin</v>
          </cell>
          <cell r="C797" t="str">
            <v>H2</v>
          </cell>
          <cell r="G797">
            <v>1.1343779211225031E-3</v>
          </cell>
          <cell r="H797">
            <v>2.1624980736953954E-3</v>
          </cell>
          <cell r="I797">
            <v>0.11429220886459095</v>
          </cell>
        </row>
        <row r="798">
          <cell r="A798" t="str">
            <v>D-IH2</v>
          </cell>
          <cell r="B798" t="str">
            <v>VAR_ncap</v>
          </cell>
          <cell r="C798" t="str">
            <v>-</v>
          </cell>
          <cell r="G798">
            <v>1.8652050561386501E-4</v>
          </cell>
          <cell r="H798">
            <v>3.1981814104335202E-6</v>
          </cell>
          <cell r="I798">
            <v>9.1169761276300706E-2</v>
          </cell>
        </row>
        <row r="799">
          <cell r="A799" t="str">
            <v>D-IH2</v>
          </cell>
          <cell r="B799" t="str">
            <v>VAR_cap</v>
          </cell>
          <cell r="C799" t="str">
            <v>-</v>
          </cell>
          <cell r="G799">
            <v>1.8652050561386501E-4</v>
          </cell>
          <cell r="H799">
            <v>1.0412016100448101E-2</v>
          </cell>
          <cell r="I799">
            <v>0.10158177737674901</v>
          </cell>
        </row>
        <row r="800">
          <cell r="A800" t="str">
            <v>D-RHNM_LTH_CHPWOD</v>
          </cell>
          <cell r="B800" t="str">
            <v>VAR_fout</v>
          </cell>
          <cell r="C800" t="str">
            <v>RHNM_LTH_CHPWOD_ON</v>
          </cell>
          <cell r="D800">
            <v>1.7640329698099101E-5</v>
          </cell>
          <cell r="E800">
            <v>2.0619631445405295E-5</v>
          </cell>
          <cell r="F800">
            <v>1.4285207408779503E-6</v>
          </cell>
          <cell r="G800">
            <v>1.1365918228568152E-3</v>
          </cell>
          <cell r="H800">
            <v>9.8218286061634388E-4</v>
          </cell>
          <cell r="I800">
            <v>1.4155486339904641E-4</v>
          </cell>
        </row>
        <row r="801">
          <cell r="A801" t="str">
            <v>D-RHNM_LTH_CHPWOD</v>
          </cell>
          <cell r="B801" t="str">
            <v>VAR_fout</v>
          </cell>
          <cell r="C801" t="str">
            <v>RHSA_LTH</v>
          </cell>
          <cell r="D801">
            <v>2.2734319584611283E-5</v>
          </cell>
          <cell r="E801">
            <v>5.7629490180993621E-5</v>
          </cell>
          <cell r="F801">
            <v>4.2387239783414633E-5</v>
          </cell>
          <cell r="G801">
            <v>7.4313420060262195E-6</v>
          </cell>
          <cell r="H801">
            <v>4.9355959253650807E-5</v>
          </cell>
          <cell r="I801">
            <v>6.4706164836283978E-6</v>
          </cell>
        </row>
        <row r="802">
          <cell r="A802" t="str">
            <v>D-RHNM_LTH_CHPWOD</v>
          </cell>
          <cell r="B802" t="str">
            <v>VAR_fout</v>
          </cell>
          <cell r="C802" t="str">
            <v>LTH</v>
          </cell>
          <cell r="G802">
            <v>7.2516138450431313E-8</v>
          </cell>
          <cell r="H802">
            <v>5.6390162035812951E-6</v>
          </cell>
          <cell r="I802">
            <v>1.139976940179826E-7</v>
          </cell>
        </row>
        <row r="803">
          <cell r="A803" t="str">
            <v>D-RHNM_LTH_CHPWOD</v>
          </cell>
          <cell r="B803" t="str">
            <v>VAR_fin</v>
          </cell>
          <cell r="C803" t="str">
            <v>RHNM_LTH_CHPWOD</v>
          </cell>
          <cell r="D803">
            <v>4.0374649282710384E-5</v>
          </cell>
          <cell r="E803">
            <v>7.9288672419694148E-5</v>
          </cell>
          <cell r="F803">
            <v>4.5367434897531237E-5</v>
          </cell>
          <cell r="G803">
            <v>1.1452326895132108E-3</v>
          </cell>
          <cell r="H803">
            <v>1.0376717863119674E-3</v>
          </cell>
          <cell r="I803">
            <v>1.4936603084009627E-4</v>
          </cell>
        </row>
        <row r="804">
          <cell r="A804" t="str">
            <v>RHNS-SHWODBR</v>
          </cell>
          <cell r="B804" t="str">
            <v>VAR_fout</v>
          </cell>
          <cell r="C804" t="str">
            <v>RHNS-SHWOD</v>
          </cell>
          <cell r="E804">
            <v>2.6570638472929613E-2</v>
          </cell>
          <cell r="F804">
            <v>9.2509050971280801E-2</v>
          </cell>
          <cell r="G804">
            <v>0.10575441996242146</v>
          </cell>
          <cell r="H804">
            <v>0.28427046159136554</v>
          </cell>
          <cell r="I804">
            <v>6.1353325189351623E-4</v>
          </cell>
        </row>
        <row r="805">
          <cell r="A805" t="str">
            <v>RHNS-SHWODBR</v>
          </cell>
          <cell r="B805" t="str">
            <v>VAR_fin</v>
          </cell>
          <cell r="C805" t="str">
            <v>RHNSWODBRC</v>
          </cell>
          <cell r="E805">
            <v>2.6570638472929613E-2</v>
          </cell>
          <cell r="F805">
            <v>9.2509050971280801E-2</v>
          </cell>
          <cell r="G805">
            <v>0.10575441996242146</v>
          </cell>
          <cell r="H805">
            <v>0.28427046159136554</v>
          </cell>
          <cell r="I805">
            <v>6.1353325189351623E-4</v>
          </cell>
        </row>
        <row r="806">
          <cell r="A806" t="str">
            <v>RHNS-SHWODBR</v>
          </cell>
          <cell r="B806" t="str">
            <v>VAR_fin</v>
          </cell>
          <cell r="C806" t="str">
            <v>RWOD</v>
          </cell>
          <cell r="E806">
            <v>3.6903664545735557E-2</v>
          </cell>
          <cell r="F806">
            <v>0.12848479301566762</v>
          </cell>
          <cell r="G806">
            <v>0.14688113883669646</v>
          </cell>
          <cell r="H806">
            <v>0.39482008554356335</v>
          </cell>
          <cell r="I806">
            <v>8.5212951651877184E-4</v>
          </cell>
        </row>
        <row r="807">
          <cell r="A807" t="str">
            <v>RHNS-SHWODBR</v>
          </cell>
          <cell r="B807" t="str">
            <v>VAR_ncap</v>
          </cell>
          <cell r="C807" t="str">
            <v>-</v>
          </cell>
          <cell r="E807">
            <v>2.3010317511106102E-3</v>
          </cell>
          <cell r="F807">
            <v>5.4248728068997604E-3</v>
          </cell>
        </row>
        <row r="808">
          <cell r="A808" t="str">
            <v>RHNS-SHWODBR</v>
          </cell>
          <cell r="B808" t="str">
            <v>VAR_cap</v>
          </cell>
          <cell r="C808" t="str">
            <v>-</v>
          </cell>
          <cell r="E808">
            <v>2.3010317511106102E-3</v>
          </cell>
          <cell r="F808">
            <v>7.7255449844572145E-3</v>
          </cell>
          <cell r="G808">
            <v>7.725754924762426E-3</v>
          </cell>
          <cell r="H808">
            <v>2.0781933013644113E-2</v>
          </cell>
          <cell r="I808">
            <v>7.5446945120251005E-5</v>
          </cell>
        </row>
        <row r="809">
          <cell r="A809" t="str">
            <v>D-RHNM_NKEV_GAS_ELC_CHP</v>
          </cell>
          <cell r="B809" t="str">
            <v>VAR_fout</v>
          </cell>
          <cell r="C809" t="str">
            <v>ELC5</v>
          </cell>
          <cell r="E809">
            <v>1.4925333011242142E-3</v>
          </cell>
          <cell r="F809">
            <v>0.14998954277887563</v>
          </cell>
          <cell r="G809">
            <v>0.1478342043365807</v>
          </cell>
          <cell r="H809">
            <v>0.14315191683766978</v>
          </cell>
          <cell r="I809">
            <v>9.5516712806004961E-5</v>
          </cell>
        </row>
        <row r="810">
          <cell r="A810" t="str">
            <v>D-RHNM_NKEV_GAS_ELC_CHP</v>
          </cell>
          <cell r="B810" t="str">
            <v>VAR_fout</v>
          </cell>
          <cell r="C810" t="str">
            <v>RHNM_ELC</v>
          </cell>
          <cell r="E810">
            <v>1.4943628233282239E-3</v>
          </cell>
          <cell r="F810">
            <v>0.14847421624690671</v>
          </cell>
          <cell r="G810">
            <v>0.14605085645697954</v>
          </cell>
          <cell r="H810">
            <v>0.14177137476849508</v>
          </cell>
          <cell r="I810">
            <v>9.5416172961698453E-5</v>
          </cell>
        </row>
        <row r="811">
          <cell r="A811" t="str">
            <v>D-RHNM_NKEV_GAS_ELC_CHP</v>
          </cell>
          <cell r="B811" t="str">
            <v>VAR_fin</v>
          </cell>
          <cell r="C811" t="str">
            <v>RHNM_NKEV_GAS_ELC_CHP</v>
          </cell>
          <cell r="E811">
            <v>2.9868961244524385E-3</v>
          </cell>
          <cell r="F811">
            <v>0.29845389842058095</v>
          </cell>
          <cell r="G811">
            <v>0.29388506079356008</v>
          </cell>
          <cell r="H811">
            <v>0.28492329160616497</v>
          </cell>
          <cell r="I811">
            <v>1.9093288576770332E-4</v>
          </cell>
        </row>
        <row r="812">
          <cell r="A812" t="str">
            <v>D-RLFO</v>
          </cell>
          <cell r="B812" t="str">
            <v>VAR_fout</v>
          </cell>
          <cell r="C812" t="str">
            <v>CO2</v>
          </cell>
          <cell r="D812">
            <v>4514.4847697881296</v>
          </cell>
          <cell r="E812">
            <v>3811.9818235585199</v>
          </cell>
          <cell r="F812">
            <v>3896.6773765643102</v>
          </cell>
          <cell r="G812">
            <v>3114.3598366084002</v>
          </cell>
          <cell r="H812">
            <v>700.43214731590399</v>
          </cell>
          <cell r="I812">
            <v>8.8210023621746402E-4</v>
          </cell>
        </row>
        <row r="813">
          <cell r="A813" t="str">
            <v>D-RLFO</v>
          </cell>
          <cell r="B813" t="str">
            <v>VAR_fout</v>
          </cell>
          <cell r="C813" t="str">
            <v>RLFO</v>
          </cell>
          <cell r="D813">
            <v>60.231853635994895</v>
          </cell>
          <cell r="E813">
            <v>50.859121908262765</v>
          </cell>
          <cell r="F813">
            <v>51.989307423108741</v>
          </cell>
          <cell r="G813">
            <v>41.551627790754011</v>
          </cell>
          <cell r="H813">
            <v>9.3457750565105631</v>
          </cell>
          <cell r="I813">
            <v>4.6054388740565613E-5</v>
          </cell>
        </row>
        <row r="814">
          <cell r="A814" t="str">
            <v>D-RLFO</v>
          </cell>
          <cell r="B814" t="str">
            <v>VAR_fin</v>
          </cell>
          <cell r="C814" t="str">
            <v>LFO</v>
          </cell>
          <cell r="D814">
            <v>61.254881543936527</v>
          </cell>
          <cell r="E814">
            <v>51.722955543534859</v>
          </cell>
          <cell r="F814">
            <v>52.872148935743617</v>
          </cell>
          <cell r="G814">
            <v>42.257256941769278</v>
          </cell>
          <cell r="H814">
            <v>9.5038283217897472</v>
          </cell>
          <cell r="I814">
            <v>1.1968795606749849E-5</v>
          </cell>
        </row>
        <row r="815">
          <cell r="A815" t="str">
            <v>D-RLFO</v>
          </cell>
          <cell r="B815" t="str">
            <v>VAR_fin</v>
          </cell>
          <cell r="C815" t="str">
            <v>BDS</v>
          </cell>
          <cell r="F815">
            <v>1.8891532618996491E-4</v>
          </cell>
          <cell r="G815">
            <v>1.1918371248930054E-4</v>
          </cell>
          <cell r="H815">
            <v>6.8477921844521889E-4</v>
          </cell>
          <cell r="I815">
            <v>3.631254203844792E-5</v>
          </cell>
        </row>
        <row r="816">
          <cell r="A816" t="str">
            <v>D-SCOM_LTH_CHPBIO</v>
          </cell>
          <cell r="B816" t="str">
            <v>VAR_fout</v>
          </cell>
          <cell r="C816" t="str">
            <v>SCOM_LTH_CHPBIO_ON</v>
          </cell>
          <cell r="D816">
            <v>1.4243137257194898</v>
          </cell>
          <cell r="E816">
            <v>1.5428014383929736</v>
          </cell>
          <cell r="F816">
            <v>1.7834994409803429</v>
          </cell>
          <cell r="G816">
            <v>1.4864814476003116</v>
          </cell>
          <cell r="H816">
            <v>2.5540080951273958</v>
          </cell>
          <cell r="I816">
            <v>2.3332066385210291</v>
          </cell>
        </row>
        <row r="817">
          <cell r="A817" t="str">
            <v>D-SCOM_LTH_CHPBIO</v>
          </cell>
          <cell r="B817" t="str">
            <v>VAR_fout</v>
          </cell>
          <cell r="C817" t="str">
            <v>LTH</v>
          </cell>
          <cell r="E817">
            <v>3.5517308920461954E-2</v>
          </cell>
          <cell r="F817">
            <v>0.11817376169303814</v>
          </cell>
          <cell r="G817">
            <v>0.21224705743143407</v>
          </cell>
          <cell r="H817">
            <v>0.85131280915791419</v>
          </cell>
          <cell r="I817">
            <v>1.1897362795855575</v>
          </cell>
        </row>
        <row r="818">
          <cell r="A818" t="str">
            <v>D-SCOM_LTH_CHPBIO</v>
          </cell>
          <cell r="B818" t="str">
            <v>VAR_fin</v>
          </cell>
          <cell r="C818" t="str">
            <v>SCOM_LTH_CHPBIO</v>
          </cell>
          <cell r="D818">
            <v>1.4243137257194898</v>
          </cell>
          <cell r="E818">
            <v>1.5783187473134375</v>
          </cell>
          <cell r="F818">
            <v>1.9016732026733811</v>
          </cell>
          <cell r="G818">
            <v>1.6987285050317467</v>
          </cell>
          <cell r="H818">
            <v>3.4053209042853121</v>
          </cell>
          <cell r="I818">
            <v>3.5229429181065854</v>
          </cell>
        </row>
        <row r="819">
          <cell r="A819" t="str">
            <v>D-SCOM_LTH_CHPHFC</v>
          </cell>
          <cell r="B819" t="str">
            <v>VAR_fout</v>
          </cell>
          <cell r="C819" t="str">
            <v>SCOM_LTH_CHPHFC_ON</v>
          </cell>
          <cell r="G819">
            <v>3.9429470955298592E-4</v>
          </cell>
          <cell r="H819">
            <v>3.4009441169763018E-4</v>
          </cell>
          <cell r="I819">
            <v>5.7300645369840549E-4</v>
          </cell>
        </row>
        <row r="820">
          <cell r="A820" t="str">
            <v>D-SCOM_LTH_CHPHFC</v>
          </cell>
          <cell r="B820" t="str">
            <v>VAR_fout</v>
          </cell>
          <cell r="C820" t="str">
            <v>LTH</v>
          </cell>
          <cell r="H820">
            <v>9.115281116860035E-7</v>
          </cell>
          <cell r="I820">
            <v>4.5759525075390935E-7</v>
          </cell>
        </row>
        <row r="821">
          <cell r="A821" t="str">
            <v>D-SCOM_LTH_CHPHFC</v>
          </cell>
          <cell r="B821" t="str">
            <v>VAR_fin</v>
          </cell>
          <cell r="C821" t="str">
            <v>SCOM_LTH_CHPHFC</v>
          </cell>
          <cell r="G821">
            <v>3.9493363796872373E-4</v>
          </cell>
          <cell r="H821">
            <v>3.4165737194868359E-4</v>
          </cell>
          <cell r="I821">
            <v>5.7453029839713357E-4</v>
          </cell>
        </row>
        <row r="822">
          <cell r="A822" t="str">
            <v>D-SCOM_NKEV_GAS_ELC_CHP</v>
          </cell>
          <cell r="B822" t="str">
            <v>VAR_fout</v>
          </cell>
          <cell r="C822" t="str">
            <v>ELC5</v>
          </cell>
          <cell r="D822">
            <v>0.25328785070052273</v>
          </cell>
          <cell r="E822">
            <v>0.3124384754606771</v>
          </cell>
          <cell r="F822">
            <v>0.46185442966860407</v>
          </cell>
          <cell r="G822">
            <v>3.0832410354746713</v>
          </cell>
          <cell r="H822">
            <v>6.2547818443302559</v>
          </cell>
          <cell r="I822">
            <v>1.6890275542970707</v>
          </cell>
        </row>
        <row r="823">
          <cell r="A823" t="str">
            <v>D-SCOM_NKEV_GAS_ELC_CHP</v>
          </cell>
          <cell r="B823" t="str">
            <v>VAR_fout</v>
          </cell>
          <cell r="C823" t="str">
            <v>SCOM_ELC</v>
          </cell>
          <cell r="D823">
            <v>0.34112200563830658</v>
          </cell>
          <cell r="E823">
            <v>0.31343451585053972</v>
          </cell>
          <cell r="F823">
            <v>0.46403907350145879</v>
          </cell>
          <cell r="G823">
            <v>3.1372369762544552</v>
          </cell>
          <cell r="H823">
            <v>6.0394688314740055</v>
          </cell>
          <cell r="I823">
            <v>1.641650049693824</v>
          </cell>
        </row>
        <row r="824">
          <cell r="A824" t="str">
            <v>D-SCOM_NKEV_GAS_ELC_CHP</v>
          </cell>
          <cell r="B824" t="str">
            <v>VAR_fin</v>
          </cell>
          <cell r="C824" t="str">
            <v>SCOM_NKEV_GAS_ELC_CHP</v>
          </cell>
          <cell r="D824">
            <v>0.59440985633882915</v>
          </cell>
          <cell r="E824">
            <v>0.6258729913112161</v>
          </cell>
          <cell r="F824">
            <v>0.92588382336588981</v>
          </cell>
          <cell r="G824">
            <v>6.2204780117291234</v>
          </cell>
          <cell r="H824">
            <v>12.294250675804259</v>
          </cell>
          <cell r="I824">
            <v>3.3306776039908983</v>
          </cell>
        </row>
        <row r="825">
          <cell r="A825" t="str">
            <v>RHEM-SHLTHDH</v>
          </cell>
          <cell r="B825" t="str">
            <v>VAR_fout</v>
          </cell>
          <cell r="C825" t="str">
            <v>RHEM-SHLTHD</v>
          </cell>
          <cell r="D825">
            <v>2.0117172695545738</v>
          </cell>
          <cell r="E825">
            <v>3.7887263478063007</v>
          </cell>
          <cell r="F825">
            <v>3.7802425768659536</v>
          </cell>
          <cell r="G825">
            <v>3.068934300308118</v>
          </cell>
          <cell r="H825">
            <v>2.9043532074038234</v>
          </cell>
          <cell r="I825">
            <v>2.0113911548514549</v>
          </cell>
        </row>
        <row r="826">
          <cell r="A826" t="str">
            <v>RHEM-SHLTHDH</v>
          </cell>
          <cell r="B826" t="str">
            <v>VAR_fin</v>
          </cell>
          <cell r="C826" t="str">
            <v>RHEMLTHDHC</v>
          </cell>
          <cell r="D826">
            <v>2.0117172695545738</v>
          </cell>
          <cell r="E826">
            <v>3.7887263478063007</v>
          </cell>
          <cell r="F826">
            <v>3.7802425768659536</v>
          </cell>
          <cell r="G826">
            <v>3.068934300308118</v>
          </cell>
          <cell r="H826">
            <v>2.9043532074038234</v>
          </cell>
          <cell r="I826">
            <v>2.0113911548514549</v>
          </cell>
        </row>
        <row r="827">
          <cell r="A827" t="str">
            <v>RHEM-SHLTHDH</v>
          </cell>
          <cell r="B827" t="str">
            <v>VAR_fin</v>
          </cell>
          <cell r="C827" t="str">
            <v>RHEM_LTH_DH</v>
          </cell>
          <cell r="D827">
            <v>2.0320376460147207</v>
          </cell>
          <cell r="E827">
            <v>3.8269963109154568</v>
          </cell>
          <cell r="F827">
            <v>3.8184268453191432</v>
          </cell>
          <cell r="G827">
            <v>3.0999336366748649</v>
          </cell>
          <cell r="H827">
            <v>2.9336901084887113</v>
          </cell>
          <cell r="I827">
            <v>2.0317082372236928</v>
          </cell>
        </row>
        <row r="828">
          <cell r="A828" t="str">
            <v>RHEM-SHLTHDH</v>
          </cell>
          <cell r="B828" t="str">
            <v>VAR_cap</v>
          </cell>
          <cell r="C828" t="str">
            <v>-</v>
          </cell>
          <cell r="D828">
            <v>0.31562546711168799</v>
          </cell>
          <cell r="E828">
            <v>0.31562546711168799</v>
          </cell>
          <cell r="F828">
            <v>0.31562546711168799</v>
          </cell>
          <cell r="G828">
            <v>0.31562546711168799</v>
          </cell>
          <cell r="H828">
            <v>0.31562546711168799</v>
          </cell>
          <cell r="I828">
            <v>0.31562546711168799</v>
          </cell>
        </row>
        <row r="829">
          <cell r="A829" t="str">
            <v>D-ITOT_SOLELC</v>
          </cell>
          <cell r="B829" t="str">
            <v>VAR_fout</v>
          </cell>
          <cell r="C829" t="str">
            <v>ITOT_ELC</v>
          </cell>
          <cell r="D829">
            <v>3.5159299592193642</v>
          </cell>
          <cell r="E829">
            <v>4.8484040901210186</v>
          </cell>
          <cell r="F829">
            <v>9.5931710339257723</v>
          </cell>
          <cell r="G829">
            <v>17.315622507679358</v>
          </cell>
          <cell r="H829">
            <v>21.180385013902452</v>
          </cell>
          <cell r="I829">
            <v>11.793423628953258</v>
          </cell>
        </row>
        <row r="830">
          <cell r="A830" t="str">
            <v>D-ITOT_SOLELC</v>
          </cell>
          <cell r="B830" t="str">
            <v>VAR_fout</v>
          </cell>
          <cell r="C830" t="str">
            <v>ELC5</v>
          </cell>
          <cell r="D830">
            <v>2.0240404881668775E-3</v>
          </cell>
          <cell r="E830">
            <v>1.4336961098345338E-3</v>
          </cell>
          <cell r="F830">
            <v>1.3392940565588006E-3</v>
          </cell>
          <cell r="G830">
            <v>0.42127296257636659</v>
          </cell>
          <cell r="H830">
            <v>2.6565168474213876</v>
          </cell>
          <cell r="I830">
            <v>20.239511108310783</v>
          </cell>
        </row>
        <row r="831">
          <cell r="A831" t="str">
            <v>D-ITOT_SOLELC</v>
          </cell>
          <cell r="B831" t="str">
            <v>VAR_fin</v>
          </cell>
          <cell r="C831" t="str">
            <v>ITOT_SOL_ELC</v>
          </cell>
          <cell r="D831">
            <v>3.517953999707534</v>
          </cell>
          <cell r="E831">
            <v>4.8498357416635347</v>
          </cell>
          <cell r="F831">
            <v>9.5945036844207259</v>
          </cell>
          <cell r="G831">
            <v>17.736887694815568</v>
          </cell>
          <cell r="H831">
            <v>23.836896604604171</v>
          </cell>
          <cell r="I831">
            <v>32.032929361270689</v>
          </cell>
        </row>
        <row r="832">
          <cell r="A832" t="str">
            <v>D-SWOD</v>
          </cell>
          <cell r="B832" t="str">
            <v>VAR_fout</v>
          </cell>
          <cell r="C832" t="str">
            <v>SWOD</v>
          </cell>
          <cell r="D832">
            <v>8.5743727109724617</v>
          </cell>
          <cell r="E832">
            <v>9.9817526915131829</v>
          </cell>
          <cell r="F832">
            <v>9.9279841955935613</v>
          </cell>
          <cell r="G832">
            <v>7.5299539540394544</v>
          </cell>
          <cell r="H832">
            <v>5.6212021752851316</v>
          </cell>
          <cell r="I832">
            <v>7.1463835016363851E-4</v>
          </cell>
        </row>
        <row r="833">
          <cell r="A833" t="str">
            <v>D-SWOD</v>
          </cell>
          <cell r="B833" t="str">
            <v>VAR_fin</v>
          </cell>
          <cell r="C833" t="str">
            <v>WOD</v>
          </cell>
          <cell r="D833">
            <v>8.5743727109724617</v>
          </cell>
          <cell r="E833">
            <v>9.9817526915131829</v>
          </cell>
          <cell r="F833">
            <v>9.9279841955935613</v>
          </cell>
          <cell r="G833">
            <v>7.5299539540394544</v>
          </cell>
          <cell r="H833">
            <v>5.6212021752851316</v>
          </cell>
          <cell r="I833">
            <v>7.1463835016363851E-4</v>
          </cell>
        </row>
        <row r="834">
          <cell r="A834" t="str">
            <v>ITOT-PROCESSCO2CCS</v>
          </cell>
          <cell r="B834" t="str">
            <v>VAR_fout</v>
          </cell>
          <cell r="C834" t="str">
            <v>CO2_O</v>
          </cell>
          <cell r="H834">
            <v>8.0300369226748627E-3</v>
          </cell>
          <cell r="I834">
            <v>649.82059811761553</v>
          </cell>
        </row>
        <row r="835">
          <cell r="A835" t="str">
            <v>ITOT-PROCESSCO2CCS</v>
          </cell>
          <cell r="B835" t="str">
            <v>VAR_fout</v>
          </cell>
          <cell r="C835" t="str">
            <v>CO2</v>
          </cell>
          <cell r="H835">
            <v>-8.0300369226748696E-3</v>
          </cell>
          <cell r="I835">
            <v>-649.82059811761496</v>
          </cell>
        </row>
        <row r="836">
          <cell r="A836" t="str">
            <v>ITOT-PROCESSCO2CCS</v>
          </cell>
          <cell r="B836" t="str">
            <v>VAR_fin</v>
          </cell>
          <cell r="C836" t="str">
            <v>ITOT_ELC</v>
          </cell>
          <cell r="H836">
            <v>1.7004784071546782E-5</v>
          </cell>
          <cell r="I836">
            <v>1.3760906783667162</v>
          </cell>
        </row>
        <row r="837">
          <cell r="A837" t="str">
            <v>ITOT-PROCESSCO2CCS</v>
          </cell>
          <cell r="B837" t="str">
            <v>VAR_fin</v>
          </cell>
          <cell r="C837" t="str">
            <v>ITOT_LTH_DH</v>
          </cell>
          <cell r="H837">
            <v>6.6129715833792937E-6</v>
          </cell>
          <cell r="I837">
            <v>0.53514637492038886</v>
          </cell>
        </row>
        <row r="838">
          <cell r="A838" t="str">
            <v>ITOT-PROCESSCO2CCS</v>
          </cell>
          <cell r="B838" t="str">
            <v>VAR_ncap</v>
          </cell>
          <cell r="C838" t="str">
            <v>-</v>
          </cell>
          <cell r="H838">
            <v>3.4908421080186998E-2</v>
          </cell>
          <cell r="I838">
            <v>1923.0790657652201</v>
          </cell>
        </row>
        <row r="839">
          <cell r="A839" t="str">
            <v>ITOT-PROCESSCO2CCS</v>
          </cell>
          <cell r="B839" t="str">
            <v>VAR_cap</v>
          </cell>
          <cell r="C839" t="str">
            <v>-</v>
          </cell>
          <cell r="H839">
            <v>3.4908421080186998E-2</v>
          </cell>
          <cell r="I839">
            <v>1923.1139741863001</v>
          </cell>
        </row>
        <row r="840">
          <cell r="A840" t="str">
            <v>D-RSH2R</v>
          </cell>
          <cell r="B840" t="str">
            <v>VAR_fout</v>
          </cell>
          <cell r="C840" t="str">
            <v>RSH2</v>
          </cell>
          <cell r="G840">
            <v>5.5023439266108922E-4</v>
          </cell>
          <cell r="H840">
            <v>7.2454819547852355E-4</v>
          </cell>
          <cell r="I840">
            <v>1.2864554399344107E-3</v>
          </cell>
        </row>
        <row r="841">
          <cell r="A841" t="str">
            <v>D-RSH2R</v>
          </cell>
          <cell r="B841" t="str">
            <v>VAR_fin</v>
          </cell>
          <cell r="C841" t="str">
            <v>H2</v>
          </cell>
          <cell r="G841">
            <v>5.5023439266108922E-4</v>
          </cell>
          <cell r="H841">
            <v>7.2454819547852355E-4</v>
          </cell>
          <cell r="I841">
            <v>1.2864554399344107E-3</v>
          </cell>
        </row>
        <row r="842">
          <cell r="A842" t="str">
            <v>D-RSH2R</v>
          </cell>
          <cell r="B842" t="str">
            <v>VAR_ncap</v>
          </cell>
          <cell r="C842" t="str">
            <v>-</v>
          </cell>
          <cell r="G842">
            <v>3.8792377126927198E-5</v>
          </cell>
          <cell r="H842">
            <v>5.9754347081534402E-5</v>
          </cell>
          <cell r="I842">
            <v>1.01384617316278E-4</v>
          </cell>
        </row>
        <row r="843">
          <cell r="A843" t="str">
            <v>D-RSH2R</v>
          </cell>
          <cell r="B843" t="str">
            <v>VAR_cap</v>
          </cell>
          <cell r="C843" t="str">
            <v>-</v>
          </cell>
          <cell r="G843">
            <v>3.8792377126927198E-5</v>
          </cell>
          <cell r="H843">
            <v>7.3049946708473603E-5</v>
          </cell>
          <cell r="I843">
            <v>1.2185175077703999E-4</v>
          </cell>
        </row>
        <row r="844">
          <cell r="A844" t="str">
            <v>SCOM-SHLTHCHPBIO</v>
          </cell>
          <cell r="B844" t="str">
            <v>VAR_fout</v>
          </cell>
          <cell r="C844" t="str">
            <v>SCOM-SHLTHC-BIO</v>
          </cell>
          <cell r="D844">
            <v>1.4100705884622953</v>
          </cell>
          <cell r="E844">
            <v>1.5273734240090446</v>
          </cell>
          <cell r="F844">
            <v>1.7656644465705411</v>
          </cell>
          <cell r="G844">
            <v>1.4716166331243081</v>
          </cell>
          <cell r="H844">
            <v>2.5284680141761222</v>
          </cell>
          <cell r="I844">
            <v>2.3098745721358203</v>
          </cell>
        </row>
        <row r="845">
          <cell r="A845" t="str">
            <v>SCOM-SHLTHCHPBIO</v>
          </cell>
          <cell r="B845" t="str">
            <v>VAR_fin</v>
          </cell>
          <cell r="C845" t="str">
            <v>SCOM_LTH_CHPBIO_ON</v>
          </cell>
          <cell r="D845">
            <v>1.4243137257194898</v>
          </cell>
          <cell r="E845">
            <v>1.5428014383929736</v>
          </cell>
          <cell r="F845">
            <v>1.7834994409803429</v>
          </cell>
          <cell r="G845">
            <v>1.4864814476003116</v>
          </cell>
          <cell r="H845">
            <v>2.5540080951273958</v>
          </cell>
          <cell r="I845">
            <v>2.3332066385210291</v>
          </cell>
        </row>
        <row r="846">
          <cell r="A846" t="str">
            <v>SCOM-SHLTHCHPBIO</v>
          </cell>
          <cell r="B846" t="str">
            <v>VAR_fin</v>
          </cell>
          <cell r="C846" t="str">
            <v>SCOMLTHCHPC</v>
          </cell>
          <cell r="D846">
            <v>1.4100705884622953</v>
          </cell>
          <cell r="E846">
            <v>1.5273734240090446</v>
          </cell>
          <cell r="F846">
            <v>1.7656644465705411</v>
          </cell>
          <cell r="G846">
            <v>1.4716166331243081</v>
          </cell>
          <cell r="H846">
            <v>2.5284680141761222</v>
          </cell>
          <cell r="I846">
            <v>2.3098745721358203</v>
          </cell>
        </row>
        <row r="847">
          <cell r="A847" t="str">
            <v>SCOM-SHLTHCHPBIO</v>
          </cell>
          <cell r="B847" t="str">
            <v>VAR_ncap</v>
          </cell>
          <cell r="C847" t="str">
            <v>-</v>
          </cell>
          <cell r="D847">
            <v>2.12287913906467E-7</v>
          </cell>
          <cell r="E847">
            <v>3.5211413866888003E-2</v>
          </cell>
          <cell r="F847">
            <v>5.1250568808660198E-2</v>
          </cell>
          <cell r="G847">
            <v>3.2234140127725602E-2</v>
          </cell>
          <cell r="H847">
            <v>0.19229714952063401</v>
          </cell>
          <cell r="I847">
            <v>8.3552236843740302E-2</v>
          </cell>
        </row>
        <row r="848">
          <cell r="A848" t="str">
            <v>SCOM-SHLTHCHPBIO</v>
          </cell>
          <cell r="B848" t="str">
            <v>VAR_cap</v>
          </cell>
          <cell r="C848" t="str">
            <v>-</v>
          </cell>
          <cell r="D848">
            <v>0.1091398998669529</v>
          </cell>
          <cell r="E848">
            <v>0.12094118238500741</v>
          </cell>
          <cell r="F848">
            <v>0.14588887260225961</v>
          </cell>
          <cell r="G848">
            <v>0.13024749469490932</v>
          </cell>
          <cell r="H848">
            <v>0.26173254350077763</v>
          </cell>
          <cell r="I848">
            <v>0.22909122994458381</v>
          </cell>
        </row>
        <row r="849">
          <cell r="A849" t="str">
            <v>D-RSH2</v>
          </cell>
          <cell r="B849" t="str">
            <v>VAR_fout</v>
          </cell>
          <cell r="C849" t="str">
            <v>RSH2</v>
          </cell>
          <cell r="G849">
            <v>9.4537100498992923E-4</v>
          </cell>
          <cell r="H849">
            <v>6.1780241255130354E-4</v>
          </cell>
          <cell r="I849">
            <v>5.4746499463035659E-4</v>
          </cell>
        </row>
        <row r="850">
          <cell r="A850" t="str">
            <v>D-RSH2</v>
          </cell>
          <cell r="B850" t="str">
            <v>VAR_fin</v>
          </cell>
          <cell r="C850" t="str">
            <v>H2</v>
          </cell>
          <cell r="G850">
            <v>9.5257320812724262E-4</v>
          </cell>
          <cell r="H850">
            <v>6.2250907104879341E-4</v>
          </cell>
          <cell r="I850">
            <v>5.5163579538591563E-4</v>
          </cell>
        </row>
        <row r="851">
          <cell r="A851" t="str">
            <v>D-RSH2</v>
          </cell>
          <cell r="B851" t="str">
            <v>VAR_ncap</v>
          </cell>
          <cell r="C851" t="str">
            <v>-</v>
          </cell>
          <cell r="G851">
            <v>9.2209815312525607E-5</v>
          </cell>
          <cell r="H851">
            <v>1.18104723657847E-6</v>
          </cell>
          <cell r="I851">
            <v>3.54002970951521E-6</v>
          </cell>
        </row>
        <row r="852">
          <cell r="A852" t="str">
            <v>D-RSH2</v>
          </cell>
          <cell r="B852" t="str">
            <v>VAR_cap</v>
          </cell>
          <cell r="C852" t="str">
            <v>-</v>
          </cell>
          <cell r="G852">
            <v>9.2209815312525607E-5</v>
          </cell>
          <cell r="H852">
            <v>1.1526659745738201E-4</v>
          </cell>
          <cell r="I852">
            <v>1.18806627166897E-4</v>
          </cell>
        </row>
        <row r="853">
          <cell r="A853" t="str">
            <v>RHES-SHNGABR</v>
          </cell>
          <cell r="B853" t="str">
            <v>VAR_fout</v>
          </cell>
          <cell r="C853" t="str">
            <v>CO2_R</v>
          </cell>
          <cell r="D853">
            <v>1043.1357322019501</v>
          </cell>
          <cell r="E853">
            <v>1169.9942080835301</v>
          </cell>
          <cell r="F853">
            <v>1077.6369527192001</v>
          </cell>
          <cell r="G853">
            <v>1090.8557400283401</v>
          </cell>
          <cell r="H853">
            <v>582.72367613736105</v>
          </cell>
          <cell r="I853">
            <v>7.0328105425451499E-4</v>
          </cell>
        </row>
        <row r="854">
          <cell r="A854" t="str">
            <v>RHES-SHNGABR</v>
          </cell>
          <cell r="B854" t="str">
            <v>VAR_fout</v>
          </cell>
          <cell r="C854" t="str">
            <v>RHES-SHNGA</v>
          </cell>
          <cell r="D854">
            <v>17.570548680706587</v>
          </cell>
          <cell r="E854">
            <v>19.707349249633904</v>
          </cell>
          <cell r="F854">
            <v>18.15168626034108</v>
          </cell>
          <cell r="G854">
            <v>18.374343138775188</v>
          </cell>
          <cell r="H854">
            <v>9.8153810696895878</v>
          </cell>
          <cell r="I854">
            <v>1.1846046126627471E-5</v>
          </cell>
        </row>
        <row r="855">
          <cell r="A855" t="str">
            <v>RHES-SHNGABR</v>
          </cell>
          <cell r="B855" t="str">
            <v>VAR_fin</v>
          </cell>
          <cell r="C855" t="str">
            <v>RNGA</v>
          </cell>
          <cell r="D855">
            <v>18.495314400743776</v>
          </cell>
          <cell r="E855">
            <v>20.74457815750937</v>
          </cell>
          <cell r="F855">
            <v>19.107038168780079</v>
          </cell>
          <cell r="G855">
            <v>19.341413830289685</v>
          </cell>
          <cell r="H855">
            <v>10.331980073357455</v>
          </cell>
          <cell r="I855">
            <v>1.2469522238555235E-5</v>
          </cell>
        </row>
        <row r="856">
          <cell r="A856" t="str">
            <v>RHES-SHNGABR</v>
          </cell>
          <cell r="B856" t="str">
            <v>VAR_ncap</v>
          </cell>
          <cell r="C856" t="str">
            <v>-</v>
          </cell>
          <cell r="E856">
            <v>0.17020339463958301</v>
          </cell>
          <cell r="F856">
            <v>9.9450209447169205E-8</v>
          </cell>
          <cell r="G856">
            <v>3.1061772893580002E-7</v>
          </cell>
          <cell r="H856">
            <v>4.35692867012281E-7</v>
          </cell>
          <cell r="I856">
            <v>7.1577348800303104E-8</v>
          </cell>
        </row>
        <row r="857">
          <cell r="A857" t="str">
            <v>RHES-SHNGABR</v>
          </cell>
          <cell r="B857" t="str">
            <v>VAR_cap</v>
          </cell>
          <cell r="C857" t="str">
            <v>-</v>
          </cell>
          <cell r="D857">
            <v>1.4219190615860799</v>
          </cell>
          <cell r="E857">
            <v>1.5921224040451858</v>
          </cell>
          <cell r="F857">
            <v>1.5921205685355213</v>
          </cell>
          <cell r="G857">
            <v>1.5921196992569859</v>
          </cell>
          <cell r="H857">
            <v>0.79633203414124176</v>
          </cell>
          <cell r="I857">
            <v>1.4305048010032628E-6</v>
          </cell>
        </row>
        <row r="858">
          <cell r="A858" t="str">
            <v>SCOM-SHLTHCHPHFC</v>
          </cell>
          <cell r="B858" t="str">
            <v>VAR_fout</v>
          </cell>
          <cell r="C858" t="str">
            <v>SCOM-SHLTHC-HFC</v>
          </cell>
          <cell r="G858">
            <v>3.9035176245745605E-4</v>
          </cell>
          <cell r="H858">
            <v>3.3669346758065404E-4</v>
          </cell>
          <cell r="I858">
            <v>5.6727638916142077E-4</v>
          </cell>
        </row>
        <row r="859">
          <cell r="A859" t="str">
            <v>SCOM-SHLTHCHPHFC</v>
          </cell>
          <cell r="B859" t="str">
            <v>VAR_fin</v>
          </cell>
          <cell r="C859" t="str">
            <v>SCOM_LTH_CHPHFC_ON</v>
          </cell>
          <cell r="G859">
            <v>3.9429470955298592E-4</v>
          </cell>
          <cell r="H859">
            <v>3.4009441169763018E-4</v>
          </cell>
          <cell r="I859">
            <v>5.7300645369840549E-4</v>
          </cell>
        </row>
        <row r="860">
          <cell r="A860" t="str">
            <v>SCOM-SHLTHCHPHFC</v>
          </cell>
          <cell r="B860" t="str">
            <v>VAR_fin</v>
          </cell>
          <cell r="C860" t="str">
            <v>SCOMLTHCHPC</v>
          </cell>
          <cell r="G860">
            <v>3.9035176245745605E-4</v>
          </cell>
          <cell r="H860">
            <v>3.3669346758065404E-4</v>
          </cell>
          <cell r="I860">
            <v>5.6727638916142077E-4</v>
          </cell>
        </row>
        <row r="861">
          <cell r="A861" t="str">
            <v>SCOM-SHLTHCHPHFC</v>
          </cell>
          <cell r="B861" t="str">
            <v>VAR_ncap</v>
          </cell>
          <cell r="C861" t="str">
            <v>-</v>
          </cell>
          <cell r="G861">
            <v>4.1442422269319603E-5</v>
          </cell>
          <cell r="H861">
            <v>2.6568666484624299E-5</v>
          </cell>
          <cell r="I861">
            <v>6.3789022844732394E-5</v>
          </cell>
        </row>
        <row r="862">
          <cell r="A862" t="str">
            <v>SCOM-SHLTHCHPHFC</v>
          </cell>
          <cell r="B862" t="str">
            <v>VAR_cap</v>
          </cell>
          <cell r="C862" t="str">
            <v>-</v>
          </cell>
          <cell r="G862">
            <v>4.1442422269319603E-5</v>
          </cell>
          <cell r="H862">
            <v>4.14617761364031E-5</v>
          </cell>
          <cell r="I862">
            <v>7.5054004551023E-5</v>
          </cell>
        </row>
        <row r="863">
          <cell r="A863" t="str">
            <v>RHSA-WHNGABR</v>
          </cell>
          <cell r="B863" t="str">
            <v>VAR_fout</v>
          </cell>
          <cell r="C863" t="str">
            <v>RHSA-WHNGA</v>
          </cell>
          <cell r="D863">
            <v>6.3804594508239125</v>
          </cell>
          <cell r="E863">
            <v>4.923340835717128</v>
          </cell>
          <cell r="F863">
            <v>6.3801952505172155</v>
          </cell>
          <cell r="G863">
            <v>9.19839753914545</v>
          </cell>
          <cell r="H863">
            <v>6.382765915938478</v>
          </cell>
          <cell r="I863">
            <v>1.5256541924862799E-5</v>
          </cell>
        </row>
        <row r="864">
          <cell r="A864" t="str">
            <v>RHSA-WHNGABR</v>
          </cell>
          <cell r="B864" t="str">
            <v>VAR_fout</v>
          </cell>
          <cell r="C864" t="str">
            <v>CO2_R</v>
          </cell>
          <cell r="D864">
            <v>479.81055070195799</v>
          </cell>
          <cell r="E864">
            <v>368.27111821544599</v>
          </cell>
          <cell r="F864">
            <v>473.477647538383</v>
          </cell>
          <cell r="G864">
            <v>673.75275481532901</v>
          </cell>
          <cell r="H864">
            <v>455.681009694848</v>
          </cell>
          <cell r="I864">
            <v>1.0755862057028301E-3</v>
          </cell>
        </row>
        <row r="865">
          <cell r="A865" t="str">
            <v>RHSA-WHNGABR</v>
          </cell>
          <cell r="B865" t="str">
            <v>VAR_fin</v>
          </cell>
          <cell r="C865" t="str">
            <v>RNGA</v>
          </cell>
          <cell r="D865">
            <v>8.5072792677652185</v>
          </cell>
          <cell r="E865">
            <v>6.5296297555930085</v>
          </cell>
          <cell r="F865">
            <v>8.3949937506805501</v>
          </cell>
          <cell r="G865">
            <v>11.94597083005903</v>
          </cell>
          <cell r="H865">
            <v>8.0794505265044005</v>
          </cell>
          <cell r="I865">
            <v>1.9070677406078492E-5</v>
          </cell>
        </row>
        <row r="866">
          <cell r="A866" t="str">
            <v>RHSA-WHNGABR</v>
          </cell>
          <cell r="B866" t="str">
            <v>VAR_ncap</v>
          </cell>
          <cell r="C866" t="str">
            <v>-</v>
          </cell>
          <cell r="E866">
            <v>9.7986584191925394E-7</v>
          </cell>
          <cell r="F866">
            <v>1.9507318396926102E-6</v>
          </cell>
          <cell r="G866">
            <v>0.192634092852807</v>
          </cell>
          <cell r="H866">
            <v>2.27467011290894E-2</v>
          </cell>
          <cell r="I866">
            <v>1.13914133959626E-7</v>
          </cell>
        </row>
        <row r="867">
          <cell r="A867" t="str">
            <v>RHSA-WHNGABR</v>
          </cell>
          <cell r="B867" t="str">
            <v>VAR_cap</v>
          </cell>
          <cell r="C867" t="str">
            <v>-</v>
          </cell>
          <cell r="D867">
            <v>0.43610075802020798</v>
          </cell>
          <cell r="E867">
            <v>0.43610128119966329</v>
          </cell>
          <cell r="F867">
            <v>0.43610322251351391</v>
          </cell>
          <cell r="G867">
            <v>0.62873701941489879</v>
          </cell>
          <cell r="H867">
            <v>0.43626772158816668</v>
          </cell>
          <cell r="I867">
            <v>1.5279055360084559E-6</v>
          </cell>
        </row>
        <row r="868">
          <cell r="A868" t="str">
            <v>ITOT-SWHWSTBR</v>
          </cell>
          <cell r="B868" t="str">
            <v>VAR_fout</v>
          </cell>
          <cell r="C868" t="str">
            <v>ITOT-SWH</v>
          </cell>
          <cell r="D868">
            <v>4.1173678638827216</v>
          </cell>
          <cell r="E868">
            <v>4.2663247126107908</v>
          </cell>
          <cell r="F868">
            <v>2.9611828675987844</v>
          </cell>
          <cell r="G868">
            <v>2.9281135990712239</v>
          </cell>
          <cell r="H868">
            <v>2.8804753501986347</v>
          </cell>
          <cell r="I868">
            <v>1.4080252334676771E-5</v>
          </cell>
        </row>
        <row r="869">
          <cell r="A869" t="str">
            <v>ITOT-SWHWSTBR</v>
          </cell>
          <cell r="B869" t="str">
            <v>VAR_fout</v>
          </cell>
          <cell r="C869" t="str">
            <v>CO2_I</v>
          </cell>
          <cell r="D869">
            <v>723.65859425817496</v>
          </cell>
          <cell r="E869">
            <v>749.83888888310798</v>
          </cell>
          <cell r="F869">
            <v>520.45032218402901</v>
          </cell>
          <cell r="G869">
            <v>514.63814771554905</v>
          </cell>
          <cell r="H869">
            <v>506.265364580366</v>
          </cell>
          <cell r="I869">
            <v>2.4019253982683901E-3</v>
          </cell>
        </row>
        <row r="870">
          <cell r="A870" t="str">
            <v>ITOT-SWHWSTBR</v>
          </cell>
          <cell r="B870" t="str">
            <v>VAR_fin</v>
          </cell>
          <cell r="C870" t="str">
            <v>IWST</v>
          </cell>
          <cell r="D870">
            <v>7.7980451967475721</v>
          </cell>
          <cell r="E870">
            <v>8.0801604405507383</v>
          </cell>
          <cell r="F870">
            <v>5.6083008856037626</v>
          </cell>
          <cell r="G870">
            <v>5.5456696952106448</v>
          </cell>
          <cell r="H870">
            <v>5.455445739012565</v>
          </cell>
          <cell r="I870">
            <v>2.5882816791685246E-5</v>
          </cell>
        </row>
        <row r="871">
          <cell r="A871" t="str">
            <v>ITOT-SWHWSTBR</v>
          </cell>
          <cell r="B871" t="str">
            <v>VAR_ncap</v>
          </cell>
          <cell r="C871" t="str">
            <v>-</v>
          </cell>
          <cell r="E871">
            <v>4.4121283135968501E-6</v>
          </cell>
          <cell r="F871">
            <v>3.7014664764844499E-6</v>
          </cell>
          <cell r="G871">
            <v>8.3010772455451796E-6</v>
          </cell>
          <cell r="H871">
            <v>2.5922505832462799E-2</v>
          </cell>
          <cell r="I871">
            <v>6.7396508949064904E-7</v>
          </cell>
        </row>
        <row r="872">
          <cell r="A872" t="str">
            <v>ITOT-SWHWSTBR</v>
          </cell>
          <cell r="B872" t="str">
            <v>VAR_cap</v>
          </cell>
          <cell r="C872" t="str">
            <v>-</v>
          </cell>
          <cell r="D872">
            <v>0.35954682816669398</v>
          </cell>
          <cell r="E872">
            <v>0.35127095414814968</v>
          </cell>
          <cell r="F872">
            <v>0.34870307932628986</v>
          </cell>
          <cell r="G872">
            <v>0.19821992715968959</v>
          </cell>
          <cell r="H872">
            <v>0.16803822275706043</v>
          </cell>
          <cell r="I872">
            <v>-7.5956803330390343E-7</v>
          </cell>
        </row>
        <row r="873">
          <cell r="A873" t="str">
            <v>SCOM-SHSTG-ELC</v>
          </cell>
          <cell r="B873" t="str">
            <v>VAR_fout</v>
          </cell>
          <cell r="C873" t="str">
            <v>SCOM-SHAELCB</v>
          </cell>
          <cell r="D873">
            <v>1.8015655403705072E-5</v>
          </cell>
          <cell r="E873">
            <v>5.5409421780817139E-5</v>
          </cell>
          <cell r="F873">
            <v>6.0677922376846001E-2</v>
          </cell>
          <cell r="G873">
            <v>3.446785671758601E-2</v>
          </cell>
          <cell r="H873">
            <v>0.15589968526218659</v>
          </cell>
          <cell r="I873">
            <v>3.3466514276909318E-2</v>
          </cell>
        </row>
        <row r="874">
          <cell r="A874" t="str">
            <v>SCOM-SHSTG-ELC</v>
          </cell>
          <cell r="B874" t="str">
            <v>VAR_fin</v>
          </cell>
          <cell r="C874" t="str">
            <v>SCOM-SHAELCB</v>
          </cell>
          <cell r="D874">
            <v>2.3564516504009694E-5</v>
          </cell>
          <cell r="E874">
            <v>7.0421040719025722E-5</v>
          </cell>
          <cell r="F874">
            <v>7.8305708385533274E-2</v>
          </cell>
          <cell r="G874">
            <v>4.3095668338006876E-2</v>
          </cell>
          <cell r="H874">
            <v>0.18341915616193358</v>
          </cell>
          <cell r="I874">
            <v>3.7188417894468098E-2</v>
          </cell>
        </row>
        <row r="875">
          <cell r="A875" t="str">
            <v>SCOM-SHSTG-ELC</v>
          </cell>
          <cell r="B875" t="str">
            <v>VAR_ncap</v>
          </cell>
          <cell r="C875" t="str">
            <v>-</v>
          </cell>
          <cell r="D875">
            <v>9.19449880723258E-3</v>
          </cell>
          <cell r="E875">
            <v>1.4667725774152599E-2</v>
          </cell>
          <cell r="F875">
            <v>1.59000307968328E-2</v>
          </cell>
          <cell r="G875">
            <v>5.2384877356232199E-5</v>
          </cell>
          <cell r="H875">
            <v>1.65338823314372E-2</v>
          </cell>
          <cell r="I875">
            <v>1.7887242034462901E-4</v>
          </cell>
        </row>
        <row r="876">
          <cell r="A876" t="str">
            <v>SCOM-SHSTG-ELC</v>
          </cell>
          <cell r="B876" t="str">
            <v>VAR_cap</v>
          </cell>
          <cell r="C876" t="str">
            <v>-</v>
          </cell>
          <cell r="D876">
            <v>9.19449880723258E-3</v>
          </cell>
          <cell r="E876">
            <v>2.3795935303895045E-2</v>
          </cell>
          <cell r="F876">
            <v>3.9676535309493298E-2</v>
          </cell>
          <cell r="G876">
            <v>3.9677593364357985E-2</v>
          </cell>
          <cell r="H876">
            <v>2.2237372240677081E-2</v>
          </cell>
          <cell r="I876">
            <v>1.217473093849568E-2</v>
          </cell>
        </row>
        <row r="877">
          <cell r="A877" t="str">
            <v>SCOM-SHNGABR</v>
          </cell>
          <cell r="B877" t="str">
            <v>VAR_fout</v>
          </cell>
          <cell r="C877" t="str">
            <v>CO2_S</v>
          </cell>
          <cell r="D877">
            <v>1440.9462498621599</v>
          </cell>
          <cell r="E877">
            <v>1508.6879427680601</v>
          </cell>
          <cell r="F877">
            <v>1384.93777540924</v>
          </cell>
          <cell r="G877">
            <v>1394.2610428036901</v>
          </cell>
          <cell r="H877">
            <v>275.31722756149998</v>
          </cell>
          <cell r="I877">
            <v>79.895585298577501</v>
          </cell>
        </row>
        <row r="878">
          <cell r="A878" t="str">
            <v>SCOM-SHNGABR</v>
          </cell>
          <cell r="B878" t="str">
            <v>VAR_fout</v>
          </cell>
          <cell r="C878" t="str">
            <v>SCOM-SHNGA</v>
          </cell>
          <cell r="D878">
            <v>24.18971937485518</v>
          </cell>
          <cell r="E878">
            <v>25.3269252501807</v>
          </cell>
          <cell r="F878">
            <v>23.249483554289753</v>
          </cell>
          <cell r="G878">
            <v>23.405996832942673</v>
          </cell>
          <cell r="H878">
            <v>4.621856279797333</v>
          </cell>
          <cell r="I878">
            <v>1.3412379454454129</v>
          </cell>
        </row>
        <row r="879">
          <cell r="A879" t="str">
            <v>SCOM-SHNGABR</v>
          </cell>
          <cell r="B879" t="str">
            <v>VAR_fin</v>
          </cell>
          <cell r="C879" t="str">
            <v>SNGA</v>
          </cell>
          <cell r="D879">
            <v>25.548692373442524</v>
          </cell>
          <cell r="E879">
            <v>26.749786219291952</v>
          </cell>
          <cell r="F879">
            <v>24.555634315766657</v>
          </cell>
          <cell r="G879">
            <v>24.720940475242827</v>
          </cell>
          <cell r="H879">
            <v>4.8815111269769567</v>
          </cell>
          <cell r="I879">
            <v>1.4165883918187496</v>
          </cell>
        </row>
        <row r="880">
          <cell r="A880" t="str">
            <v>SCOM-SHNGABR</v>
          </cell>
          <cell r="B880" t="str">
            <v>VAR_ncap</v>
          </cell>
          <cell r="C880" t="str">
            <v>-</v>
          </cell>
          <cell r="D880">
            <v>1.4512019182002699E-7</v>
          </cell>
          <cell r="E880">
            <v>7.3742161600543296E-7</v>
          </cell>
          <cell r="F880">
            <v>3.6560068886165602E-6</v>
          </cell>
          <cell r="G880">
            <v>6.8536177747472804E-4</v>
          </cell>
          <cell r="H880">
            <v>0.157536472972028</v>
          </cell>
          <cell r="I880">
            <v>0.144738637663133</v>
          </cell>
        </row>
        <row r="881">
          <cell r="A881" t="str">
            <v>SCOM-SHNGABR</v>
          </cell>
          <cell r="B881" t="str">
            <v>VAR_cap</v>
          </cell>
          <cell r="C881" t="str">
            <v>-</v>
          </cell>
          <cell r="D881">
            <v>2.7746816429954118</v>
          </cell>
          <cell r="E881">
            <v>2.7746307368729726</v>
          </cell>
          <cell r="F881">
            <v>2.7745626856935357</v>
          </cell>
          <cell r="G881">
            <v>2.7752174934568226</v>
          </cell>
          <cell r="H881">
            <v>0.69811815879193218</v>
          </cell>
          <cell r="I881">
            <v>0.19942800765417296</v>
          </cell>
        </row>
        <row r="882">
          <cell r="A882" t="str">
            <v>RHEM-SHELCHP</v>
          </cell>
          <cell r="B882" t="str">
            <v>VAR_fout</v>
          </cell>
          <cell r="C882" t="str">
            <v>RHEM-SHAELCH</v>
          </cell>
          <cell r="D882">
            <v>9.9025414463526005</v>
          </cell>
          <cell r="E882">
            <v>11.655205376720861</v>
          </cell>
          <cell r="F882">
            <v>11.655204768739701</v>
          </cell>
          <cell r="G882">
            <v>11.655205129967248</v>
          </cell>
          <cell r="H882">
            <v>14.852115367271052</v>
          </cell>
          <cell r="I882">
            <v>14.852122840668015</v>
          </cell>
        </row>
        <row r="883">
          <cell r="A883" t="str">
            <v>RHEM-SHELCHP</v>
          </cell>
          <cell r="B883" t="str">
            <v>VAR_fin</v>
          </cell>
          <cell r="C883" t="str">
            <v>RHEMELCHPC</v>
          </cell>
          <cell r="D883">
            <v>9.9025414463526005</v>
          </cell>
          <cell r="E883">
            <v>11.655205376720861</v>
          </cell>
          <cell r="F883">
            <v>11.655204768739701</v>
          </cell>
          <cell r="G883">
            <v>11.655205129967248</v>
          </cell>
          <cell r="H883">
            <v>14.852115367271052</v>
          </cell>
          <cell r="I883">
            <v>14.852122840668015</v>
          </cell>
        </row>
        <row r="884">
          <cell r="A884" t="str">
            <v>RHEM-SHELCHP</v>
          </cell>
          <cell r="B884" t="str">
            <v>VAR_fin</v>
          </cell>
          <cell r="C884" t="str">
            <v>RHEM_ELC</v>
          </cell>
          <cell r="D884">
            <v>3.0945442019851908</v>
          </cell>
          <cell r="E884">
            <v>3.582542636287152</v>
          </cell>
          <cell r="F884">
            <v>3.4965614306219095</v>
          </cell>
          <cell r="G884">
            <v>3.3620784028751651</v>
          </cell>
          <cell r="H884">
            <v>4.0140852343975837</v>
          </cell>
          <cell r="I884">
            <v>3.8082366258123104</v>
          </cell>
        </row>
        <row r="885">
          <cell r="A885" t="str">
            <v>RHEM-SHELCHP</v>
          </cell>
          <cell r="B885" t="str">
            <v>VAR_ncap</v>
          </cell>
          <cell r="C885" t="str">
            <v>-</v>
          </cell>
          <cell r="D885">
            <v>1.77560361748182E-6</v>
          </cell>
          <cell r="E885">
            <v>0.123761089571019</v>
          </cell>
          <cell r="F885">
            <v>1.6901563464274299E-5</v>
          </cell>
          <cell r="G885">
            <v>1.11374082399738E-6</v>
          </cell>
          <cell r="H885">
            <v>0.386162117992077</v>
          </cell>
          <cell r="I885">
            <v>0.50257956298951001</v>
          </cell>
        </row>
        <row r="886">
          <cell r="A886" t="str">
            <v>RHEM-SHELCHP</v>
          </cell>
          <cell r="B886" t="str">
            <v>VAR_cap</v>
          </cell>
          <cell r="C886" t="str">
            <v>-</v>
          </cell>
          <cell r="D886">
            <v>0.69925372599561653</v>
          </cell>
          <cell r="E886">
            <v>0.82301473217038879</v>
          </cell>
          <cell r="F886">
            <v>0.82303131858611756</v>
          </cell>
          <cell r="G886">
            <v>0.82303228187757327</v>
          </cell>
          <cell r="H886">
            <v>1.0506389229102493</v>
          </cell>
          <cell r="I886">
            <v>1.063898893260286</v>
          </cell>
        </row>
        <row r="887">
          <cell r="A887" t="str">
            <v>RHNM-SHSTG-ELC</v>
          </cell>
          <cell r="B887" t="str">
            <v>VAR_fout</v>
          </cell>
          <cell r="C887" t="str">
            <v>RHNM-SHAELCB</v>
          </cell>
          <cell r="E887">
            <v>3.7318532760405637E-6</v>
          </cell>
          <cell r="F887">
            <v>2.6048580386324949E-2</v>
          </cell>
          <cell r="G887">
            <v>2.2831618730111952E-4</v>
          </cell>
          <cell r="H887">
            <v>2.2238232434690262E-5</v>
          </cell>
          <cell r="I887">
            <v>4.5995469883946474E-7</v>
          </cell>
        </row>
        <row r="888">
          <cell r="A888" t="str">
            <v>RHNM-SHSTG-ELC</v>
          </cell>
          <cell r="B888" t="str">
            <v>VAR_fin</v>
          </cell>
          <cell r="C888" t="str">
            <v>RHNM-SHAELCB</v>
          </cell>
          <cell r="E888">
            <v>8.3962956898799276E-7</v>
          </cell>
          <cell r="F888">
            <v>2.6045721702995267E-2</v>
          </cell>
          <cell r="G888">
            <v>2.2395697455182157E-4</v>
          </cell>
          <cell r="H888">
            <v>2.2337280627989694E-5</v>
          </cell>
          <cell r="I888">
            <v>1.7064587708456889E-7</v>
          </cell>
        </row>
        <row r="889">
          <cell r="A889" t="str">
            <v>RHNM-SHSTG-ELC</v>
          </cell>
          <cell r="B889" t="str">
            <v>VAR_ncap</v>
          </cell>
          <cell r="C889" t="str">
            <v>-</v>
          </cell>
          <cell r="D889">
            <v>1.10962031234379E-4</v>
          </cell>
          <cell r="E889">
            <v>2.7006120443133701E-3</v>
          </cell>
          <cell r="F889">
            <v>3.9166836682120699E-5</v>
          </cell>
          <cell r="G889">
            <v>1.57871761398086E-5</v>
          </cell>
          <cell r="H889">
            <v>7.4914306400618903E-6</v>
          </cell>
          <cell r="I889">
            <v>1.3655683469130399E-6</v>
          </cell>
        </row>
        <row r="890">
          <cell r="A890" t="str">
            <v>RHNM-SHSTG-ELC</v>
          </cell>
          <cell r="B890" t="str">
            <v>VAR_cap</v>
          </cell>
          <cell r="C890" t="str">
            <v>-</v>
          </cell>
          <cell r="D890">
            <v>1.10962031234379E-4</v>
          </cell>
          <cell r="E890">
            <v>2.8032980430655603E-3</v>
          </cell>
          <cell r="F890">
            <v>2.8291236640111284E-3</v>
          </cell>
          <cell r="G890">
            <v>6.359369512917018E-5</v>
          </cell>
          <cell r="H890">
            <v>9.0442194614910029E-6</v>
          </cell>
          <cell r="I890">
            <v>4.7409167131439852E-7</v>
          </cell>
        </row>
        <row r="891">
          <cell r="A891" t="str">
            <v>D-RWOD</v>
          </cell>
          <cell r="B891" t="str">
            <v>VAR_fout</v>
          </cell>
          <cell r="C891" t="str">
            <v>RWOD</v>
          </cell>
          <cell r="D891">
            <v>13.723006556014589</v>
          </cell>
          <cell r="E891">
            <v>13.837716624224083</v>
          </cell>
          <cell r="F891">
            <v>11.066109603926369</v>
          </cell>
          <cell r="G891">
            <v>9.131260125659578</v>
          </cell>
          <cell r="H891">
            <v>5.4887250868403203</v>
          </cell>
          <cell r="I891">
            <v>1.7179418884968423</v>
          </cell>
        </row>
        <row r="892">
          <cell r="A892" t="str">
            <v>D-RWOD</v>
          </cell>
          <cell r="B892" t="str">
            <v>VAR_fin</v>
          </cell>
          <cell r="C892" t="str">
            <v>WOD</v>
          </cell>
          <cell r="D892">
            <v>13.723006556014589</v>
          </cell>
          <cell r="E892">
            <v>13.837716624224083</v>
          </cell>
          <cell r="F892">
            <v>11.066109603926369</v>
          </cell>
          <cell r="G892">
            <v>9.131260125659578</v>
          </cell>
          <cell r="H892">
            <v>5.4887250868403203</v>
          </cell>
          <cell r="I892">
            <v>1.7179418884968423</v>
          </cell>
        </row>
        <row r="893">
          <cell r="A893" t="str">
            <v>RHNS-SHLTHCHPWOD</v>
          </cell>
          <cell r="B893" t="str">
            <v>VAR_fout</v>
          </cell>
          <cell r="C893" t="str">
            <v>RHNS-SHLTHC-WOD</v>
          </cell>
          <cell r="G893">
            <v>8.2794036318460293E-4</v>
          </cell>
          <cell r="H893">
            <v>8.3284458039275091E-4</v>
          </cell>
          <cell r="I893">
            <v>1.0286733312833312E-4</v>
          </cell>
        </row>
        <row r="894">
          <cell r="A894" t="str">
            <v>RHNS-SHLTHCHPWOD</v>
          </cell>
          <cell r="B894" t="str">
            <v>VAR_fin</v>
          </cell>
          <cell r="C894" t="str">
            <v>RHNS_LTH_CHPWOD_ON</v>
          </cell>
          <cell r="G894">
            <v>8.3630339715616488E-4</v>
          </cell>
          <cell r="H894">
            <v>8.4125715191186957E-4</v>
          </cell>
          <cell r="I894">
            <v>1.0390639709932648E-4</v>
          </cell>
        </row>
        <row r="895">
          <cell r="A895" t="str">
            <v>RHNS-SHLTHCHPWOD</v>
          </cell>
          <cell r="B895" t="str">
            <v>VAR_fin</v>
          </cell>
          <cell r="C895" t="str">
            <v>RHNSLTHCHPC</v>
          </cell>
          <cell r="G895">
            <v>8.2794036318460293E-4</v>
          </cell>
          <cell r="H895">
            <v>8.3284458039275091E-4</v>
          </cell>
          <cell r="I895">
            <v>1.0286733312833312E-4</v>
          </cell>
        </row>
        <row r="896">
          <cell r="A896" t="str">
            <v>RHNS-SHLTHCHPWOD</v>
          </cell>
          <cell r="B896" t="str">
            <v>VAR_ncap</v>
          </cell>
          <cell r="C896" t="str">
            <v>-</v>
          </cell>
          <cell r="G896">
            <v>9.6051880767789898E-5</v>
          </cell>
          <cell r="H896">
            <v>8.2992362253446201E-5</v>
          </cell>
          <cell r="I896">
            <v>5.9349032416665903E-6</v>
          </cell>
        </row>
        <row r="897">
          <cell r="A897" t="str">
            <v>RHNS-SHLTHCHPWOD</v>
          </cell>
          <cell r="B897" t="str">
            <v>VAR_cap</v>
          </cell>
          <cell r="C897" t="str">
            <v>-</v>
          </cell>
          <cell r="G897">
            <v>9.6051880767789898E-5</v>
          </cell>
          <cell r="H897">
            <v>9.7971502279730003E-5</v>
          </cell>
          <cell r="I897">
            <v>1.2209685242210797E-5</v>
          </cell>
        </row>
        <row r="898">
          <cell r="A898" t="str">
            <v>RHNM-SHELCBR</v>
          </cell>
          <cell r="B898" t="str">
            <v>VAR_fout</v>
          </cell>
          <cell r="C898" t="str">
            <v>RHNM-SHAELCB</v>
          </cell>
          <cell r="E898">
            <v>0.15438838350288861</v>
          </cell>
          <cell r="F898">
            <v>0.14506624516554403</v>
          </cell>
          <cell r="G898">
            <v>1.8491160897312808E-3</v>
          </cell>
          <cell r="H898">
            <v>2.7815258060769386E-4</v>
          </cell>
          <cell r="I898">
            <v>5.1535615072545185E-6</v>
          </cell>
        </row>
        <row r="899">
          <cell r="A899" t="str">
            <v>RHNM-SHELCBR</v>
          </cell>
          <cell r="B899" t="str">
            <v>VAR_fin</v>
          </cell>
          <cell r="C899" t="str">
            <v>RHNM_ELC</v>
          </cell>
          <cell r="E899">
            <v>0.16251408789777733</v>
          </cell>
          <cell r="F899">
            <v>0.1527013107005725</v>
          </cell>
          <cell r="G899">
            <v>1.9464379891908209E-3</v>
          </cell>
          <cell r="H899">
            <v>2.9279219011336179E-4</v>
          </cell>
          <cell r="I899">
            <v>5.4248015865837054E-6</v>
          </cell>
        </row>
        <row r="900">
          <cell r="A900" t="str">
            <v>RHNM-SHELCBR</v>
          </cell>
          <cell r="B900" t="str">
            <v>VAR_ncap</v>
          </cell>
          <cell r="C900" t="str">
            <v>-</v>
          </cell>
          <cell r="E900">
            <v>1.20264877335269E-2</v>
          </cell>
        </row>
        <row r="901">
          <cell r="A901" t="str">
            <v>RHNM-SHELCBR</v>
          </cell>
          <cell r="B901" t="str">
            <v>VAR_cap</v>
          </cell>
          <cell r="C901" t="str">
            <v>-</v>
          </cell>
          <cell r="E901">
            <v>1.20264877335269E-2</v>
          </cell>
          <cell r="F901">
            <v>1.2024941422339968E-2</v>
          </cell>
          <cell r="G901">
            <v>2.6898094579859942E-4</v>
          </cell>
          <cell r="H901">
            <v>3.9497568792308458E-5</v>
          </cell>
          <cell r="I901">
            <v>4.6121368707190052E-7</v>
          </cell>
        </row>
        <row r="902">
          <cell r="A902" t="str">
            <v>RHNS-SHSTG-NGAHP</v>
          </cell>
          <cell r="B902" t="str">
            <v>VAR_fout</v>
          </cell>
          <cell r="C902" t="str">
            <v>RHNS-SHANGAH</v>
          </cell>
          <cell r="F902">
            <v>1.5681202682363339E-4</v>
          </cell>
          <cell r="G902">
            <v>1.8246949064173979E-4</v>
          </cell>
          <cell r="H902">
            <v>5.2297015717772905E-4</v>
          </cell>
          <cell r="I902">
            <v>4.9545901548885473E-4</v>
          </cell>
        </row>
        <row r="903">
          <cell r="A903" t="str">
            <v>RHNS-SHSTG-NGAHP</v>
          </cell>
          <cell r="B903" t="str">
            <v>VAR_fin</v>
          </cell>
          <cell r="C903" t="str">
            <v>RHNS-SHANGAH</v>
          </cell>
          <cell r="F903">
            <v>1.5328640077359127E-4</v>
          </cell>
          <cell r="G903">
            <v>1.7880506166324708E-4</v>
          </cell>
          <cell r="H903">
            <v>5.2182991686712077E-4</v>
          </cell>
          <cell r="I903">
            <v>4.9392387914816817E-4</v>
          </cell>
        </row>
        <row r="904">
          <cell r="A904" t="str">
            <v>RHNS-SHSTG-NGAHP</v>
          </cell>
          <cell r="B904" t="str">
            <v>VAR_ncap</v>
          </cell>
          <cell r="C904" t="str">
            <v>-</v>
          </cell>
          <cell r="D904">
            <v>6.0201446632021801E-6</v>
          </cell>
          <cell r="E904">
            <v>7.7677360151707501E-6</v>
          </cell>
          <cell r="F904">
            <v>4.6449516339233301E-5</v>
          </cell>
          <cell r="G904">
            <v>1.6843456823393801E-5</v>
          </cell>
          <cell r="H904">
            <v>1.0037761792011801E-4</v>
          </cell>
          <cell r="I904">
            <v>2.3302607102380098E-5</v>
          </cell>
        </row>
        <row r="905">
          <cell r="A905" t="str">
            <v>RHNS-SHSTG-NGAHP</v>
          </cell>
          <cell r="B905" t="str">
            <v>VAR_cap</v>
          </cell>
          <cell r="C905" t="str">
            <v>-</v>
          </cell>
          <cell r="D905">
            <v>6.0201446632021801E-6</v>
          </cell>
          <cell r="E905">
            <v>6.455455000570988E-7</v>
          </cell>
          <cell r="F905">
            <v>4.4212215087650798E-5</v>
          </cell>
          <cell r="G905">
            <v>4.5611101006317704E-5</v>
          </cell>
          <cell r="H905">
            <v>1.519882477308918E-4</v>
          </cell>
          <cell r="I905">
            <v>9.4439829791418691E-5</v>
          </cell>
        </row>
        <row r="906">
          <cell r="A906" t="str">
            <v>RHNS-SHLTHDH</v>
          </cell>
          <cell r="B906" t="str">
            <v>VAR_fout</v>
          </cell>
          <cell r="C906" t="str">
            <v>RHNS-SHLTHD</v>
          </cell>
          <cell r="E906">
            <v>5.3911227730411328E-2</v>
          </cell>
          <cell r="F906">
            <v>6.8369108233718542E-2</v>
          </cell>
          <cell r="G906">
            <v>0.11007201606072042</v>
          </cell>
          <cell r="H906">
            <v>0.23663959950600807</v>
          </cell>
          <cell r="I906">
            <v>0.26139477628062224</v>
          </cell>
        </row>
        <row r="907">
          <cell r="A907" t="str">
            <v>RHNS-SHLTHDH</v>
          </cell>
          <cell r="B907" t="str">
            <v>VAR_fin</v>
          </cell>
          <cell r="C907" t="str">
            <v>RHNS_LTH_DH</v>
          </cell>
          <cell r="E907">
            <v>5.445578558627405E-2</v>
          </cell>
          <cell r="F907">
            <v>6.905970528658445E-2</v>
          </cell>
          <cell r="G907">
            <v>0.11118385460678837</v>
          </cell>
          <cell r="H907">
            <v>0.23902989849091721</v>
          </cell>
          <cell r="I907">
            <v>0.26403512755618391</v>
          </cell>
        </row>
        <row r="908">
          <cell r="A908" t="str">
            <v>RHNS-SHLTHDH</v>
          </cell>
          <cell r="B908" t="str">
            <v>VAR_fin</v>
          </cell>
          <cell r="C908" t="str">
            <v>RHNSLTHDHC</v>
          </cell>
          <cell r="E908">
            <v>5.3911227730411328E-2</v>
          </cell>
          <cell r="F908">
            <v>6.8369108233718542E-2</v>
          </cell>
          <cell r="G908">
            <v>0.11007201606072042</v>
          </cell>
          <cell r="H908">
            <v>0.23663959950600807</v>
          </cell>
          <cell r="I908">
            <v>0.26139477628062224</v>
          </cell>
        </row>
        <row r="909">
          <cell r="A909" t="str">
            <v>RHNS-SHLTHDH</v>
          </cell>
          <cell r="B909" t="str">
            <v>VAR_ncap</v>
          </cell>
          <cell r="C909" t="str">
            <v>-</v>
          </cell>
          <cell r="E909">
            <v>4.5281017534548502E-3</v>
          </cell>
          <cell r="F909">
            <v>7.9666031632231603E-4</v>
          </cell>
          <cell r="G909">
            <v>3.4313556818979102E-3</v>
          </cell>
          <cell r="H909">
            <v>6.0804249165218498E-3</v>
          </cell>
          <cell r="I909">
            <v>1.8430064542983701E-3</v>
          </cell>
        </row>
        <row r="910">
          <cell r="A910" t="str">
            <v>RHNS-SHLTHDH</v>
          </cell>
          <cell r="B910" t="str">
            <v>VAR_cap</v>
          </cell>
          <cell r="C910" t="str">
            <v>-</v>
          </cell>
          <cell r="E910">
            <v>4.5281017534548502E-3</v>
          </cell>
          <cell r="F910">
            <v>5.3247620697771704E-3</v>
          </cell>
          <cell r="G910">
            <v>8.7561177516750806E-3</v>
          </cell>
          <cell r="H910">
            <v>1.9950422872831001E-2</v>
          </cell>
          <cell r="I910">
            <v>2.17934293271294E-2</v>
          </cell>
        </row>
        <row r="911">
          <cell r="A911" t="str">
            <v>ITOT-SWHNGAHP</v>
          </cell>
          <cell r="B911" t="str">
            <v>VAR_fout</v>
          </cell>
          <cell r="C911" t="str">
            <v>ITOT-SWHANGAH</v>
          </cell>
          <cell r="F911">
            <v>0.28669309969023804</v>
          </cell>
          <cell r="G911">
            <v>1.2522036327282309</v>
          </cell>
          <cell r="H911">
            <v>1.252208589380416</v>
          </cell>
          <cell r="I911">
            <v>1.4114021992127843</v>
          </cell>
        </row>
        <row r="912">
          <cell r="A912" t="str">
            <v>ITOT-SWHNGAHP</v>
          </cell>
          <cell r="B912" t="str">
            <v>VAR_fout</v>
          </cell>
          <cell r="C912" t="str">
            <v>CO2_I</v>
          </cell>
          <cell r="F912">
            <v>8.5760499367001408</v>
          </cell>
          <cell r="G912">
            <v>36.740235491700702</v>
          </cell>
          <cell r="H912">
            <v>35.384255915084502</v>
          </cell>
          <cell r="I912">
            <v>38.462958636293997</v>
          </cell>
        </row>
        <row r="913">
          <cell r="A913" t="str">
            <v>ITOT-SWHNGAHP</v>
          </cell>
          <cell r="B913" t="str">
            <v>VAR_fin</v>
          </cell>
          <cell r="C913" t="str">
            <v>ITOTELCHPC</v>
          </cell>
          <cell r="F913">
            <v>0.28669309969023804</v>
          </cell>
          <cell r="G913">
            <v>1.2522036327282309</v>
          </cell>
          <cell r="H913">
            <v>1.252208589380416</v>
          </cell>
          <cell r="I913">
            <v>1.4114021992127843</v>
          </cell>
        </row>
        <row r="914">
          <cell r="A914" t="str">
            <v>ITOT-SWHNGAHP</v>
          </cell>
          <cell r="B914" t="str">
            <v>VAR_fin</v>
          </cell>
          <cell r="C914" t="str">
            <v>INGA</v>
          </cell>
          <cell r="F914">
            <v>0.15205762299113718</v>
          </cell>
          <cell r="G914">
            <v>0.65142261510107691</v>
          </cell>
          <cell r="H914">
            <v>0.62738042402632033</v>
          </cell>
          <cell r="I914">
            <v>0.68196735170734102</v>
          </cell>
        </row>
        <row r="915">
          <cell r="A915" t="str">
            <v>ITOT-SWHNGAHP</v>
          </cell>
          <cell r="B915" t="str">
            <v>VAR_ncap</v>
          </cell>
          <cell r="C915" t="str">
            <v>-</v>
          </cell>
          <cell r="E915">
            <v>6.5681406245377504E-5</v>
          </cell>
          <cell r="F915">
            <v>1.5666005013985299E-2</v>
          </cell>
          <cell r="G915">
            <v>5.2444250532294498E-2</v>
          </cell>
          <cell r="H915">
            <v>2.98319423785284E-2</v>
          </cell>
          <cell r="I915">
            <v>6.11414291097825E-2</v>
          </cell>
        </row>
        <row r="916">
          <cell r="A916" t="str">
            <v>ITOT-SWHNGAHP</v>
          </cell>
          <cell r="B916" t="str">
            <v>VAR_cap</v>
          </cell>
          <cell r="C916" t="str">
            <v>-</v>
          </cell>
          <cell r="E916">
            <v>6.5681406245377504E-5</v>
          </cell>
          <cell r="F916">
            <v>1.5731078337431054E-2</v>
          </cell>
          <cell r="G916">
            <v>6.817448340298847E-2</v>
          </cell>
          <cell r="H916">
            <v>6.8563637778700393E-2</v>
          </cell>
          <cell r="I916">
            <v>8.2849959355108388E-2</v>
          </cell>
        </row>
        <row r="917">
          <cell r="A917" t="str">
            <v>RHSA-WHLFOBR</v>
          </cell>
          <cell r="B917" t="str">
            <v>VAR_fout</v>
          </cell>
          <cell r="C917" t="str">
            <v>CO2_R</v>
          </cell>
          <cell r="D917">
            <v>726.71318729031702</v>
          </cell>
          <cell r="E917">
            <v>657.51977069517204</v>
          </cell>
          <cell r="F917">
            <v>562.19803885265401</v>
          </cell>
          <cell r="G917">
            <v>325.42497348283098</v>
          </cell>
          <cell r="H917">
            <v>119.724296374915</v>
          </cell>
          <cell r="I917">
            <v>7.3447281987918701E-4</v>
          </cell>
        </row>
        <row r="918">
          <cell r="A918" t="str">
            <v>RHSA-WHLFOBR</v>
          </cell>
          <cell r="B918" t="str">
            <v>VAR_fout</v>
          </cell>
          <cell r="C918" t="str">
            <v>RHSA-WHLFO</v>
          </cell>
          <cell r="D918">
            <v>6.9844664088282356</v>
          </cell>
          <cell r="E918">
            <v>6.3752058273531178</v>
          </cell>
          <cell r="F918">
            <v>5.5224960001497312</v>
          </cell>
          <cell r="G918">
            <v>3.2656565351199967</v>
          </cell>
          <cell r="H918">
            <v>1.2268220668223324</v>
          </cell>
          <cell r="I918">
            <v>7.5261871666159271E-6</v>
          </cell>
        </row>
        <row r="919">
          <cell r="A919" t="str">
            <v>RHSA-WHLFOBR</v>
          </cell>
          <cell r="B919" t="str">
            <v>VAR_fin</v>
          </cell>
          <cell r="C919" t="str">
            <v>RLFO</v>
          </cell>
          <cell r="D919">
            <v>9.860423165404578</v>
          </cell>
          <cell r="E919">
            <v>8.9215708371122471</v>
          </cell>
          <cell r="F919">
            <v>7.6281959138758904</v>
          </cell>
          <cell r="G919">
            <v>4.4155355967819725</v>
          </cell>
          <cell r="H919">
            <v>1.6244816333095715</v>
          </cell>
          <cell r="I919">
            <v>9.9657099033810939E-6</v>
          </cell>
        </row>
        <row r="920">
          <cell r="A920" t="str">
            <v>RHSA-WHLFOBR</v>
          </cell>
          <cell r="B920" t="str">
            <v>VAR_ncap</v>
          </cell>
          <cell r="C920" t="str">
            <v>-</v>
          </cell>
          <cell r="E920">
            <v>2.1812474534323001E-7</v>
          </cell>
          <cell r="F920">
            <v>2.1130997938988099E-7</v>
          </cell>
          <cell r="G920">
            <v>3.35031613603049E-7</v>
          </cell>
          <cell r="H920">
            <v>2.3231863041889301E-7</v>
          </cell>
        </row>
        <row r="921">
          <cell r="A921" t="str">
            <v>RHSA-WHLFOBR</v>
          </cell>
          <cell r="B921" t="str">
            <v>VAR_cap</v>
          </cell>
          <cell r="C921" t="str">
            <v>-</v>
          </cell>
          <cell r="D921">
            <v>0.47738433216181703</v>
          </cell>
          <cell r="E921">
            <v>0.47738388304469365</v>
          </cell>
          <cell r="F921">
            <v>0.4773823854835752</v>
          </cell>
          <cell r="G921">
            <v>0.47738154241295916</v>
          </cell>
          <cell r="H921">
            <v>9.5979171334175495E-2</v>
          </cell>
          <cell r="I921">
            <v>6.2629108910083886E-7</v>
          </cell>
        </row>
        <row r="922">
          <cell r="A922" t="str">
            <v>D-IWST</v>
          </cell>
          <cell r="B922" t="str">
            <v>VAR_fout</v>
          </cell>
          <cell r="C922" t="str">
            <v>CO2</v>
          </cell>
          <cell r="D922">
            <v>1068.1289923592501</v>
          </cell>
          <cell r="E922">
            <v>1094.48218407541</v>
          </cell>
          <cell r="F922">
            <v>1024.64135149289</v>
          </cell>
          <cell r="G922">
            <v>1013.19803163429</v>
          </cell>
          <cell r="H922">
            <v>996.69820038309797</v>
          </cell>
          <cell r="I922">
            <v>996.45104537894395</v>
          </cell>
        </row>
        <row r="923">
          <cell r="A923" t="str">
            <v>D-IWST</v>
          </cell>
          <cell r="B923" t="str">
            <v>VAR_fout</v>
          </cell>
          <cell r="C923" t="str">
            <v>IWST</v>
          </cell>
          <cell r="D923">
            <v>11.510010693526439</v>
          </cell>
          <cell r="E923">
            <v>11.793989052536695</v>
          </cell>
          <cell r="F923">
            <v>11.041393873845772</v>
          </cell>
          <cell r="G923">
            <v>10.918082237438531</v>
          </cell>
          <cell r="H923">
            <v>10.740282331714416</v>
          </cell>
          <cell r="I923">
            <v>10.737619023480008</v>
          </cell>
        </row>
        <row r="924">
          <cell r="A924" t="str">
            <v>D-IWST</v>
          </cell>
          <cell r="B924" t="str">
            <v>VAR_fin</v>
          </cell>
          <cell r="C924" t="str">
            <v>WSTNREN</v>
          </cell>
          <cell r="D924">
            <v>11.510010693526439</v>
          </cell>
          <cell r="E924">
            <v>11.793989052536695</v>
          </cell>
          <cell r="F924">
            <v>11.041393873845772</v>
          </cell>
          <cell r="G924">
            <v>10.918082237438531</v>
          </cell>
          <cell r="H924">
            <v>10.740282331714416</v>
          </cell>
          <cell r="I924">
            <v>10.737619023480008</v>
          </cell>
        </row>
        <row r="925">
          <cell r="A925" t="str">
            <v>RHES-SHLFOBR</v>
          </cell>
          <cell r="B925" t="str">
            <v>VAR_fout</v>
          </cell>
          <cell r="C925" t="str">
            <v>CO2_R</v>
          </cell>
          <cell r="D925">
            <v>1783.66328582048</v>
          </cell>
          <cell r="E925">
            <v>1640.9695582709901</v>
          </cell>
          <cell r="F925">
            <v>1748.72632840547</v>
          </cell>
          <cell r="G925">
            <v>1182.20354880834</v>
          </cell>
          <cell r="H925">
            <v>3.25458668502904E-2</v>
          </cell>
          <cell r="I925">
            <v>7.4492441604452695E-4</v>
          </cell>
        </row>
        <row r="926">
          <cell r="A926" t="str">
            <v>RHES-SHLFOBR</v>
          </cell>
          <cell r="B926" t="str">
            <v>VAR_fout</v>
          </cell>
          <cell r="C926" t="str">
            <v>RHES-SHLFO</v>
          </cell>
          <cell r="D926">
            <v>21.680665222263865</v>
          </cell>
          <cell r="E926">
            <v>19.946203925161889</v>
          </cell>
          <cell r="F926">
            <v>21.256001843463192</v>
          </cell>
          <cell r="G926">
            <v>14.369841869843585</v>
          </cell>
          <cell r="H926">
            <v>3.955993539581891E-4</v>
          </cell>
          <cell r="I926">
            <v>9.0546556676602022E-6</v>
          </cell>
        </row>
        <row r="927">
          <cell r="A927" t="str">
            <v>RHES-SHLFOBR</v>
          </cell>
          <cell r="B927" t="str">
            <v>VAR_fin</v>
          </cell>
          <cell r="C927" t="str">
            <v>RLFO</v>
          </cell>
          <cell r="D927">
            <v>24.201672806248009</v>
          </cell>
          <cell r="E927">
            <v>22.26552996297141</v>
          </cell>
          <cell r="F927">
            <v>23.727629964796108</v>
          </cell>
          <cell r="G927">
            <v>16.040753715174215</v>
          </cell>
          <cell r="H927">
            <v>4.4159927883704784E-4</v>
          </cell>
          <cell r="I927">
            <v>1.0107522605760216E-5</v>
          </cell>
        </row>
        <row r="928">
          <cell r="A928" t="str">
            <v>RHES-SHLFOBR</v>
          </cell>
          <cell r="B928" t="str">
            <v>VAR_ncap</v>
          </cell>
          <cell r="C928" t="str">
            <v>-</v>
          </cell>
          <cell r="E928">
            <v>8.4049858299652903E-8</v>
          </cell>
          <cell r="F928">
            <v>6.1215389759938496E-8</v>
          </cell>
          <cell r="G928">
            <v>1.6854305138094899E-7</v>
          </cell>
          <cell r="H928">
            <v>4.5642565487033798E-7</v>
          </cell>
          <cell r="I928">
            <v>5.9623184705085204E-8</v>
          </cell>
        </row>
        <row r="929">
          <cell r="A929" t="str">
            <v>RHES-SHLFOBR</v>
          </cell>
          <cell r="B929" t="str">
            <v>VAR_cap</v>
          </cell>
          <cell r="C929" t="str">
            <v>-</v>
          </cell>
          <cell r="D929">
            <v>1.7515307393373001</v>
          </cell>
          <cell r="E929">
            <v>1.7515299955850416</v>
          </cell>
          <cell r="F929">
            <v>1.7515285263222458</v>
          </cell>
          <cell r="G929">
            <v>1.7515268822873806</v>
          </cell>
          <cell r="H929">
            <v>4.3276563814624529E-5</v>
          </cell>
          <cell r="I929">
            <v>9.2647337204749728E-7</v>
          </cell>
        </row>
        <row r="930">
          <cell r="A930" t="str">
            <v>ITOT-SWHSTG</v>
          </cell>
          <cell r="B930" t="str">
            <v>VAR_fout</v>
          </cell>
          <cell r="C930" t="str">
            <v>ITOT-SWH</v>
          </cell>
          <cell r="D930">
            <v>8.9253693007100958E-6</v>
          </cell>
          <cell r="E930">
            <v>1.5811478716584062E-4</v>
          </cell>
          <cell r="F930">
            <v>2.4850586824836803E-3</v>
          </cell>
          <cell r="G930">
            <v>8.5616495995510745E-4</v>
          </cell>
          <cell r="H930">
            <v>4.7844486055656577E-3</v>
          </cell>
          <cell r="I930">
            <v>1.0317906680894158</v>
          </cell>
        </row>
        <row r="931">
          <cell r="A931" t="str">
            <v>ITOT-SWHSTG</v>
          </cell>
          <cell r="B931" t="str">
            <v>VAR_fout</v>
          </cell>
          <cell r="C931" t="str">
            <v>AUX_ITOT-STG_OUT</v>
          </cell>
          <cell r="D931">
            <v>8.9253693007100789E-6</v>
          </cell>
          <cell r="E931">
            <v>1.5798565457461722E-4</v>
          </cell>
          <cell r="F931">
            <v>2.48188896477643E-3</v>
          </cell>
          <cell r="G931">
            <v>8.5616495995510941E-4</v>
          </cell>
          <cell r="H931">
            <v>4.7844486055656629E-3</v>
          </cell>
          <cell r="I931">
            <v>1.031790668089416</v>
          </cell>
        </row>
        <row r="932">
          <cell r="A932" t="str">
            <v>ITOT-SWHSTG</v>
          </cell>
          <cell r="B932" t="str">
            <v>VAR_fin</v>
          </cell>
          <cell r="C932" t="str">
            <v>AUX_ITOT-STG_IN</v>
          </cell>
          <cell r="D932">
            <v>1.1019097117065718E-5</v>
          </cell>
          <cell r="E932">
            <v>1.9234214999119673E-4</v>
          </cell>
          <cell r="F932">
            <v>2.9584031922372041E-3</v>
          </cell>
          <cell r="G932">
            <v>9.8409767794755939E-4</v>
          </cell>
          <cell r="H932">
            <v>5.1445674275274553E-3</v>
          </cell>
          <cell r="I932">
            <v>1.0422127174360998</v>
          </cell>
        </row>
        <row r="933">
          <cell r="A933" t="str">
            <v>ITOT-SWHSTG</v>
          </cell>
          <cell r="B933" t="str">
            <v>VAR_fin</v>
          </cell>
          <cell r="C933" t="str">
            <v>ITOT-SWH</v>
          </cell>
          <cell r="D933">
            <v>1.1019097117065718E-5</v>
          </cell>
          <cell r="E933">
            <v>1.9234214999119673E-4</v>
          </cell>
          <cell r="F933">
            <v>2.9584031922372041E-3</v>
          </cell>
          <cell r="G933">
            <v>9.8409767794755939E-4</v>
          </cell>
          <cell r="H933">
            <v>5.1445674275274553E-3</v>
          </cell>
          <cell r="I933">
            <v>1.0422127174360998</v>
          </cell>
        </row>
        <row r="934">
          <cell r="A934" t="str">
            <v>ITOT-SWHSTG</v>
          </cell>
          <cell r="B934" t="str">
            <v>VAR_ncap</v>
          </cell>
          <cell r="C934" t="str">
            <v>-</v>
          </cell>
          <cell r="D934">
            <v>7.1426837690554204E-4</v>
          </cell>
          <cell r="E934">
            <v>3.2005824405849598E-6</v>
          </cell>
          <cell r="F934">
            <v>4.1633920166281703E-6</v>
          </cell>
          <cell r="G934">
            <v>3.0538792409187501E-6</v>
          </cell>
          <cell r="H934">
            <v>3.9046782942770198E-3</v>
          </cell>
          <cell r="I934">
            <v>0.27325368560140401</v>
          </cell>
        </row>
        <row r="935">
          <cell r="A935" t="str">
            <v>ITOT-SWHSTG</v>
          </cell>
          <cell r="B935" t="str">
            <v>VAR_cap</v>
          </cell>
          <cell r="C935" t="str">
            <v>-</v>
          </cell>
          <cell r="D935">
            <v>7.1426837690554204E-4</v>
          </cell>
          <cell r="E935">
            <v>7.1681405854436919E-4</v>
          </cell>
          <cell r="F935">
            <v>7.1993177595146025E-4</v>
          </cell>
          <cell r="G935">
            <v>7.2013546221417731E-4</v>
          </cell>
          <cell r="H935">
            <v>4.9125352533086336E-3</v>
          </cell>
          <cell r="I935">
            <v>0.27650965977862046</v>
          </cell>
        </row>
        <row r="936">
          <cell r="A936" t="str">
            <v>SCOM-SHLFOBR</v>
          </cell>
          <cell r="B936" t="str">
            <v>VAR_fout</v>
          </cell>
          <cell r="C936" t="str">
            <v>CO2_S</v>
          </cell>
          <cell r="D936">
            <v>2229.9142897237498</v>
          </cell>
          <cell r="E936">
            <v>1725.43120419459</v>
          </cell>
          <cell r="F936">
            <v>1652.1649698082001</v>
          </cell>
          <cell r="G936">
            <v>971.23808982029504</v>
          </cell>
          <cell r="H936">
            <v>345.80599490348402</v>
          </cell>
          <cell r="I936">
            <v>45.9987206352274</v>
          </cell>
        </row>
        <row r="937">
          <cell r="A937" t="str">
            <v>SCOM-SHLFOBR</v>
          </cell>
          <cell r="B937" t="str">
            <v>VAR_fout</v>
          </cell>
          <cell r="C937" t="str">
            <v>SCOM-SHLFO</v>
          </cell>
          <cell r="D937">
            <v>24.843073637742279</v>
          </cell>
          <cell r="E937">
            <v>19.260783195726827</v>
          </cell>
          <cell r="F937">
            <v>18.497593630929135</v>
          </cell>
          <cell r="G937">
            <v>10.927521262604586</v>
          </cell>
          <cell r="H937">
            <v>3.9296135784486772</v>
          </cell>
          <cell r="I937">
            <v>0.52271273449121936</v>
          </cell>
        </row>
        <row r="938">
          <cell r="A938" t="str">
            <v>SCOM-SHLFOBR</v>
          </cell>
          <cell r="B938" t="str">
            <v>VAR_fin</v>
          </cell>
          <cell r="C938" t="str">
            <v>SLFO</v>
          </cell>
          <cell r="D938">
            <v>30.25663893790702</v>
          </cell>
          <cell r="E938">
            <v>23.411549582016136</v>
          </cell>
          <cell r="F938">
            <v>22.417435139867031</v>
          </cell>
          <cell r="G938">
            <v>13.178264448036591</v>
          </cell>
          <cell r="H938">
            <v>4.6920759145655868</v>
          </cell>
          <cell r="I938">
            <v>0.62413460834772527</v>
          </cell>
        </row>
        <row r="939">
          <cell r="A939" t="str">
            <v>SCOM-SHLFOBR</v>
          </cell>
          <cell r="B939" t="str">
            <v>VAR_ncap</v>
          </cell>
          <cell r="C939" t="str">
            <v>-</v>
          </cell>
          <cell r="D939">
            <v>7.3552199633427705E-7</v>
          </cell>
          <cell r="E939">
            <v>9.7696558429212304E-7</v>
          </cell>
          <cell r="F939">
            <v>9.4528866918266695E-7</v>
          </cell>
          <cell r="G939">
            <v>2.3870002815927399E-6</v>
          </cell>
          <cell r="H939">
            <v>0.106807450806343</v>
          </cell>
          <cell r="I939">
            <v>6.1718175213058397E-7</v>
          </cell>
        </row>
        <row r="940">
          <cell r="A940" t="str">
            <v>SCOM-SHLFOBR</v>
          </cell>
          <cell r="B940" t="str">
            <v>VAR_cap</v>
          </cell>
          <cell r="C940" t="str">
            <v>-</v>
          </cell>
          <cell r="D940">
            <v>1.9285743927471164</v>
          </cell>
          <cell r="E940">
            <v>1.6698685249040837</v>
          </cell>
          <cell r="F940">
            <v>1.4628697076490127</v>
          </cell>
          <cell r="G940">
            <v>1.0938715787713784</v>
          </cell>
          <cell r="H940">
            <v>0.32704196993272111</v>
          </cell>
          <cell r="I940">
            <v>8.5697491610915416E-2</v>
          </cell>
        </row>
        <row r="941">
          <cell r="A941" t="str">
            <v>RHNM-SHPLTBR</v>
          </cell>
          <cell r="B941" t="str">
            <v>VAR_fout</v>
          </cell>
          <cell r="C941" t="str">
            <v>RHNM-SHPLT</v>
          </cell>
          <cell r="E941">
            <v>7.3539425134948128E-2</v>
          </cell>
          <cell r="F941">
            <v>7.4241469794890172E-2</v>
          </cell>
          <cell r="G941">
            <v>0.20274475483069523</v>
          </cell>
          <cell r="H941">
            <v>0.40080992552046335</v>
          </cell>
          <cell r="I941">
            <v>0.40080886482621225</v>
          </cell>
        </row>
        <row r="942">
          <cell r="A942" t="str">
            <v>RHNM-SHPLTBR</v>
          </cell>
          <cell r="B942" t="str">
            <v>VAR_fin</v>
          </cell>
          <cell r="C942" t="str">
            <v>RPLT</v>
          </cell>
          <cell r="E942">
            <v>8.17104723721645E-2</v>
          </cell>
          <cell r="F942">
            <v>8.2490521994322413E-2</v>
          </cell>
          <cell r="G942">
            <v>0.22527194981188342</v>
          </cell>
          <cell r="H942">
            <v>0.445344361689404</v>
          </cell>
          <cell r="I942">
            <v>0.44534318314023591</v>
          </cell>
        </row>
        <row r="943">
          <cell r="A943" t="str">
            <v>RHNM-SHPLTBR</v>
          </cell>
          <cell r="B943" t="str">
            <v>VAR_fin</v>
          </cell>
          <cell r="C943" t="str">
            <v>RHNMPLTBRC</v>
          </cell>
          <cell r="E943">
            <v>7.3539425134948128E-2</v>
          </cell>
          <cell r="F943">
            <v>7.4241469794890172E-2</v>
          </cell>
          <cell r="G943">
            <v>0.20274475483069523</v>
          </cell>
          <cell r="H943">
            <v>0.40080992552046335</v>
          </cell>
          <cell r="I943">
            <v>0.40080886482621225</v>
          </cell>
        </row>
        <row r="944">
          <cell r="A944" t="str">
            <v>RHNM-SHPLTBR</v>
          </cell>
          <cell r="B944" t="str">
            <v>VAR_ncap</v>
          </cell>
          <cell r="C944" t="str">
            <v>-</v>
          </cell>
          <cell r="E944">
            <v>6.2911075717920796E-3</v>
          </cell>
          <cell r="F944">
            <v>4.1969106446702204E-6</v>
          </cell>
          <cell r="G944">
            <v>1.0949228176783E-2</v>
          </cell>
          <cell r="H944">
            <v>1.45587523459152E-2</v>
          </cell>
          <cell r="I944">
            <v>1.8107332113446801E-2</v>
          </cell>
        </row>
        <row r="945">
          <cell r="A945" t="str">
            <v>RHNM-SHPLTBR</v>
          </cell>
          <cell r="B945" t="str">
            <v>VAR_cap</v>
          </cell>
          <cell r="C945" t="str">
            <v>-</v>
          </cell>
          <cell r="E945">
            <v>6.2911075717920796E-3</v>
          </cell>
          <cell r="F945">
            <v>6.2950299192572404E-3</v>
          </cell>
          <cell r="G945">
            <v>1.7243840371453552E-2</v>
          </cell>
          <cell r="H945">
            <v>3.1891600360592229E-2</v>
          </cell>
          <cell r="I945">
            <v>3.2841364795597169E-2</v>
          </cell>
        </row>
        <row r="946">
          <cell r="A946" t="str">
            <v>D-RHES_NKEV_GAS_ELC_CHP</v>
          </cell>
          <cell r="B946" t="str">
            <v>VAR_fout</v>
          </cell>
          <cell r="C946" t="str">
            <v>RHES_ELC</v>
          </cell>
          <cell r="D946">
            <v>7.0370483921273243E-3</v>
          </cell>
          <cell r="E946">
            <v>1.0528759975622739E-2</v>
          </cell>
          <cell r="F946">
            <v>6.4496912151167235E-3</v>
          </cell>
          <cell r="G946">
            <v>9.5464124596797146E-4</v>
          </cell>
          <cell r="H946">
            <v>7.4516225065783081E-4</v>
          </cell>
          <cell r="I946">
            <v>2.3482419075045773E-4</v>
          </cell>
        </row>
        <row r="947">
          <cell r="A947" t="str">
            <v>D-RHES_NKEV_GAS_ELC_CHP</v>
          </cell>
          <cell r="B947" t="str">
            <v>VAR_fout</v>
          </cell>
          <cell r="C947" t="str">
            <v>ELC5</v>
          </cell>
          <cell r="D947">
            <v>6.9137495759994116E-3</v>
          </cell>
          <cell r="E947">
            <v>1.0512858516011917E-2</v>
          </cell>
          <cell r="F947">
            <v>6.4543706240301315E-3</v>
          </cell>
          <cell r="G947">
            <v>9.5601823526331295E-4</v>
          </cell>
          <cell r="H947">
            <v>7.4697328513520555E-4</v>
          </cell>
          <cell r="I947">
            <v>2.3499800152470166E-4</v>
          </cell>
        </row>
        <row r="948">
          <cell r="A948" t="str">
            <v>D-RHES_NKEV_GAS_ELC_CHP</v>
          </cell>
          <cell r="B948" t="str">
            <v>VAR_fin</v>
          </cell>
          <cell r="C948" t="str">
            <v>RHES_NKEV_GAS_ELC_CHP</v>
          </cell>
          <cell r="D948">
            <v>1.3950797968126732E-2</v>
          </cell>
          <cell r="E948">
            <v>2.1041618491634651E-2</v>
          </cell>
          <cell r="F948">
            <v>1.2895618728936157E-2</v>
          </cell>
          <cell r="G948">
            <v>1.9106594812312867E-3</v>
          </cell>
          <cell r="H948">
            <v>1.4921355357930368E-3</v>
          </cell>
          <cell r="I948">
            <v>4.6982219227515977E-4</v>
          </cell>
        </row>
        <row r="949">
          <cell r="A949" t="str">
            <v>SCOM-SHSTG-SOL</v>
          </cell>
          <cell r="B949" t="str">
            <v>VAR_fout</v>
          </cell>
          <cell r="C949" t="str">
            <v>SCOM-SHASOL</v>
          </cell>
          <cell r="D949">
            <v>1.1952189467174456E-4</v>
          </cell>
          <cell r="E949">
            <v>4.4057307595046095E-5</v>
          </cell>
          <cell r="F949">
            <v>4.4542453683225555E-3</v>
          </cell>
          <cell r="G949">
            <v>1.0689045357069032E-2</v>
          </cell>
          <cell r="H949">
            <v>4.3878902379508791</v>
          </cell>
          <cell r="I949">
            <v>1.7282298228427258E-2</v>
          </cell>
        </row>
        <row r="950">
          <cell r="A950" t="str">
            <v>SCOM-SHSTG-SOL</v>
          </cell>
          <cell r="B950" t="str">
            <v>VAR_fin</v>
          </cell>
          <cell r="C950" t="str">
            <v>SCOM-SHASOL</v>
          </cell>
          <cell r="D950">
            <v>1.116802214304659E-4</v>
          </cell>
          <cell r="E950">
            <v>4.0404283391348699E-5</v>
          </cell>
          <cell r="F950">
            <v>5.7416158034214503E-3</v>
          </cell>
          <cell r="G950">
            <v>1.3356589929097086E-2</v>
          </cell>
          <cell r="H950">
            <v>5.1622267943246838</v>
          </cell>
          <cell r="I950">
            <v>1.9198809397897209E-2</v>
          </cell>
        </row>
        <row r="951">
          <cell r="A951" t="str">
            <v>SCOM-SHSTG-SOL</v>
          </cell>
          <cell r="B951" t="str">
            <v>VAR_ncap</v>
          </cell>
          <cell r="C951" t="str">
            <v>-</v>
          </cell>
          <cell r="D951">
            <v>9.1121922173014996E-3</v>
          </cell>
          <cell r="E951">
            <v>1.43749623326439E-2</v>
          </cell>
          <cell r="F951">
            <v>9.5853194700539401E-4</v>
          </cell>
          <cell r="G951">
            <v>2.1054040776925299E-3</v>
          </cell>
          <cell r="H951">
            <v>5.0485707979296898E-2</v>
          </cell>
          <cell r="I951">
            <v>7.8609590604219001E-2</v>
          </cell>
        </row>
        <row r="952">
          <cell r="A952" t="str">
            <v>SCOM-SHSTG-SOL</v>
          </cell>
          <cell r="B952" t="str">
            <v>VAR_cap</v>
          </cell>
          <cell r="C952" t="str">
            <v>-</v>
          </cell>
          <cell r="D952">
            <v>9.1121922173014996E-3</v>
          </cell>
          <cell r="E952">
            <v>2.3487154549945401E-2</v>
          </cell>
          <cell r="F952">
            <v>2.4445686496950801E-2</v>
          </cell>
          <cell r="G952">
            <v>2.6551090574643301E-2</v>
          </cell>
          <cell r="H952">
            <v>0.12089106513936999</v>
          </cell>
          <cell r="I952">
            <v>0.14434978579072799</v>
          </cell>
        </row>
        <row r="953">
          <cell r="A953" t="str">
            <v>RHNM-SHELCBRA</v>
          </cell>
          <cell r="B953" t="str">
            <v>VAR_fout</v>
          </cell>
          <cell r="C953" t="str">
            <v>RHNM-SHELCB</v>
          </cell>
          <cell r="E953">
            <v>0.15439199604373649</v>
          </cell>
          <cell r="F953">
            <v>0.14506910384887384</v>
          </cell>
          <cell r="G953">
            <v>1.8534805264320761E-3</v>
          </cell>
          <cell r="H953">
            <v>2.7804644383232343E-4</v>
          </cell>
          <cell r="I953">
            <v>5.7473458198875875E-6</v>
          </cell>
        </row>
        <row r="954">
          <cell r="A954" t="str">
            <v>RHNM-SHELCBRA</v>
          </cell>
          <cell r="B954" t="str">
            <v>VAR_fin</v>
          </cell>
          <cell r="C954" t="str">
            <v>RHNM-SHAELCB</v>
          </cell>
          <cell r="E954">
            <v>0.15439199604373649</v>
          </cell>
          <cell r="F954">
            <v>0.14506910384887384</v>
          </cell>
          <cell r="G954">
            <v>1.8534805264320761E-3</v>
          </cell>
          <cell r="H954">
            <v>2.7804644383232343E-4</v>
          </cell>
          <cell r="I954">
            <v>5.7473458198875875E-6</v>
          </cell>
        </row>
        <row r="955">
          <cell r="A955" t="str">
            <v>RHNM-SHELCBRA</v>
          </cell>
          <cell r="B955" t="str">
            <v>VAR_ncap</v>
          </cell>
          <cell r="C955" t="str">
            <v>-</v>
          </cell>
          <cell r="E955">
            <v>1.20264877335269E-2</v>
          </cell>
        </row>
        <row r="956">
          <cell r="A956" t="str">
            <v>RHNM-SHELCBRA</v>
          </cell>
          <cell r="B956" t="str">
            <v>VAR_cap</v>
          </cell>
          <cell r="C956" t="str">
            <v>-</v>
          </cell>
          <cell r="E956">
            <v>1.20264877335269E-2</v>
          </cell>
          <cell r="F956">
            <v>1.202522175569945E-2</v>
          </cell>
          <cell r="G956">
            <v>2.6894746941950008E-4</v>
          </cell>
          <cell r="H956">
            <v>3.9306376862933905E-5</v>
          </cell>
          <cell r="I956">
            <v>7.394426708029009E-7</v>
          </cell>
        </row>
        <row r="957">
          <cell r="A957" t="str">
            <v>RHNM-SHSTG-SOL</v>
          </cell>
          <cell r="B957" t="str">
            <v>VAR_fout</v>
          </cell>
          <cell r="C957" t="str">
            <v>RHNM-SHASOL</v>
          </cell>
          <cell r="E957">
            <v>2.2643827049337706E-5</v>
          </cell>
          <cell r="F957">
            <v>2.4627194144917645E-2</v>
          </cell>
          <cell r="G957">
            <v>0.10725258582427907</v>
          </cell>
          <cell r="H957">
            <v>6.0358911875684797E-2</v>
          </cell>
          <cell r="I957">
            <v>5.0672867813929853E-5</v>
          </cell>
        </row>
        <row r="958">
          <cell r="A958" t="str">
            <v>RHNM-SHSTG-SOL</v>
          </cell>
          <cell r="B958" t="str">
            <v>VAR_fin</v>
          </cell>
          <cell r="C958" t="str">
            <v>RHNM-SHASOL</v>
          </cell>
          <cell r="E958">
            <v>6.0296349245231401E-7</v>
          </cell>
          <cell r="F958">
            <v>2.461785192959929E-2</v>
          </cell>
          <cell r="G958">
            <v>0.10725094785405583</v>
          </cell>
          <cell r="H958">
            <v>6.0350175203421202E-2</v>
          </cell>
          <cell r="I958">
            <v>1.912430001035867E-5</v>
          </cell>
        </row>
        <row r="959">
          <cell r="A959" t="str">
            <v>RHNM-SHSTG-SOL</v>
          </cell>
          <cell r="B959" t="str">
            <v>VAR_ncap</v>
          </cell>
          <cell r="C959" t="str">
            <v>-</v>
          </cell>
          <cell r="D959">
            <v>7.4574798517339398E-4</v>
          </cell>
          <cell r="E959">
            <v>-9.7977217393364605E-6</v>
          </cell>
          <cell r="F959">
            <v>3.2433816770325902E-3</v>
          </cell>
          <cell r="G959">
            <v>1.31847686282508E-2</v>
          </cell>
          <cell r="H959">
            <v>6.0891612908400004E-8</v>
          </cell>
          <cell r="I959">
            <v>3.7900878934353198E-6</v>
          </cell>
        </row>
        <row r="960">
          <cell r="A960" t="str">
            <v>RHNM-SHSTG-SOL</v>
          </cell>
          <cell r="B960" t="str">
            <v>VAR_cap</v>
          </cell>
          <cell r="C960" t="str">
            <v>-</v>
          </cell>
          <cell r="D960">
            <v>7.4574798517339398E-4</v>
          </cell>
          <cell r="E960">
            <v>7.3595026343405698E-4</v>
          </cell>
          <cell r="F960">
            <v>3.9793319404666403E-3</v>
          </cell>
          <cell r="G960">
            <v>1.7164100568717401E-2</v>
          </cell>
          <cell r="H960">
            <v>9.5795617523180606E-3</v>
          </cell>
          <cell r="I960">
            <v>3.8386743686482398E-6</v>
          </cell>
        </row>
        <row r="961">
          <cell r="A961" t="str">
            <v>RHNS-SHELCHP</v>
          </cell>
          <cell r="B961" t="str">
            <v>VAR_fout</v>
          </cell>
          <cell r="C961" t="str">
            <v>RHNS-SHAELCH</v>
          </cell>
          <cell r="E961">
            <v>0.14128131122927176</v>
          </cell>
          <cell r="F961">
            <v>0.62586980949199555</v>
          </cell>
          <cell r="G961">
            <v>1.4633984599968297</v>
          </cell>
          <cell r="H961">
            <v>1.7444734334898191</v>
          </cell>
          <cell r="I961">
            <v>1.7489490727184123</v>
          </cell>
        </row>
        <row r="962">
          <cell r="A962" t="str">
            <v>RHNS-SHELCHP</v>
          </cell>
          <cell r="B962" t="str">
            <v>VAR_fin</v>
          </cell>
          <cell r="C962" t="str">
            <v>RHNS_ELC</v>
          </cell>
          <cell r="E962">
            <v>4.3426632549981074E-2</v>
          </cell>
          <cell r="F962">
            <v>0.18776094284759845</v>
          </cell>
          <cell r="G962">
            <v>0.42213417115293145</v>
          </cell>
          <cell r="H962">
            <v>0.47147930634859991</v>
          </cell>
          <cell r="I962">
            <v>0.44844848018420846</v>
          </cell>
        </row>
        <row r="963">
          <cell r="A963" t="str">
            <v>RHNS-SHELCHP</v>
          </cell>
          <cell r="B963" t="str">
            <v>VAR_fin</v>
          </cell>
          <cell r="C963" t="str">
            <v>RHNSELCHPC</v>
          </cell>
          <cell r="E963">
            <v>0.14128131122927176</v>
          </cell>
          <cell r="F963">
            <v>0.62586980949199555</v>
          </cell>
          <cell r="G963">
            <v>1.4633984599968297</v>
          </cell>
          <cell r="H963">
            <v>1.7444734334898191</v>
          </cell>
          <cell r="I963">
            <v>1.7489490727184123</v>
          </cell>
        </row>
        <row r="964">
          <cell r="A964" t="str">
            <v>RHNS-SHELCHP</v>
          </cell>
          <cell r="B964" t="str">
            <v>VAR_ncap</v>
          </cell>
          <cell r="C964" t="str">
            <v>-</v>
          </cell>
          <cell r="E964">
            <v>1.03702825391352E-2</v>
          </cell>
          <cell r="F964">
            <v>3.5433291161011501E-2</v>
          </cell>
          <cell r="G964">
            <v>6.1053160160043703E-2</v>
          </cell>
          <cell r="H964">
            <v>7.4489457705071593E-2</v>
          </cell>
          <cell r="I964">
            <v>7.2347309813127703E-2</v>
          </cell>
        </row>
        <row r="965">
          <cell r="A965" t="str">
            <v>RHNS-SHELCHP</v>
          </cell>
          <cell r="B965" t="str">
            <v>VAR_cap</v>
          </cell>
          <cell r="C965" t="str">
            <v>-</v>
          </cell>
          <cell r="E965">
            <v>1.03702825391352E-2</v>
          </cell>
          <cell r="F965">
            <v>4.5803432599332748E-2</v>
          </cell>
          <cell r="G965">
            <v>0.10685651090900412</v>
          </cell>
          <cell r="H965">
            <v>0.12768573854743051</v>
          </cell>
          <cell r="I965">
            <v>0.12861558242949078</v>
          </cell>
        </row>
        <row r="966">
          <cell r="A966" t="str">
            <v>SCOM-SHBIOBR</v>
          </cell>
          <cell r="B966" t="str">
            <v>VAR_fout</v>
          </cell>
          <cell r="C966" t="str">
            <v>SCOM-SHBIO</v>
          </cell>
          <cell r="D966">
            <v>1.2230714025553719</v>
          </cell>
          <cell r="E966">
            <v>1.3407697082029384</v>
          </cell>
          <cell r="F966">
            <v>1.3564707078311951</v>
          </cell>
          <cell r="G966">
            <v>1.3527490485432465</v>
          </cell>
          <cell r="H966">
            <v>1.1395596283006681</v>
          </cell>
          <cell r="I966">
            <v>1.097379259729454</v>
          </cell>
        </row>
        <row r="967">
          <cell r="A967" t="str">
            <v>SCOM-SHBIOBR</v>
          </cell>
          <cell r="B967" t="str">
            <v>VAR_fin</v>
          </cell>
          <cell r="C967" t="str">
            <v>SBIO</v>
          </cell>
          <cell r="D967">
            <v>1.4022831948582564</v>
          </cell>
          <cell r="E967">
            <v>1.537227365515867</v>
          </cell>
          <cell r="F967">
            <v>1.55522897022609</v>
          </cell>
          <cell r="G967">
            <v>1.5509619909920254</v>
          </cell>
          <cell r="H967">
            <v>1.3065347721860467</v>
          </cell>
          <cell r="I967">
            <v>1.2581738818269366</v>
          </cell>
        </row>
        <row r="968">
          <cell r="A968" t="str">
            <v>SCOM-SHBIOBR</v>
          </cell>
          <cell r="B968" t="str">
            <v>VAR_ncap</v>
          </cell>
          <cell r="C968" t="str">
            <v>-</v>
          </cell>
          <cell r="D968">
            <v>5.3879877839593802E-6</v>
          </cell>
          <cell r="E968">
            <v>1.8344549969950101E-5</v>
          </cell>
          <cell r="F968">
            <v>3.5158978476367799E-5</v>
          </cell>
          <cell r="G968">
            <v>9.5679831609977807E-6</v>
          </cell>
          <cell r="H968">
            <v>4.48115188115197E-2</v>
          </cell>
          <cell r="I968">
            <v>5.1996370169299901E-2</v>
          </cell>
        </row>
        <row r="969">
          <cell r="A969" t="str">
            <v>SCOM-SHBIOBR</v>
          </cell>
          <cell r="B969" t="str">
            <v>VAR_cap</v>
          </cell>
          <cell r="C969" t="str">
            <v>-</v>
          </cell>
          <cell r="D969">
            <v>0.10534631345645996</v>
          </cell>
          <cell r="E969">
            <v>0.10536424678874505</v>
          </cell>
          <cell r="F969">
            <v>0.10539862882887722</v>
          </cell>
          <cell r="G969">
            <v>0.10540628706436293</v>
          </cell>
          <cell r="H969">
            <v>0.10818980208098383</v>
          </cell>
          <cell r="I969">
            <v>0.11132072854158556</v>
          </cell>
        </row>
        <row r="970">
          <cell r="A970" t="str">
            <v>RHES-SHDEM</v>
          </cell>
          <cell r="B970" t="str">
            <v>VAR_fout</v>
          </cell>
          <cell r="C970" t="str">
            <v>RHES-SHD</v>
          </cell>
          <cell r="D970">
            <v>62.024837503894084</v>
          </cell>
          <cell r="E970">
            <v>67.815394581973521</v>
          </cell>
          <cell r="F970">
            <v>66.44155435064701</v>
          </cell>
          <cell r="G970">
            <v>64.47256407615069</v>
          </cell>
          <cell r="H970">
            <v>59.383205239498317</v>
          </cell>
          <cell r="I970">
            <v>52.896940072054662</v>
          </cell>
        </row>
        <row r="971">
          <cell r="A971" t="str">
            <v>RHES-SHDEM</v>
          </cell>
          <cell r="B971" t="str">
            <v>VAR_fin</v>
          </cell>
          <cell r="C971" t="str">
            <v>RHES-SHPLT</v>
          </cell>
          <cell r="D971">
            <v>1.2731214051539568</v>
          </cell>
          <cell r="E971">
            <v>1.4868769916035169</v>
          </cell>
          <cell r="F971">
            <v>1.4852654333078257</v>
          </cell>
          <cell r="G971">
            <v>1.4757100729351347</v>
          </cell>
          <cell r="H971">
            <v>1.563063385670536</v>
          </cell>
          <cell r="I971">
            <v>2.4473543519615628</v>
          </cell>
        </row>
        <row r="972">
          <cell r="A972" t="str">
            <v>RHES-SHDEM</v>
          </cell>
          <cell r="B972" t="str">
            <v>VAR_fin</v>
          </cell>
          <cell r="C972" t="str">
            <v>RHES-SHLTHC-NGA</v>
          </cell>
          <cell r="D972">
            <v>7.7720744924929211E-2</v>
          </cell>
          <cell r="E972">
            <v>8.9037311650828294E-5</v>
          </cell>
          <cell r="F972">
            <v>2.43964157090589E-3</v>
          </cell>
          <cell r="G972">
            <v>1.5243136858408736E-2</v>
          </cell>
          <cell r="H972">
            <v>2.3323790779396749E-2</v>
          </cell>
          <cell r="I972">
            <v>1.6467936035821414E-2</v>
          </cell>
        </row>
        <row r="973">
          <cell r="A973" t="str">
            <v>RHES-SHDEM</v>
          </cell>
          <cell r="B973" t="str">
            <v>VAR_fin</v>
          </cell>
          <cell r="C973" t="str">
            <v>RHES-SHSOL</v>
          </cell>
          <cell r="D973">
            <v>0.37078217420698273</v>
          </cell>
          <cell r="E973">
            <v>0.43548664556513234</v>
          </cell>
          <cell r="F973">
            <v>0.43413455759728459</v>
          </cell>
          <cell r="G973">
            <v>0.41687226958024887</v>
          </cell>
          <cell r="H973">
            <v>0.38114995289883102</v>
          </cell>
          <cell r="I973">
            <v>0.34631395874156495</v>
          </cell>
        </row>
        <row r="974">
          <cell r="A974" t="str">
            <v>RHES-SHDEM</v>
          </cell>
          <cell r="B974" t="str">
            <v>VAR_fin</v>
          </cell>
          <cell r="C974" t="str">
            <v>RHES-SHLTHC-WOD</v>
          </cell>
          <cell r="D974">
            <v>3.9966721003657649E-3</v>
          </cell>
          <cell r="E974">
            <v>2.5232903092686064E-5</v>
          </cell>
          <cell r="F974">
            <v>6.4614823366708474E-4</v>
          </cell>
          <cell r="G974">
            <v>1.4945581920060487E-2</v>
          </cell>
          <cell r="H974">
            <v>2.3176294401537581E-2</v>
          </cell>
          <cell r="I974">
            <v>1.6294933804049175E-2</v>
          </cell>
        </row>
        <row r="975">
          <cell r="A975" t="str">
            <v>RHES-SHDEM</v>
          </cell>
          <cell r="B975" t="str">
            <v>VAR_fin</v>
          </cell>
          <cell r="C975" t="str">
            <v>RHES-SHNGA</v>
          </cell>
          <cell r="D975">
            <v>17.502391084350137</v>
          </cell>
          <cell r="E975">
            <v>19.70734078755434</v>
          </cell>
          <cell r="F975">
            <v>18.149650952322439</v>
          </cell>
          <cell r="G975">
            <v>18.347664155057917</v>
          </cell>
          <cell r="H975">
            <v>9.7813218531499828</v>
          </cell>
          <cell r="I975">
            <v>1.6097704830188492E-2</v>
          </cell>
        </row>
        <row r="976">
          <cell r="A976" t="str">
            <v>RHES-SHDEM</v>
          </cell>
          <cell r="B976" t="str">
            <v>VAR_fin</v>
          </cell>
          <cell r="C976" t="str">
            <v>RHES-SHNGAH</v>
          </cell>
          <cell r="D976">
            <v>1.0370093478367738E-2</v>
          </cell>
          <cell r="F976">
            <v>2.3604652771045081E-3</v>
          </cell>
          <cell r="G976">
            <v>1.5953323068967865E-2</v>
          </cell>
          <cell r="H976">
            <v>11.232697388335415</v>
          </cell>
          <cell r="I976">
            <v>6.3323779689497321</v>
          </cell>
        </row>
        <row r="977">
          <cell r="A977" t="str">
            <v>RHES-SHDEM</v>
          </cell>
          <cell r="B977" t="str">
            <v>VAR_fin</v>
          </cell>
          <cell r="C977" t="str">
            <v>RHES-SHCOA</v>
          </cell>
          <cell r="D977">
            <v>0.10964322280876045</v>
          </cell>
          <cell r="E977">
            <v>7.1988094440929865E-2</v>
          </cell>
          <cell r="F977">
            <v>2.5362263133813993E-3</v>
          </cell>
          <cell r="G977">
            <v>1.5342677080861861E-2</v>
          </cell>
          <cell r="H977">
            <v>4.8368416977142842E-6</v>
          </cell>
          <cell r="I977">
            <v>9.1172616336886326E-3</v>
          </cell>
        </row>
        <row r="978">
          <cell r="A978" t="str">
            <v>RHES-SHDEM</v>
          </cell>
          <cell r="B978" t="str">
            <v>VAR_fin</v>
          </cell>
          <cell r="C978" t="str">
            <v>RHES-SHLFO</v>
          </cell>
          <cell r="D978">
            <v>21.594691937717638</v>
          </cell>
          <cell r="E978">
            <v>19.946190878679978</v>
          </cell>
          <cell r="F978">
            <v>21.253952571858953</v>
          </cell>
          <cell r="G978">
            <v>14.343909184298772</v>
          </cell>
          <cell r="H978">
            <v>2.3188796925627034E-2</v>
          </cell>
          <cell r="I978">
            <v>1.6100788199200779E-2</v>
          </cell>
        </row>
        <row r="979">
          <cell r="A979" t="str">
            <v>RHES-SHDEM</v>
          </cell>
          <cell r="B979" t="str">
            <v>VAR_fin</v>
          </cell>
          <cell r="C979" t="str">
            <v>RHES-SHCON</v>
          </cell>
          <cell r="D979">
            <v>1.650612264012673</v>
          </cell>
          <cell r="E979">
            <v>4.0025798069903411</v>
          </cell>
          <cell r="F979">
            <v>4.0020439709120126</v>
          </cell>
          <cell r="G979">
            <v>12.391081149146885</v>
          </cell>
          <cell r="H979">
            <v>19.776055516085108</v>
          </cell>
          <cell r="I979">
            <v>21.696319339946424</v>
          </cell>
        </row>
        <row r="980">
          <cell r="A980" t="str">
            <v>RHES-SHDEM</v>
          </cell>
          <cell r="B980" t="str">
            <v>VAR_fin</v>
          </cell>
          <cell r="C980" t="str">
            <v>RHES-SHWOD</v>
          </cell>
          <cell r="D980">
            <v>4.3393628134271909</v>
          </cell>
          <cell r="E980">
            <v>4.3870108102611471</v>
          </cell>
          <cell r="F980">
            <v>4.1915706645131481</v>
          </cell>
          <cell r="G980">
            <v>3.1376346517713802</v>
          </cell>
          <cell r="H980">
            <v>1.7677532404146779</v>
          </cell>
          <cell r="I980">
            <v>1.6649599158505161E-2</v>
          </cell>
        </row>
        <row r="981">
          <cell r="A981" t="str">
            <v>RHES-SHDEM</v>
          </cell>
          <cell r="B981" t="str">
            <v>VAR_fin</v>
          </cell>
          <cell r="C981" t="str">
            <v>RHES-SHLTHD</v>
          </cell>
          <cell r="D981">
            <v>1.7403216312446226</v>
          </cell>
          <cell r="E981">
            <v>3.503789326431578</v>
          </cell>
          <cell r="F981">
            <v>3.3645791282100532</v>
          </cell>
          <cell r="G981">
            <v>1.7257318225711142</v>
          </cell>
          <cell r="H981">
            <v>1.8429574211488766</v>
          </cell>
          <cell r="I981">
            <v>1.7190534351859759</v>
          </cell>
        </row>
        <row r="982">
          <cell r="A982" t="str">
            <v>RHES-SHDEM</v>
          </cell>
          <cell r="B982" t="str">
            <v>VAR_fin</v>
          </cell>
          <cell r="C982" t="str">
            <v>RHES-SHELCB</v>
          </cell>
          <cell r="D982">
            <v>4.2326250810163843</v>
          </cell>
          <cell r="E982">
            <v>3.9986605742811303</v>
          </cell>
          <cell r="F982">
            <v>3.2785426116751251</v>
          </cell>
          <cell r="G982">
            <v>2.3125681160977347</v>
          </cell>
          <cell r="H982">
            <v>0.59037300033657192</v>
          </cell>
          <cell r="I982">
            <v>0.18121205110028279</v>
          </cell>
        </row>
        <row r="983">
          <cell r="A983" t="str">
            <v>RHES-SHDEM</v>
          </cell>
          <cell r="B983" t="str">
            <v>VAR_fin</v>
          </cell>
          <cell r="C983" t="str">
            <v>RHES-SHELCH</v>
          </cell>
          <cell r="D983">
            <v>9.0976824890939803</v>
          </cell>
          <cell r="E983">
            <v>10.275903879504821</v>
          </cell>
          <cell r="F983">
            <v>10.273846917105937</v>
          </cell>
          <cell r="G983">
            <v>10.251101427794536</v>
          </cell>
          <cell r="H983">
            <v>12.365176132236568</v>
          </cell>
          <cell r="I983">
            <v>20.083031334825154</v>
          </cell>
        </row>
        <row r="984">
          <cell r="A984" t="str">
            <v>RHES-SHDEM</v>
          </cell>
          <cell r="B984" t="str">
            <v>VAR_fin</v>
          </cell>
          <cell r="C984" t="str">
            <v>RHES-SHNST</v>
          </cell>
          <cell r="D984">
            <v>2.1971012692732467E-2</v>
          </cell>
          <cell r="E984">
            <v>9.9457475793072072E-6</v>
          </cell>
          <cell r="F984">
            <v>6.1469844433608139E-4</v>
          </cell>
          <cell r="G984">
            <v>9.3320338717119283E-3</v>
          </cell>
          <cell r="H984">
            <v>1.3432425807842869E-2</v>
          </cell>
          <cell r="I984">
            <v>9.6632695941855187E-4</v>
          </cell>
        </row>
        <row r="985">
          <cell r="A985" t="str">
            <v>D-RHEM_LTH_CHPNGA</v>
          </cell>
          <cell r="B985" t="str">
            <v>VAR_fout</v>
          </cell>
          <cell r="C985" t="str">
            <v>RHSA_LTH</v>
          </cell>
          <cell r="D985">
            <v>1.0376211353286136E-3</v>
          </cell>
          <cell r="E985">
            <v>4.4483078146812592E-2</v>
          </cell>
          <cell r="F985">
            <v>0.18369030400395978</v>
          </cell>
          <cell r="G985">
            <v>1.2423369887786743E-3</v>
          </cell>
          <cell r="H985">
            <v>1.0200052306399204E-3</v>
          </cell>
          <cell r="I985">
            <v>5.9658200644157742E-6</v>
          </cell>
        </row>
        <row r="986">
          <cell r="A986" t="str">
            <v>D-RHEM_LTH_CHPNGA</v>
          </cell>
          <cell r="B986" t="str">
            <v>VAR_fout</v>
          </cell>
          <cell r="C986" t="str">
            <v>RHEM_LTH_CHPNGA_ON</v>
          </cell>
          <cell r="D986">
            <v>4.5400575764958442E-2</v>
          </cell>
          <cell r="E986">
            <v>7.6640332375839088E-2</v>
          </cell>
          <cell r="F986">
            <v>0.50752644131102587</v>
          </cell>
          <cell r="G986">
            <v>0.6588905555717145</v>
          </cell>
          <cell r="H986">
            <v>1.0382505376408278</v>
          </cell>
          <cell r="I986">
            <v>0.3116818111454584</v>
          </cell>
        </row>
        <row r="987">
          <cell r="A987" t="str">
            <v>D-RHEM_LTH_CHPNGA</v>
          </cell>
          <cell r="B987" t="str">
            <v>VAR_fout</v>
          </cell>
          <cell r="C987" t="str">
            <v>LTH</v>
          </cell>
          <cell r="E987">
            <v>5.880557409012692E-7</v>
          </cell>
          <cell r="F987">
            <v>2.1272657583612097E-4</v>
          </cell>
          <cell r="G987">
            <v>7.7108229599652924E-4</v>
          </cell>
          <cell r="H987">
            <v>2.562957694397018E-3</v>
          </cell>
          <cell r="I987">
            <v>6.8112415621656463E-5</v>
          </cell>
        </row>
        <row r="988">
          <cell r="A988" t="str">
            <v>D-RHEM_LTH_CHPNGA</v>
          </cell>
          <cell r="B988" t="str">
            <v>VAR_fin</v>
          </cell>
          <cell r="C988" t="str">
            <v>RHEM_LTH_CHPNGA</v>
          </cell>
          <cell r="D988">
            <v>4.6438196900287054E-2</v>
          </cell>
          <cell r="E988">
            <v>0.12112587262656434</v>
          </cell>
          <cell r="F988">
            <v>0.6914294718908216</v>
          </cell>
          <cell r="G988">
            <v>0.66090397485649022</v>
          </cell>
          <cell r="H988">
            <v>1.0418335005658652</v>
          </cell>
          <cell r="I988">
            <v>0.31175590934754149</v>
          </cell>
        </row>
        <row r="989">
          <cell r="A989" t="str">
            <v>RHEM-SHLTHCHPNGA</v>
          </cell>
          <cell r="B989" t="str">
            <v>VAR_fout</v>
          </cell>
          <cell r="C989" t="str">
            <v>RHEM-SHLTHC-NGA</v>
          </cell>
          <cell r="D989">
            <v>4.3419949596097823E-2</v>
          </cell>
          <cell r="E989">
            <v>2.5481604200040896E-5</v>
          </cell>
          <cell r="F989">
            <v>0.50245117689791563</v>
          </cell>
          <cell r="G989">
            <v>0.65229540697210098</v>
          </cell>
          <cell r="H989">
            <v>1.0273331211371666</v>
          </cell>
          <cell r="I989">
            <v>0.30855906768091079</v>
          </cell>
        </row>
        <row r="990">
          <cell r="A990" t="str">
            <v>RHEM-SHLTHCHPNGA</v>
          </cell>
          <cell r="B990" t="str">
            <v>VAR_fin</v>
          </cell>
          <cell r="C990" t="str">
            <v>RHEM_LTH_CHPNGA_ON</v>
          </cell>
          <cell r="D990">
            <v>4.3858534945553342E-2</v>
          </cell>
          <cell r="E990">
            <v>2.5738994141455453E-5</v>
          </cell>
          <cell r="F990">
            <v>0.50752644131102587</v>
          </cell>
          <cell r="G990">
            <v>0.65888424946676882</v>
          </cell>
          <cell r="H990">
            <v>1.037710223370875</v>
          </cell>
          <cell r="I990">
            <v>0.31167582594031396</v>
          </cell>
        </row>
        <row r="991">
          <cell r="A991" t="str">
            <v>RHEM-SHLTHCHPNGA</v>
          </cell>
          <cell r="B991" t="str">
            <v>VAR_fin</v>
          </cell>
          <cell r="C991" t="str">
            <v>RHEMLTHCHPC</v>
          </cell>
          <cell r="D991">
            <v>4.3419949596097823E-2</v>
          </cell>
          <cell r="E991">
            <v>2.5481604200040896E-5</v>
          </cell>
          <cell r="F991">
            <v>0.50245117689791563</v>
          </cell>
          <cell r="G991">
            <v>0.65229540697210098</v>
          </cell>
          <cell r="H991">
            <v>1.0273331211371666</v>
          </cell>
          <cell r="I991">
            <v>0.30855906768091079</v>
          </cell>
        </row>
        <row r="992">
          <cell r="A992" t="str">
            <v>RHEM-SHLTHCHPNGA</v>
          </cell>
          <cell r="B992" t="str">
            <v>VAR_ncap</v>
          </cell>
          <cell r="C992" t="str">
            <v>-</v>
          </cell>
          <cell r="D992">
            <v>1.8685822756628599E-7</v>
          </cell>
          <cell r="E992">
            <v>2.4393971989405501E-6</v>
          </cell>
          <cell r="F992">
            <v>4.8565620595360702E-2</v>
          </cell>
          <cell r="G992">
            <v>2.03614869244109E-2</v>
          </cell>
          <cell r="H992">
            <v>3.6626340473934101E-2</v>
          </cell>
          <cell r="I992">
            <v>7.29447652576992E-3</v>
          </cell>
        </row>
        <row r="993">
          <cell r="A993" t="str">
            <v>RHEM-SHLTHCHPNGA</v>
          </cell>
          <cell r="B993" t="str">
            <v>VAR_cap</v>
          </cell>
          <cell r="C993" t="str">
            <v>-</v>
          </cell>
          <cell r="D993">
            <v>6.7983878567762961E-3</v>
          </cell>
          <cell r="E993">
            <v>1.7680596572063403E-6</v>
          </cell>
          <cell r="F993">
            <v>4.8566149997123151E-2</v>
          </cell>
          <cell r="G993">
            <v>4.9855617858611027E-2</v>
          </cell>
          <cell r="H993">
            <v>8.0863577323227104E-2</v>
          </cell>
          <cell r="I993">
            <v>2.7834859715495298E-2</v>
          </cell>
        </row>
        <row r="994">
          <cell r="A994" t="str">
            <v>D-RHES_SOLELC</v>
          </cell>
          <cell r="B994" t="str">
            <v>VAR_fout</v>
          </cell>
          <cell r="C994" t="str">
            <v>RHES_ELC</v>
          </cell>
          <cell r="D994">
            <v>1.7904191176836168</v>
          </cell>
          <cell r="E994">
            <v>1.5406569491017554</v>
          </cell>
          <cell r="F994">
            <v>1.789404236478229</v>
          </cell>
          <cell r="G994">
            <v>2.2523477088396988</v>
          </cell>
          <cell r="H994">
            <v>3.0786929822260949</v>
          </cell>
          <cell r="I994">
            <v>3.8026394323903641</v>
          </cell>
        </row>
        <row r="995">
          <cell r="A995" t="str">
            <v>D-RHES_SOLELC</v>
          </cell>
          <cell r="B995" t="str">
            <v>VAR_fout</v>
          </cell>
          <cell r="C995" t="str">
            <v>ELC5</v>
          </cell>
          <cell r="D995">
            <v>0.34451997105104476</v>
          </cell>
          <cell r="E995">
            <v>1.8500103291045933</v>
          </cell>
          <cell r="F995">
            <v>2.4294024400598104</v>
          </cell>
          <cell r="G995">
            <v>3.1607690439079752</v>
          </cell>
          <cell r="H995">
            <v>4.1961373874566563</v>
          </cell>
          <cell r="I995">
            <v>5.9740391775940678</v>
          </cell>
        </row>
        <row r="996">
          <cell r="A996" t="str">
            <v>D-RHES_SOLELC</v>
          </cell>
          <cell r="B996" t="str">
            <v>VAR_fin</v>
          </cell>
          <cell r="C996" t="str">
            <v>RHES_SOL_ELC</v>
          </cell>
          <cell r="D996">
            <v>2.1349390887346629</v>
          </cell>
          <cell r="E996">
            <v>3.3906651650627606</v>
          </cell>
          <cell r="F996">
            <v>4.2188000330335651</v>
          </cell>
          <cell r="G996">
            <v>5.4131087942696672</v>
          </cell>
          <cell r="H996">
            <v>7.2748187193086311</v>
          </cell>
          <cell r="I996">
            <v>9.7766675670501062</v>
          </cell>
        </row>
        <row r="997">
          <cell r="A997" t="str">
            <v>RHNM-SHCONBR1</v>
          </cell>
          <cell r="B997" t="str">
            <v>VAR_ncap</v>
          </cell>
          <cell r="C997" t="str">
            <v>-</v>
          </cell>
          <cell r="F997">
            <v>3.2577984371274402</v>
          </cell>
          <cell r="G997">
            <v>1000</v>
          </cell>
        </row>
        <row r="998">
          <cell r="A998" t="str">
            <v>RHNM-SHCONBR1</v>
          </cell>
          <cell r="B998" t="str">
            <v>VAR_cap</v>
          </cell>
          <cell r="C998" t="str">
            <v>-</v>
          </cell>
          <cell r="F998">
            <v>3.2577984371274402</v>
          </cell>
          <cell r="G998">
            <v>1003.25779843713</v>
          </cell>
          <cell r="H998">
            <v>1503.2577984371301</v>
          </cell>
          <cell r="I998">
            <v>1502.5960101994499</v>
          </cell>
        </row>
        <row r="999">
          <cell r="A999" t="str">
            <v>D-DH2</v>
          </cell>
          <cell r="B999" t="str">
            <v>VAR_fout</v>
          </cell>
          <cell r="C999" t="str">
            <v>H2</v>
          </cell>
          <cell r="G999">
            <v>1.3465985806496253E-5</v>
          </cell>
          <cell r="H999">
            <v>1.4170054982767257E-5</v>
          </cell>
          <cell r="I999">
            <v>1.5035110361425654E-5</v>
          </cell>
        </row>
        <row r="1000">
          <cell r="A1000" t="str">
            <v>D-DH2</v>
          </cell>
          <cell r="B1000" t="str">
            <v>VAR_fin</v>
          </cell>
          <cell r="C1000" t="str">
            <v>H2_E</v>
          </cell>
          <cell r="G1000">
            <v>1.360200586514775E-5</v>
          </cell>
          <cell r="H1000">
            <v>1.4313186851280059E-5</v>
          </cell>
          <cell r="I1000">
            <v>1.518698016305621E-5</v>
          </cell>
        </row>
        <row r="1001">
          <cell r="A1001" t="str">
            <v>D-DH2</v>
          </cell>
          <cell r="B1001" t="str">
            <v>VAR_ncap</v>
          </cell>
          <cell r="C1001" t="str">
            <v>-</v>
          </cell>
          <cell r="G1001">
            <v>3.1365550452061497E-5</v>
          </cell>
          <cell r="H1001">
            <v>1.02594170692398E-4</v>
          </cell>
          <cell r="I1001">
            <v>4.7434194436311697E-6</v>
          </cell>
        </row>
        <row r="1002">
          <cell r="A1002" t="str">
            <v>D-DH2</v>
          </cell>
          <cell r="B1002" t="str">
            <v>VAR_cap</v>
          </cell>
          <cell r="C1002" t="str">
            <v>-</v>
          </cell>
          <cell r="G1002">
            <v>3.1365550452061497E-5</v>
          </cell>
          <cell r="H1002">
            <v>1.6771679609163499E-4</v>
          </cell>
          <cell r="I1002">
            <v>1.72460215535266E-4</v>
          </cell>
        </row>
        <row r="1003">
          <cell r="A1003" t="str">
            <v>ITOT-SWHHFOBR</v>
          </cell>
          <cell r="B1003" t="str">
            <v>VAR_fout</v>
          </cell>
          <cell r="C1003" t="str">
            <v>ITOT-SWH</v>
          </cell>
          <cell r="D1003">
            <v>1.8458239750437138</v>
          </cell>
          <cell r="E1003">
            <v>1.8409729932376339E-2</v>
          </cell>
          <cell r="F1003">
            <v>1.6710008524307564E-3</v>
          </cell>
          <cell r="G1003">
            <v>3.2014794483714056E-4</v>
          </cell>
          <cell r="H1003">
            <v>5.3727181749442776E-5</v>
          </cell>
        </row>
        <row r="1004">
          <cell r="A1004" t="str">
            <v>ITOT-SWHHFOBR</v>
          </cell>
          <cell r="B1004" t="str">
            <v>VAR_fout</v>
          </cell>
          <cell r="C1004" t="str">
            <v>CO2_I</v>
          </cell>
          <cell r="D1004">
            <v>210.210310339606</v>
          </cell>
          <cell r="E1004">
            <v>2.08754761032763</v>
          </cell>
          <cell r="F1004">
            <v>0.18826456791903901</v>
          </cell>
          <cell r="G1004">
            <v>3.5687863557668897E-2</v>
          </cell>
          <cell r="H1004">
            <v>5.8649555126097401E-3</v>
          </cell>
        </row>
        <row r="1005">
          <cell r="A1005" t="str">
            <v>ITOT-SWHHFOBR</v>
          </cell>
          <cell r="B1005" t="str">
            <v>VAR_fin</v>
          </cell>
          <cell r="C1005" t="str">
            <v>IHFO</v>
          </cell>
          <cell r="D1005">
            <v>2.7300040303844901</v>
          </cell>
          <cell r="E1005">
            <v>2.7111007926332878E-2</v>
          </cell>
          <cell r="F1005">
            <v>2.4449943885589483E-3</v>
          </cell>
          <cell r="G1005">
            <v>4.6347874750219396E-4</v>
          </cell>
          <cell r="H1005">
            <v>7.6168253410516007E-5</v>
          </cell>
        </row>
        <row r="1006">
          <cell r="A1006" t="str">
            <v>ITOT-SWHHFOBR</v>
          </cell>
          <cell r="B1006" t="str">
            <v>VAR_ncap</v>
          </cell>
          <cell r="C1006" t="str">
            <v>-</v>
          </cell>
          <cell r="D1006">
            <v>2.3273054727170601E-4</v>
          </cell>
          <cell r="E1006">
            <v>1.2259792040305599E-5</v>
          </cell>
          <cell r="F1006">
            <v>1.20948973600292E-5</v>
          </cell>
          <cell r="G1006">
            <v>8.5500812467377696E-6</v>
          </cell>
          <cell r="H1006">
            <v>6.3515363211346003E-6</v>
          </cell>
          <cell r="I1006">
            <v>1.3573130533815999E-6</v>
          </cell>
        </row>
        <row r="1007">
          <cell r="A1007" t="str">
            <v>ITOT-SWHHFOBR</v>
          </cell>
          <cell r="B1007" t="str">
            <v>VAR_cap</v>
          </cell>
          <cell r="C1007" t="str">
            <v>-</v>
          </cell>
          <cell r="D1007">
            <v>0.1009497305472717</v>
          </cell>
          <cell r="E1007">
            <v>1.7471706394711073E-3</v>
          </cell>
          <cell r="F1007">
            <v>1.5885528692104189E-4</v>
          </cell>
          <cell r="G1007">
            <v>3.0467162197775344E-5</v>
          </cell>
          <cell r="H1007">
            <v>5.1353012858349992E-6</v>
          </cell>
          <cell r="I1007">
            <v>-2.3428340797552098E-6</v>
          </cell>
        </row>
        <row r="1008">
          <cell r="A1008" t="str">
            <v>RHNM-SHCONBR2</v>
          </cell>
          <cell r="B1008" t="str">
            <v>VAR_ncap</v>
          </cell>
          <cell r="C1008" t="str">
            <v>-</v>
          </cell>
          <cell r="G1008">
            <v>1000</v>
          </cell>
        </row>
        <row r="1009">
          <cell r="A1009" t="str">
            <v>RHNM-SHCONBR2</v>
          </cell>
          <cell r="B1009" t="str">
            <v>VAR_cap</v>
          </cell>
          <cell r="C1009" t="str">
            <v>-</v>
          </cell>
          <cell r="G1009">
            <v>1000</v>
          </cell>
          <cell r="H1009">
            <v>1500</v>
          </cell>
          <cell r="I1009">
            <v>1500</v>
          </cell>
        </row>
        <row r="1010">
          <cell r="A1010" t="str">
            <v>RHSA-WHSTG-ELCHP</v>
          </cell>
          <cell r="B1010" t="str">
            <v>VAR_fout</v>
          </cell>
          <cell r="C1010" t="str">
            <v>RHSA-WHAELCH</v>
          </cell>
          <cell r="D1010">
            <v>7.7096961805965189E-7</v>
          </cell>
          <cell r="E1010">
            <v>1.2525228405137019E-6</v>
          </cell>
          <cell r="F1010">
            <v>0.81868276262390716</v>
          </cell>
          <cell r="G1010">
            <v>0.99892915211146949</v>
          </cell>
          <cell r="H1010">
            <v>1.4791461373852999</v>
          </cell>
          <cell r="I1010">
            <v>2.0464067876901497</v>
          </cell>
        </row>
        <row r="1011">
          <cell r="A1011" t="str">
            <v>RHSA-WHSTG-ELCHP</v>
          </cell>
          <cell r="B1011" t="str">
            <v>VAR_fin</v>
          </cell>
          <cell r="C1011" t="str">
            <v>RHSA-WHAELCH</v>
          </cell>
          <cell r="D1011">
            <v>1.6309807622070673E-5</v>
          </cell>
          <cell r="E1011">
            <v>6.2461117037735181E-6</v>
          </cell>
          <cell r="F1011">
            <v>0.8187205432722563</v>
          </cell>
          <cell r="G1011">
            <v>0.99896722063078081</v>
          </cell>
          <cell r="H1011">
            <v>1.4792055336371912</v>
          </cell>
          <cell r="I1011">
            <v>2.0464777552173361</v>
          </cell>
        </row>
        <row r="1012">
          <cell r="A1012" t="str">
            <v>RHSA-WHSTG-ELCHP</v>
          </cell>
          <cell r="B1012" t="str">
            <v>VAR_ncap</v>
          </cell>
          <cell r="C1012" t="str">
            <v>-</v>
          </cell>
          <cell r="D1012">
            <v>5.9722650268918404E-3</v>
          </cell>
          <cell r="E1012">
            <v>5.1980028594932601E-2</v>
          </cell>
          <cell r="F1012">
            <v>1.7236618689031199E-2</v>
          </cell>
          <cell r="G1012">
            <v>2.1090422328110099E-2</v>
          </cell>
          <cell r="H1012">
            <v>8.1169720263720296E-2</v>
          </cell>
          <cell r="I1012">
            <v>0.15859434123650501</v>
          </cell>
        </row>
        <row r="1013">
          <cell r="A1013" t="str">
            <v>RHSA-WHSTG-ELCHP</v>
          </cell>
          <cell r="B1013" t="str">
            <v>VAR_cap</v>
          </cell>
          <cell r="C1013" t="str">
            <v>-</v>
          </cell>
          <cell r="D1013">
            <v>5.9735045562949287E-3</v>
          </cell>
          <cell r="E1013">
            <v>5.7915280009613809E-2</v>
          </cell>
          <cell r="F1013">
            <v>7.513236565033847E-2</v>
          </cell>
          <cell r="G1013">
            <v>9.6201340441537109E-2</v>
          </cell>
          <cell r="H1013">
            <v>0.14393395642664436</v>
          </cell>
          <cell r="I1013">
            <v>0.23665126778836909</v>
          </cell>
        </row>
        <row r="1014">
          <cell r="A1014" t="str">
            <v>RHNM-SHCONBR3</v>
          </cell>
          <cell r="B1014" t="str">
            <v>VAR_ncap</v>
          </cell>
          <cell r="C1014" t="str">
            <v>-</v>
          </cell>
          <cell r="G1014">
            <v>1000</v>
          </cell>
        </row>
        <row r="1015">
          <cell r="A1015" t="str">
            <v>RHNM-SHCONBR3</v>
          </cell>
          <cell r="B1015" t="str">
            <v>VAR_cap</v>
          </cell>
          <cell r="C1015" t="str">
            <v>-</v>
          </cell>
          <cell r="G1015">
            <v>1000</v>
          </cell>
          <cell r="H1015">
            <v>1500</v>
          </cell>
          <cell r="I1015">
            <v>1500</v>
          </cell>
        </row>
        <row r="1016">
          <cell r="A1016" t="str">
            <v>RES-ELCSPECADV</v>
          </cell>
          <cell r="B1016" t="str">
            <v>VAR_fout</v>
          </cell>
          <cell r="C1016" t="str">
            <v>RHSA-ELS</v>
          </cell>
          <cell r="G1016">
            <v>1.414402600781137E-4</v>
          </cell>
          <cell r="H1016">
            <v>3.7215457325538882E-4</v>
          </cell>
          <cell r="I1016">
            <v>14.496001446408377</v>
          </cell>
        </row>
        <row r="1017">
          <cell r="A1017" t="str">
            <v>RES-ELCSPECADV</v>
          </cell>
          <cell r="B1017" t="str">
            <v>VAR_fin</v>
          </cell>
          <cell r="C1017" t="str">
            <v>RHSA_ELC</v>
          </cell>
          <cell r="G1017">
            <v>1.332114023665524E-4</v>
          </cell>
          <cell r="H1017">
            <v>3.3832233932308081E-4</v>
          </cell>
          <cell r="I1017">
            <v>13.178183133098537</v>
          </cell>
        </row>
        <row r="1018">
          <cell r="A1018" t="str">
            <v>RES-ELCSPECADV</v>
          </cell>
          <cell r="B1018" t="str">
            <v>VAR_ncap</v>
          </cell>
          <cell r="C1018" t="str">
            <v>-</v>
          </cell>
          <cell r="G1018">
            <v>1.47955166524236E-5</v>
          </cell>
          <cell r="H1018">
            <v>7.7416201785954708E-6</v>
          </cell>
          <cell r="I1018">
            <v>1.5321833099512201</v>
          </cell>
        </row>
        <row r="1019">
          <cell r="A1019" t="str">
            <v>RES-ELCSPECADV</v>
          </cell>
          <cell r="B1019" t="str">
            <v>VAR_cap</v>
          </cell>
          <cell r="C1019" t="str">
            <v>-</v>
          </cell>
          <cell r="G1019">
            <v>1.47955166524236E-5</v>
          </cell>
          <cell r="H1019">
            <v>3.903282473744485E-5</v>
          </cell>
          <cell r="I1019">
            <v>1.5322171632882355</v>
          </cell>
        </row>
        <row r="1020">
          <cell r="A1020" t="str">
            <v>ITOT-SWHSTG-ELCHP</v>
          </cell>
          <cell r="B1020" t="str">
            <v>VAR_fout</v>
          </cell>
          <cell r="C1020" t="str">
            <v>ITOT-SWHAELCH</v>
          </cell>
          <cell r="D1020">
            <v>7.7831938184935265E-5</v>
          </cell>
          <cell r="E1020">
            <v>3.7685955332398566E-5</v>
          </cell>
          <cell r="F1020">
            <v>2.3889995536317227E-3</v>
          </cell>
          <cell r="G1020">
            <v>5.4914378279869521E-4</v>
          </cell>
          <cell r="H1020">
            <v>1.0171107519032689E-3</v>
          </cell>
          <cell r="I1020">
            <v>6.2104848238445402E-4</v>
          </cell>
        </row>
        <row r="1021">
          <cell r="A1021" t="str">
            <v>ITOT-SWHSTG-ELCHP</v>
          </cell>
          <cell r="B1021" t="str">
            <v>VAR_fin</v>
          </cell>
          <cell r="C1021" t="str">
            <v>ITOT-SWHAELCH</v>
          </cell>
          <cell r="D1021">
            <v>1.0751762811923007E-4</v>
          </cell>
          <cell r="E1021">
            <v>4.9039624087370564E-5</v>
          </cell>
          <cell r="F1021">
            <v>3.0902890938730473E-3</v>
          </cell>
          <cell r="G1021">
            <v>6.7691013713627973E-4</v>
          </cell>
          <cell r="H1021">
            <v>1.203715167413409E-3</v>
          </cell>
          <cell r="I1021">
            <v>6.9316338700481784E-4</v>
          </cell>
        </row>
        <row r="1022">
          <cell r="A1022" t="str">
            <v>ITOT-SWHSTG-ELCHP</v>
          </cell>
          <cell r="B1022" t="str">
            <v>VAR_ncap</v>
          </cell>
          <cell r="C1022" t="str">
            <v>-</v>
          </cell>
          <cell r="D1022">
            <v>1.6744084139270501E-2</v>
          </cell>
          <cell r="E1022">
            <v>1.30018011787459E-3</v>
          </cell>
          <cell r="F1022">
            <v>4.3136423737469397E-5</v>
          </cell>
          <cell r="G1022">
            <v>3.2146914240186303E-5</v>
          </cell>
          <cell r="H1022">
            <v>4.9682720655772304E-3</v>
          </cell>
          <cell r="I1022">
            <v>1.3623035581180099E-2</v>
          </cell>
        </row>
        <row r="1023">
          <cell r="A1023" t="str">
            <v>ITOT-SWHSTG-ELCHP</v>
          </cell>
          <cell r="B1023" t="str">
            <v>VAR_cap</v>
          </cell>
          <cell r="C1023" t="str">
            <v>-</v>
          </cell>
          <cell r="D1023">
            <v>1.6744084139270501E-2</v>
          </cell>
          <cell r="E1023">
            <v>1.7951368130770064E-2</v>
          </cell>
          <cell r="F1023">
            <v>1.7942062312460167E-2</v>
          </cell>
          <cell r="G1023">
            <v>1.7952355064855097E-2</v>
          </cell>
          <cell r="H1023">
            <v>1.8160652438514904E-2</v>
          </cell>
          <cell r="I1023">
            <v>2.2769581188268828E-2</v>
          </cell>
        </row>
        <row r="1024">
          <cell r="A1024" t="str">
            <v>D-RHNS_LTH_CHPWOD</v>
          </cell>
          <cell r="B1024" t="str">
            <v>VAR_fout</v>
          </cell>
          <cell r="C1024" t="str">
            <v>RHNS_LTH_CHPWOD_ON</v>
          </cell>
          <cell r="D1024">
            <v>1.5567473636259511E-5</v>
          </cell>
          <cell r="E1024">
            <v>1.7719435060952065E-5</v>
          </cell>
          <cell r="G1024">
            <v>9.1613715570616446E-4</v>
          </cell>
          <cell r="H1024">
            <v>8.8542555655984716E-4</v>
          </cell>
          <cell r="I1024">
            <v>1.1290293772730176E-4</v>
          </cell>
        </row>
        <row r="1025">
          <cell r="A1025" t="str">
            <v>D-RHNS_LTH_CHPWOD</v>
          </cell>
          <cell r="B1025" t="str">
            <v>VAR_fout</v>
          </cell>
          <cell r="C1025" t="str">
            <v>RHSA_LTH</v>
          </cell>
          <cell r="D1025">
            <v>2.0196384951413893E-5</v>
          </cell>
          <cell r="E1025">
            <v>5.2340382107447548E-5</v>
          </cell>
          <cell r="F1025">
            <v>3.5018518182894023E-5</v>
          </cell>
          <cell r="G1025">
            <v>5.3345120784743743E-5</v>
          </cell>
          <cell r="H1025">
            <v>8.464602553448581E-5</v>
          </cell>
          <cell r="I1025">
            <v>2.0552106489929631E-6</v>
          </cell>
        </row>
        <row r="1026">
          <cell r="A1026" t="str">
            <v>D-RHNS_LTH_CHPWOD</v>
          </cell>
          <cell r="B1026" t="str">
            <v>VAR_fout</v>
          </cell>
          <cell r="C1026" t="str">
            <v>LTH</v>
          </cell>
          <cell r="H1026">
            <v>5.6340940158150083E-6</v>
          </cell>
        </row>
        <row r="1027">
          <cell r="A1027" t="str">
            <v>D-RHNS_LTH_CHPWOD</v>
          </cell>
          <cell r="B1027" t="str">
            <v>VAR_fin</v>
          </cell>
          <cell r="C1027" t="str">
            <v>RHNS_LTH_CHPWOD</v>
          </cell>
          <cell r="D1027">
            <v>3.576385858767338E-5</v>
          </cell>
          <cell r="E1027">
            <v>7.072555947734886E-5</v>
          </cell>
          <cell r="F1027">
            <v>3.6115075851431617E-5</v>
          </cell>
          <cell r="G1027">
            <v>9.7058646857962362E-4</v>
          </cell>
          <cell r="H1027">
            <v>9.7614412429781225E-4</v>
          </cell>
          <cell r="I1027">
            <v>1.1611801474061367E-4</v>
          </cell>
        </row>
        <row r="1028">
          <cell r="A1028" t="str">
            <v>RHNM-SHCONBR4</v>
          </cell>
          <cell r="B1028" t="str">
            <v>VAR_ncap</v>
          </cell>
          <cell r="C1028" t="str">
            <v>-</v>
          </cell>
          <cell r="G1028">
            <v>1000</v>
          </cell>
        </row>
        <row r="1029">
          <cell r="A1029" t="str">
            <v>RHNM-SHCONBR4</v>
          </cell>
          <cell r="B1029" t="str">
            <v>VAR_cap</v>
          </cell>
          <cell r="C1029" t="str">
            <v>-</v>
          </cell>
          <cell r="G1029">
            <v>1000</v>
          </cell>
          <cell r="H1029">
            <v>1500</v>
          </cell>
          <cell r="I1029">
            <v>1500</v>
          </cell>
        </row>
        <row r="1030">
          <cell r="A1030" t="str">
            <v>D-SBIO</v>
          </cell>
          <cell r="B1030" t="str">
            <v>VAR_fout</v>
          </cell>
          <cell r="C1030" t="str">
            <v>SBIO</v>
          </cell>
          <cell r="D1030">
            <v>4.0476602240870196</v>
          </cell>
          <cell r="E1030">
            <v>4.5833015372716481</v>
          </cell>
          <cell r="F1030">
            <v>5.4602563588275945</v>
          </cell>
          <cell r="G1030">
            <v>5.4450730938492944</v>
          </cell>
          <cell r="H1030">
            <v>11.32221129571958</v>
          </cell>
          <cell r="I1030">
            <v>11.322215247463809</v>
          </cell>
        </row>
        <row r="1031">
          <cell r="A1031" t="str">
            <v>D-SBIO</v>
          </cell>
          <cell r="B1031" t="str">
            <v>VAR_fin</v>
          </cell>
          <cell r="C1031" t="str">
            <v>BIO</v>
          </cell>
          <cell r="D1031">
            <v>4.0476602240870196</v>
          </cell>
          <cell r="E1031">
            <v>4.5833015372716481</v>
          </cell>
          <cell r="F1031">
            <v>5.4602563588275945</v>
          </cell>
          <cell r="G1031">
            <v>5.4450730938492944</v>
          </cell>
          <cell r="H1031">
            <v>11.32221129571958</v>
          </cell>
          <cell r="I1031">
            <v>11.322215247463809</v>
          </cell>
        </row>
        <row r="1032">
          <cell r="A1032" t="str">
            <v>RHEM-SHDEM</v>
          </cell>
          <cell r="B1032" t="str">
            <v>VAR_fout</v>
          </cell>
          <cell r="C1032" t="str">
            <v>RHEM-SHD</v>
          </cell>
          <cell r="D1032">
            <v>66.986774791699034</v>
          </cell>
          <cell r="E1032">
            <v>66.782026660973088</v>
          </cell>
          <cell r="F1032">
            <v>65.887030306479787</v>
          </cell>
          <cell r="G1032">
            <v>64.87837932369753</v>
          </cell>
          <cell r="H1032">
            <v>62.328030452496208</v>
          </cell>
          <cell r="I1032">
            <v>58.319860093770238</v>
          </cell>
        </row>
        <row r="1033">
          <cell r="A1033" t="str">
            <v>RHEM-SHDEM</v>
          </cell>
          <cell r="B1033" t="str">
            <v>VAR_fin</v>
          </cell>
          <cell r="C1033" t="str">
            <v>RHEM-SHNST</v>
          </cell>
          <cell r="D1033">
            <v>2.2687577019561804E-2</v>
          </cell>
          <cell r="E1033">
            <v>2.7164037807889677E-6</v>
          </cell>
          <cell r="F1033">
            <v>6.8371512043451359E-4</v>
          </cell>
          <cell r="G1033">
            <v>4.5263045200778784E-4</v>
          </cell>
          <cell r="H1033">
            <v>2.6386498938709344E-2</v>
          </cell>
          <cell r="I1033">
            <v>2.5258528922789642E-2</v>
          </cell>
        </row>
        <row r="1034">
          <cell r="A1034" t="str">
            <v>RHEM-SHDEM</v>
          </cell>
          <cell r="B1034" t="str">
            <v>VAR_fin</v>
          </cell>
          <cell r="C1034" t="str">
            <v>RHEM-SHPLT</v>
          </cell>
          <cell r="D1034">
            <v>1.3601209906628524</v>
          </cell>
          <cell r="E1034">
            <v>1.6077875914024025</v>
          </cell>
          <cell r="F1034">
            <v>1.6066537811256638</v>
          </cell>
          <cell r="G1034">
            <v>1.6073936208804431</v>
          </cell>
          <cell r="H1034">
            <v>1.6011535062208249</v>
          </cell>
          <cell r="I1034">
            <v>1.5946580004875845</v>
          </cell>
        </row>
        <row r="1035">
          <cell r="A1035" t="str">
            <v>RHEM-SHDEM</v>
          </cell>
          <cell r="B1035" t="str">
            <v>VAR_fin</v>
          </cell>
          <cell r="C1035" t="str">
            <v>RHEM-SHNGAH</v>
          </cell>
          <cell r="D1035">
            <v>3.1954946312683447E-2</v>
          </cell>
          <cell r="E1035">
            <v>2.0002722695262134E-5</v>
          </cell>
          <cell r="F1035">
            <v>2.6559911520270978E-3</v>
          </cell>
          <cell r="G1035">
            <v>1.2619204086376215E-3</v>
          </cell>
          <cell r="H1035">
            <v>4.4608013128593992E-2</v>
          </cell>
          <cell r="I1035">
            <v>8.9854684814787298</v>
          </cell>
        </row>
        <row r="1036">
          <cell r="A1036" t="str">
            <v>RHEM-SHDEM</v>
          </cell>
          <cell r="B1036" t="str">
            <v>VAR_fin</v>
          </cell>
          <cell r="C1036" t="str">
            <v>RHEM-SHLTHC-WOD</v>
          </cell>
          <cell r="D1036">
            <v>3.0281072986370654E-2</v>
          </cell>
          <cell r="E1036">
            <v>1.46740957125373E-5</v>
          </cell>
          <cell r="F1036">
            <v>7.6515467838546953E-4</v>
          </cell>
          <cell r="G1036">
            <v>1.2499620055649802E-3</v>
          </cell>
          <cell r="H1036">
            <v>4.2224470877908975E-2</v>
          </cell>
          <cell r="I1036">
            <v>1.2779932096376931</v>
          </cell>
        </row>
        <row r="1037">
          <cell r="A1037" t="str">
            <v>RHEM-SHDEM</v>
          </cell>
          <cell r="B1037" t="str">
            <v>VAR_fin</v>
          </cell>
          <cell r="C1037" t="str">
            <v>RHEM-SHSOL</v>
          </cell>
          <cell r="D1037">
            <v>0.46051332563087094</v>
          </cell>
          <cell r="E1037">
            <v>0.47089876137926234</v>
          </cell>
          <cell r="F1037">
            <v>0.47011299865355288</v>
          </cell>
          <cell r="G1037">
            <v>0.47083197533452997</v>
          </cell>
          <cell r="H1037">
            <v>0.91716131722457306</v>
          </cell>
          <cell r="I1037">
            <v>0.86824574557241552</v>
          </cell>
        </row>
        <row r="1038">
          <cell r="A1038" t="str">
            <v>RHEM-SHDEM</v>
          </cell>
          <cell r="B1038" t="str">
            <v>VAR_fin</v>
          </cell>
          <cell r="C1038" t="str">
            <v>RHEM-SHLTHD</v>
          </cell>
          <cell r="D1038">
            <v>1.9479954136545992</v>
          </cell>
          <cell r="E1038">
            <v>3.7887179822303847</v>
          </cell>
          <cell r="F1038">
            <v>3.778931202664217</v>
          </cell>
          <cell r="G1038">
            <v>3.0685005190235359</v>
          </cell>
          <cell r="H1038">
            <v>2.8887251911682927</v>
          </cell>
          <cell r="I1038">
            <v>1.9889457809419828</v>
          </cell>
        </row>
        <row r="1039">
          <cell r="A1039" t="str">
            <v>RHEM-SHDEM</v>
          </cell>
          <cell r="B1039" t="str">
            <v>VAR_fin</v>
          </cell>
          <cell r="C1039" t="str">
            <v>RHEM-SHNGA</v>
          </cell>
          <cell r="D1039">
            <v>18.853274967054237</v>
          </cell>
          <cell r="E1039">
            <v>18.848123209105935</v>
          </cell>
          <cell r="F1039">
            <v>18.655988055422355</v>
          </cell>
          <cell r="G1039">
            <v>18.51929913533948</v>
          </cell>
          <cell r="H1039">
            <v>13.093748769326506</v>
          </cell>
          <cell r="I1039">
            <v>3.961257834826893E-2</v>
          </cell>
        </row>
        <row r="1040">
          <cell r="A1040" t="str">
            <v>RHEM-SHDEM</v>
          </cell>
          <cell r="B1040" t="str">
            <v>VAR_fin</v>
          </cell>
          <cell r="C1040" t="str">
            <v>RHEM-SHELCB</v>
          </cell>
          <cell r="D1040">
            <v>4.5248378870109676</v>
          </cell>
          <cell r="E1040">
            <v>3.6602985818442746</v>
          </cell>
          <cell r="F1040">
            <v>3.0577259224457238</v>
          </cell>
          <cell r="G1040">
            <v>2.6232170350121518</v>
          </cell>
          <cell r="H1040">
            <v>0.7880814605605847</v>
          </cell>
          <cell r="I1040">
            <v>0.22856709006206943</v>
          </cell>
        </row>
        <row r="1041">
          <cell r="A1041" t="str">
            <v>RHEM-SHDEM</v>
          </cell>
          <cell r="B1041" t="str">
            <v>VAR_fin</v>
          </cell>
          <cell r="C1041" t="str">
            <v>RHEM-SHELCH</v>
          </cell>
          <cell r="D1041">
            <v>9.7747295838947696</v>
          </cell>
          <cell r="E1041">
            <v>11.655189935035782</v>
          </cell>
          <cell r="F1041">
            <v>11.653629486502943</v>
          </cell>
          <cell r="G1041">
            <v>11.654651582264215</v>
          </cell>
          <cell r="H1041">
            <v>14.757278953108184</v>
          </cell>
          <cell r="I1041">
            <v>14.685598689192142</v>
          </cell>
        </row>
        <row r="1042">
          <cell r="A1042" t="str">
            <v>RHEM-SHDEM</v>
          </cell>
          <cell r="B1042" t="str">
            <v>VAR_fin</v>
          </cell>
          <cell r="C1042" t="str">
            <v>RHEM-SHLFO</v>
          </cell>
          <cell r="D1042">
            <v>23.27407971611084</v>
          </cell>
          <cell r="E1042">
            <v>17.622768478167924</v>
          </cell>
          <cell r="F1042">
            <v>18.480686578664212</v>
          </cell>
          <cell r="G1042">
            <v>18.895835452821881</v>
          </cell>
          <cell r="H1042">
            <v>6.8548076154313025</v>
          </cell>
          <cell r="I1042">
            <v>3.9663908494649465E-2</v>
          </cell>
        </row>
        <row r="1043">
          <cell r="A1043" t="str">
            <v>RHEM-SHDEM</v>
          </cell>
          <cell r="B1043" t="str">
            <v>VAR_fin</v>
          </cell>
          <cell r="C1043" t="str">
            <v>RHEM-SHCON</v>
          </cell>
          <cell r="D1043">
            <v>1.8955814656340289</v>
          </cell>
          <cell r="E1043">
            <v>4.5202963044789115</v>
          </cell>
          <cell r="F1043">
            <v>4.5197629968930704</v>
          </cell>
          <cell r="G1043">
            <v>4.521538118167312</v>
          </cell>
          <cell r="H1043">
            <v>18.849233815657623</v>
          </cell>
          <cell r="I1043">
            <v>28.213889653299901</v>
          </cell>
        </row>
        <row r="1044">
          <cell r="A1044" t="str">
            <v>RHEM-SHDEM</v>
          </cell>
          <cell r="B1044" t="str">
            <v>VAR_fin</v>
          </cell>
          <cell r="C1044" t="str">
            <v>RHEM-SHWOD</v>
          </cell>
          <cell r="D1044">
            <v>4.6429007771394719</v>
          </cell>
          <cell r="E1044">
            <v>4.6083838828916459</v>
          </cell>
          <cell r="F1044">
            <v>3.1585609226189733</v>
          </cell>
          <cell r="G1044">
            <v>2.8627809539303688</v>
          </cell>
          <cell r="H1044">
            <v>1.4316887637756501</v>
          </cell>
          <cell r="I1044">
            <v>3.9590471895669006E-2</v>
          </cell>
        </row>
        <row r="1045">
          <cell r="A1045" t="str">
            <v>RHEM-SHDEM</v>
          </cell>
          <cell r="B1045" t="str">
            <v>VAR_fin</v>
          </cell>
          <cell r="C1045" t="str">
            <v>RHEM-SHLTHC-NGA</v>
          </cell>
          <cell r="D1045">
            <v>0.16841991315271798</v>
          </cell>
          <cell r="E1045">
            <v>9.2248227302438185E-5</v>
          </cell>
          <cell r="F1045">
            <v>0.50153114212288208</v>
          </cell>
          <cell r="G1045">
            <v>0.65192269288097426</v>
          </cell>
          <cell r="H1045">
            <v>1.0334168624864748</v>
          </cell>
          <cell r="I1045">
            <v>0.33278349650949007</v>
          </cell>
        </row>
        <row r="1046">
          <cell r="A1046" t="str">
            <v>ITOT-SWHH2BR</v>
          </cell>
          <cell r="B1046" t="str">
            <v>VAR_fout</v>
          </cell>
          <cell r="C1046" t="str">
            <v>ITOT-SWH</v>
          </cell>
          <cell r="G1046">
            <v>2.3622850907486218E-4</v>
          </cell>
          <cell r="H1046">
            <v>2.342213704769633E-4</v>
          </cell>
          <cell r="I1046">
            <v>2.1485723738092486E-4</v>
          </cell>
        </row>
        <row r="1047">
          <cell r="A1047" t="str">
            <v>ITOT-SWHH2BR</v>
          </cell>
          <cell r="B1047" t="str">
            <v>VAR_fin</v>
          </cell>
          <cell r="C1047" t="str">
            <v>IH2</v>
          </cell>
          <cell r="G1047">
            <v>2.9345034976889056E-4</v>
          </cell>
          <cell r="H1047">
            <v>2.8968918760613666E-4</v>
          </cell>
          <cell r="I1047">
            <v>2.6458635725522907E-4</v>
          </cell>
        </row>
        <row r="1048">
          <cell r="A1048" t="str">
            <v>ITOT-SWHH2BR</v>
          </cell>
          <cell r="B1048" t="str">
            <v>VAR_ncap</v>
          </cell>
          <cell r="C1048" t="str">
            <v>-</v>
          </cell>
          <cell r="G1048">
            <v>2.2074901932387601E-5</v>
          </cell>
          <cell r="H1048">
            <v>1.09071125528493E-5</v>
          </cell>
          <cell r="I1048">
            <v>1.08350153330704E-5</v>
          </cell>
        </row>
        <row r="1049">
          <cell r="A1049" t="str">
            <v>ITOT-SWHH2BR</v>
          </cell>
          <cell r="B1049" t="str">
            <v>VAR_cap</v>
          </cell>
          <cell r="C1049" t="str">
            <v>-</v>
          </cell>
          <cell r="G1049">
            <v>2.2074901932387601E-5</v>
          </cell>
          <cell r="H1049">
            <v>1.9315567870961298E-5</v>
          </cell>
          <cell r="I1049">
            <v>1.6977373369106408E-5</v>
          </cell>
        </row>
        <row r="1050">
          <cell r="A1050" t="str">
            <v>RHNS-SHSTG-ELC</v>
          </cell>
          <cell r="B1050" t="str">
            <v>VAR_fout</v>
          </cell>
          <cell r="C1050" t="str">
            <v>RHNS-SHAELCB</v>
          </cell>
          <cell r="E1050">
            <v>4.2742901516531126E-6</v>
          </cell>
          <cell r="F1050">
            <v>8.2256332978826209E-3</v>
          </cell>
          <cell r="G1050">
            <v>4.3990314782809835E-4</v>
          </cell>
          <cell r="H1050">
            <v>1.9830828786888631E-5</v>
          </cell>
          <cell r="I1050">
            <v>6.1080844299482544E-7</v>
          </cell>
        </row>
        <row r="1051">
          <cell r="A1051" t="str">
            <v>RHNS-SHSTG-ELC</v>
          </cell>
          <cell r="B1051" t="str">
            <v>VAR_fin</v>
          </cell>
          <cell r="C1051" t="str">
            <v>RHNS-SHAELCB</v>
          </cell>
          <cell r="E1051">
            <v>9.7250171093997286E-7</v>
          </cell>
          <cell r="F1051">
            <v>8.221123265186224E-3</v>
          </cell>
          <cell r="G1051">
            <v>4.3476043932344396E-4</v>
          </cell>
          <cell r="H1051">
            <v>1.7286510262809135E-5</v>
          </cell>
          <cell r="I1051">
            <v>1.189376101264036E-7</v>
          </cell>
        </row>
        <row r="1052">
          <cell r="A1052" t="str">
            <v>RHNS-SHSTG-ELC</v>
          </cell>
          <cell r="B1052" t="str">
            <v>VAR_ncap</v>
          </cell>
          <cell r="C1052" t="str">
            <v>-</v>
          </cell>
          <cell r="D1052">
            <v>7.6732766298339002E-5</v>
          </cell>
          <cell r="E1052">
            <v>6.0367643450854496E-4</v>
          </cell>
          <cell r="F1052">
            <v>2.3174222798290101E-4</v>
          </cell>
          <cell r="G1052">
            <v>1.1196866521061501E-5</v>
          </cell>
          <cell r="H1052">
            <v>8.6420744832687903E-6</v>
          </cell>
          <cell r="I1052">
            <v>1.7270037717410901E-6</v>
          </cell>
        </row>
        <row r="1053">
          <cell r="A1053" t="str">
            <v>RHNS-SHSTG-ELC</v>
          </cell>
          <cell r="B1053" t="str">
            <v>VAR_cap</v>
          </cell>
          <cell r="C1053" t="str">
            <v>-</v>
          </cell>
          <cell r="D1053">
            <v>7.6732766298339002E-5</v>
          </cell>
          <cell r="E1053">
            <v>6.7240147220785722E-4</v>
          </cell>
          <cell r="F1053">
            <v>8.9949587109878332E-4</v>
          </cell>
          <cell r="G1053">
            <v>8.8943487505642048E-5</v>
          </cell>
          <cell r="H1053">
            <v>6.0263759690876086E-6</v>
          </cell>
          <cell r="I1053">
            <v>4.0253113275539904E-7</v>
          </cell>
        </row>
        <row r="1054">
          <cell r="A1054" t="str">
            <v>RHES-SHCOABR</v>
          </cell>
          <cell r="B1054" t="str">
            <v>VAR_fout</v>
          </cell>
          <cell r="C1054" t="str">
            <v>CO2_R</v>
          </cell>
          <cell r="D1054">
            <v>9.2701515146035103</v>
          </cell>
          <cell r="E1054">
            <v>9.2700511554651897</v>
          </cell>
          <cell r="F1054">
            <v>0.15223592256310001</v>
          </cell>
          <cell r="G1054">
            <v>0.112704833158406</v>
          </cell>
        </row>
        <row r="1055">
          <cell r="A1055" t="str">
            <v>RHES-SHCOABR</v>
          </cell>
          <cell r="B1055" t="str">
            <v>VAR_fout</v>
          </cell>
          <cell r="C1055" t="str">
            <v>RHES-SHCOA</v>
          </cell>
          <cell r="D1055">
            <v>7.2001176812454382E-2</v>
          </cell>
          <cell r="E1055">
            <v>7.20003973240015E-2</v>
          </cell>
          <cell r="F1055">
            <v>1.1824149325289338E-3</v>
          </cell>
          <cell r="G1055">
            <v>8.753773449196601E-4</v>
          </cell>
        </row>
        <row r="1056">
          <cell r="A1056" t="str">
            <v>RHES-SHCOABR</v>
          </cell>
          <cell r="B1056" t="str">
            <v>VAR_fin</v>
          </cell>
          <cell r="C1056" t="str">
            <v>RCOA</v>
          </cell>
          <cell r="D1056">
            <v>0.10000163446174225</v>
          </cell>
          <cell r="E1056">
            <v>0.10000055183889088</v>
          </cell>
          <cell r="F1056">
            <v>1.642242961845741E-3</v>
          </cell>
          <cell r="G1056">
            <v>1.2158018679439726E-3</v>
          </cell>
        </row>
        <row r="1057">
          <cell r="A1057" t="str">
            <v>RHES-SHCOABR</v>
          </cell>
          <cell r="B1057" t="str">
            <v>VAR_cap</v>
          </cell>
          <cell r="C1057" t="str">
            <v>-</v>
          </cell>
          <cell r="D1057">
            <v>7.0000000000000001E-3</v>
          </cell>
          <cell r="E1057">
            <v>6.6130605080628119E-3</v>
          </cell>
          <cell r="F1057">
            <v>1.658420710539104E-4</v>
          </cell>
          <cell r="G1057">
            <v>1.3535824289614019E-4</v>
          </cell>
        </row>
        <row r="1058">
          <cell r="A1058" t="str">
            <v>D-INGA</v>
          </cell>
          <cell r="B1058" t="str">
            <v>VAR_fout</v>
          </cell>
          <cell r="C1058" t="str">
            <v>CO2</v>
          </cell>
          <cell r="D1058">
            <v>2101.8427037671399</v>
          </cell>
          <cell r="E1058">
            <v>1872.8065661309699</v>
          </cell>
          <cell r="F1058">
            <v>2006.1884327730299</v>
          </cell>
          <cell r="G1058">
            <v>1528.1137374157299</v>
          </cell>
          <cell r="H1058">
            <v>751.21559815670605</v>
          </cell>
          <cell r="I1058">
            <v>600.72463853315401</v>
          </cell>
        </row>
        <row r="1059">
          <cell r="A1059" t="str">
            <v>D-INGA</v>
          </cell>
          <cell r="B1059" t="str">
            <v>VAR_fout</v>
          </cell>
          <cell r="C1059" t="str">
            <v>INGA</v>
          </cell>
          <cell r="D1059">
            <v>37.473127351371431</v>
          </cell>
          <cell r="E1059">
            <v>33.100007023367162</v>
          </cell>
          <cell r="F1059">
            <v>39.919517137208111</v>
          </cell>
          <cell r="G1059">
            <v>31.4900350139743</v>
          </cell>
          <cell r="H1059">
            <v>19.171739918529841</v>
          </cell>
          <cell r="I1059">
            <v>16.420184645958368</v>
          </cell>
        </row>
        <row r="1060">
          <cell r="A1060" t="str">
            <v>D-INGA</v>
          </cell>
          <cell r="B1060" t="str">
            <v>VAR_fin</v>
          </cell>
          <cell r="C1060" t="str">
            <v>NGA</v>
          </cell>
          <cell r="D1060">
            <v>37.26671460580036</v>
          </cell>
          <cell r="E1060">
            <v>33.205790179627115</v>
          </cell>
          <cell r="F1060">
            <v>35.570716893138737</v>
          </cell>
          <cell r="G1060">
            <v>27.09421520240662</v>
          </cell>
          <cell r="H1060">
            <v>13.319425499232389</v>
          </cell>
          <cell r="I1060">
            <v>10.651146073282872</v>
          </cell>
        </row>
        <row r="1061">
          <cell r="A1061" t="str">
            <v>D-INGA</v>
          </cell>
          <cell r="B1061" t="str">
            <v>VAR_fin</v>
          </cell>
          <cell r="C1061" t="str">
            <v>BNGA</v>
          </cell>
          <cell r="D1061">
            <v>0.32612513223373846</v>
          </cell>
          <cell r="E1061">
            <v>4.38767613592576E-5</v>
          </cell>
          <cell r="F1061">
            <v>4.4756855176157417</v>
          </cell>
          <cell r="G1061">
            <v>4.4962420769179392</v>
          </cell>
          <cell r="H1061">
            <v>5.7181568192108223</v>
          </cell>
          <cell r="I1061">
            <v>5.7180697699160001</v>
          </cell>
        </row>
        <row r="1062">
          <cell r="A1062" t="str">
            <v>D-INGA</v>
          </cell>
          <cell r="B1062" t="str">
            <v>VAR_fin</v>
          </cell>
          <cell r="C1062" t="str">
            <v>H2</v>
          </cell>
          <cell r="F1062">
            <v>6.4239784616502906E-4</v>
          </cell>
          <cell r="G1062">
            <v>2.8258297147199136E-4</v>
          </cell>
          <cell r="H1062">
            <v>0.19594961982551146</v>
          </cell>
          <cell r="I1062">
            <v>0.10363448739222743</v>
          </cell>
        </row>
        <row r="1063">
          <cell r="A1063" t="str">
            <v>D-INGA</v>
          </cell>
          <cell r="B1063" t="str">
            <v>VAR_ncap</v>
          </cell>
          <cell r="C1063" t="str">
            <v>-</v>
          </cell>
          <cell r="D1063">
            <v>7.5691536090355496E-7</v>
          </cell>
          <cell r="E1063">
            <v>4.3410430623253098E-7</v>
          </cell>
          <cell r="F1063">
            <v>5.9274380524990599E-7</v>
          </cell>
          <cell r="G1063">
            <v>6.8525283199473297E-7</v>
          </cell>
          <cell r="H1063">
            <v>1.44377026135649E-6</v>
          </cell>
          <cell r="I1063">
            <v>2.71691648132614E-6</v>
          </cell>
        </row>
        <row r="1064">
          <cell r="A1064" t="str">
            <v>D-INGA</v>
          </cell>
          <cell r="B1064" t="str">
            <v>VAR_cap</v>
          </cell>
          <cell r="C1064" t="str">
            <v>-</v>
          </cell>
          <cell r="D1064">
            <v>1.9844841271814608</v>
          </cell>
          <cell r="E1064">
            <v>1.9844845612857671</v>
          </cell>
          <cell r="F1064">
            <v>1.9844851540295725</v>
          </cell>
          <cell r="G1064">
            <v>1.9844858392824043</v>
          </cell>
          <cell r="H1064">
            <v>1.9844883513551208</v>
          </cell>
          <cell r="I1064">
            <v>1.095467135451422</v>
          </cell>
        </row>
        <row r="1065">
          <cell r="A1065" t="str">
            <v>RHEM-SHNGAHP</v>
          </cell>
          <cell r="B1065" t="str">
            <v>VAR_fout</v>
          </cell>
          <cell r="C1065" t="str">
            <v>CO2_R</v>
          </cell>
          <cell r="F1065">
            <v>1.9575195856131399E-2</v>
          </cell>
          <cell r="G1065">
            <v>2.1136500786730499E-2</v>
          </cell>
          <cell r="H1065">
            <v>9.4292022918539997E-2</v>
          </cell>
          <cell r="I1065">
            <v>219.24043536410699</v>
          </cell>
        </row>
        <row r="1066">
          <cell r="A1066" t="str">
            <v>RHEM-SHNGAHP</v>
          </cell>
          <cell r="B1066" t="str">
            <v>VAR_fout</v>
          </cell>
          <cell r="C1066" t="str">
            <v>RHEM-SHANGAH</v>
          </cell>
          <cell r="F1066">
            <v>6.9415588142309912E-4</v>
          </cell>
          <cell r="G1066">
            <v>7.7950215667374804E-4</v>
          </cell>
          <cell r="H1066">
            <v>3.711494519134021E-3</v>
          </cell>
          <cell r="I1066">
            <v>9.0961457225533699</v>
          </cell>
        </row>
        <row r="1067">
          <cell r="A1067" t="str">
            <v>RHEM-SHNGAHP</v>
          </cell>
          <cell r="B1067" t="str">
            <v>VAR_fin</v>
          </cell>
          <cell r="C1067" t="str">
            <v>RHEMELCHPC</v>
          </cell>
          <cell r="F1067">
            <v>6.9415588142309912E-4</v>
          </cell>
          <cell r="G1067">
            <v>7.7950215667374804E-4</v>
          </cell>
          <cell r="H1067">
            <v>3.711494519134021E-3</v>
          </cell>
          <cell r="I1067">
            <v>9.0961457225533699</v>
          </cell>
        </row>
        <row r="1068">
          <cell r="A1068" t="str">
            <v>RHEM-SHNGAHP</v>
          </cell>
          <cell r="B1068" t="str">
            <v>VAR_fin</v>
          </cell>
          <cell r="C1068" t="str">
            <v>RNGA</v>
          </cell>
          <cell r="F1068">
            <v>3.4707794071154956E-4</v>
          </cell>
          <cell r="G1068">
            <v>3.7476065224699412E-4</v>
          </cell>
          <cell r="H1068">
            <v>1.6718443779882967E-3</v>
          </cell>
          <cell r="I1068">
            <v>3.8872417617749488</v>
          </cell>
        </row>
        <row r="1069">
          <cell r="A1069" t="str">
            <v>RHEM-SHNGAHP</v>
          </cell>
          <cell r="B1069" t="str">
            <v>VAR_ncap</v>
          </cell>
          <cell r="C1069" t="str">
            <v>-</v>
          </cell>
          <cell r="D1069">
            <v>6.7175766430926996E-8</v>
          </cell>
          <cell r="E1069">
            <v>1.29926387983516E-7</v>
          </cell>
          <cell r="F1069">
            <v>7.6401063996111107E-5</v>
          </cell>
          <cell r="G1069">
            <v>1.5427101912206901E-6</v>
          </cell>
          <cell r="H1069">
            <v>2.5139847977078198E-4</v>
          </cell>
          <cell r="I1069">
            <v>0.65033692753482497</v>
          </cell>
        </row>
        <row r="1070">
          <cell r="A1070" t="str">
            <v>RHEM-SHNGAHP</v>
          </cell>
          <cell r="B1070" t="str">
            <v>VAR_cap</v>
          </cell>
          <cell r="C1070" t="str">
            <v>-</v>
          </cell>
          <cell r="D1070">
            <v>6.7175766430926996E-8</v>
          </cell>
          <cell r="E1070">
            <v>-8.0176128258265987E-8</v>
          </cell>
          <cell r="F1070">
            <v>7.6411268575966694E-5</v>
          </cell>
          <cell r="G1070">
            <v>7.7908746854510379E-5</v>
          </cell>
          <cell r="H1070">
            <v>2.8196456423651141E-4</v>
          </cell>
          <cell r="I1070">
            <v>0.65052612579788216</v>
          </cell>
        </row>
        <row r="1071">
          <cell r="A1071" t="str">
            <v>D-SPLT</v>
          </cell>
          <cell r="B1071" t="str">
            <v>VAR_fout</v>
          </cell>
          <cell r="C1071" t="str">
            <v>SPLT</v>
          </cell>
          <cell r="D1071">
            <v>2.085637878713865</v>
          </cell>
          <cell r="E1071">
            <v>2.4000935114957458</v>
          </cell>
          <cell r="F1071">
            <v>2.2516431305690592</v>
          </cell>
          <cell r="G1071">
            <v>2.4267039653805944</v>
          </cell>
          <cell r="H1071">
            <v>1.9192566113437326</v>
          </cell>
          <cell r="I1071">
            <v>2.0765229429990675</v>
          </cell>
        </row>
        <row r="1072">
          <cell r="A1072" t="str">
            <v>D-SPLT</v>
          </cell>
          <cell r="B1072" t="str">
            <v>VAR_fin</v>
          </cell>
          <cell r="C1072" t="str">
            <v>PLT</v>
          </cell>
          <cell r="D1072">
            <v>2.085637878713865</v>
          </cell>
          <cell r="E1072">
            <v>2.4000935114957458</v>
          </cell>
          <cell r="F1072">
            <v>2.2516431305690592</v>
          </cell>
          <cell r="G1072">
            <v>2.4267039653805944</v>
          </cell>
          <cell r="H1072">
            <v>1.9192566113437326</v>
          </cell>
          <cell r="I1072">
            <v>2.0765229429990675</v>
          </cell>
        </row>
        <row r="1073">
          <cell r="A1073" t="str">
            <v>RHES-SHCONBR</v>
          </cell>
          <cell r="B1073" t="str">
            <v>VAR_fout</v>
          </cell>
          <cell r="C1073" t="str">
            <v>RHES-SHCON</v>
          </cell>
          <cell r="F1073">
            <v>1.2122846296225084E-4</v>
          </cell>
          <cell r="G1073">
            <v>8.3678628931711568E-5</v>
          </cell>
          <cell r="H1073">
            <v>1.435313189134171E-4</v>
          </cell>
          <cell r="I1073">
            <v>1.4125907059704364E-4</v>
          </cell>
        </row>
        <row r="1074">
          <cell r="A1074" t="str">
            <v>RHES-SHCONBR</v>
          </cell>
          <cell r="B1074" t="str">
            <v>VAR_fin</v>
          </cell>
          <cell r="C1074" t="str">
            <v>CON</v>
          </cell>
          <cell r="F1074">
            <v>1.2122846296225084E-4</v>
          </cell>
          <cell r="G1074">
            <v>8.3678628931711568E-5</v>
          </cell>
          <cell r="H1074">
            <v>1.435313189134171E-4</v>
          </cell>
          <cell r="I1074">
            <v>1.4125907059704364E-4</v>
          </cell>
        </row>
        <row r="1075">
          <cell r="A1075" t="str">
            <v>RHES-SHCONBR</v>
          </cell>
          <cell r="B1075" t="str">
            <v>VAR_ncap</v>
          </cell>
          <cell r="C1075" t="str">
            <v>-</v>
          </cell>
          <cell r="E1075">
            <v>4.20886502440356E-8</v>
          </cell>
          <cell r="F1075">
            <v>7.2358371555757804E-6</v>
          </cell>
          <cell r="G1075">
            <v>4.65442344520772E-7</v>
          </cell>
          <cell r="H1075">
            <v>1.91750714883433E-7</v>
          </cell>
          <cell r="I1075">
            <v>8.7636010278484701E-8</v>
          </cell>
        </row>
        <row r="1076">
          <cell r="A1076" t="str">
            <v>RHES-SHCONBR</v>
          </cell>
          <cell r="B1076" t="str">
            <v>VAR_cap</v>
          </cell>
          <cell r="C1076" t="str">
            <v>-</v>
          </cell>
          <cell r="E1076">
            <v>4.20886502440356E-8</v>
          </cell>
          <cell r="F1076">
            <v>7.2490297488235383E-6</v>
          </cell>
          <cell r="G1076">
            <v>7.7119185803932883E-6</v>
          </cell>
          <cell r="H1076">
            <v>1.4807659114645044E-5</v>
          </cell>
          <cell r="I1076">
            <v>1.49623625645998E-5</v>
          </cell>
        </row>
        <row r="1077">
          <cell r="A1077" t="str">
            <v>RHSA-WHSOLBR</v>
          </cell>
          <cell r="B1077" t="str">
            <v>VAR_fout</v>
          </cell>
          <cell r="C1077" t="str">
            <v>RHSA-WHASOL</v>
          </cell>
          <cell r="D1077">
            <v>1.721488024659851</v>
          </cell>
          <cell r="E1077">
            <v>1.9867172842731415</v>
          </cell>
          <cell r="F1077">
            <v>1.9867324701723312</v>
          </cell>
          <cell r="G1077">
            <v>3.0638751208838255</v>
          </cell>
          <cell r="H1077">
            <v>3.7714776189326926</v>
          </cell>
          <cell r="I1077">
            <v>3.4000053739831553</v>
          </cell>
        </row>
        <row r="1078">
          <cell r="A1078" t="str">
            <v>RHSA-WHSOLBR</v>
          </cell>
          <cell r="B1078" t="str">
            <v>VAR_fin</v>
          </cell>
          <cell r="C1078" t="str">
            <v>SOL</v>
          </cell>
          <cell r="D1078">
            <v>1.721488024659851</v>
          </cell>
          <cell r="E1078">
            <v>1.9867172842731415</v>
          </cell>
          <cell r="F1078">
            <v>1.9867324701723312</v>
          </cell>
          <cell r="G1078">
            <v>3.0638751208838255</v>
          </cell>
          <cell r="H1078">
            <v>3.7714776189326926</v>
          </cell>
          <cell r="I1078">
            <v>3.4000053739831553</v>
          </cell>
        </row>
        <row r="1079">
          <cell r="A1079" t="str">
            <v>RHSA-WHSOLBR</v>
          </cell>
          <cell r="B1079" t="str">
            <v>VAR_fin</v>
          </cell>
          <cell r="C1079" t="str">
            <v>RHSASOLBRC</v>
          </cell>
          <cell r="D1079">
            <v>1.721488024659851</v>
          </cell>
          <cell r="E1079">
            <v>1.9867172842731415</v>
          </cell>
          <cell r="F1079">
            <v>1.9867324701723312</v>
          </cell>
          <cell r="G1079">
            <v>3.0638751208838255</v>
          </cell>
          <cell r="H1079">
            <v>3.7714776189326926</v>
          </cell>
          <cell r="I1079">
            <v>3.4000053739831553</v>
          </cell>
        </row>
        <row r="1080">
          <cell r="A1080" t="str">
            <v>RHSA-WHSOLBR</v>
          </cell>
          <cell r="B1080" t="str">
            <v>VAR_ncap</v>
          </cell>
          <cell r="C1080" t="str">
            <v>-</v>
          </cell>
          <cell r="E1080">
            <v>3.8518969840873898E-2</v>
          </cell>
          <cell r="F1080">
            <v>2.2054323632823702E-6</v>
          </cell>
          <cell r="G1080">
            <v>0.156432308175836</v>
          </cell>
          <cell r="H1080">
            <v>0.151896900189704</v>
          </cell>
          <cell r="I1080">
            <v>0.26130116639446299</v>
          </cell>
        </row>
        <row r="1081">
          <cell r="A1081" t="str">
            <v>RHSA-WHSOLBR</v>
          </cell>
          <cell r="B1081" t="str">
            <v>VAR_cap</v>
          </cell>
          <cell r="C1081" t="str">
            <v>-</v>
          </cell>
          <cell r="D1081">
            <v>0.25000991745774798</v>
          </cell>
          <cell r="E1081">
            <v>0.28852888729862186</v>
          </cell>
          <cell r="F1081">
            <v>0.28853109273098521</v>
          </cell>
          <cell r="G1081">
            <v>0.44496340090682096</v>
          </cell>
          <cell r="H1081">
            <v>0.547727733192796</v>
          </cell>
          <cell r="I1081">
            <v>0.49377877463311898</v>
          </cell>
        </row>
        <row r="1082">
          <cell r="A1082" t="str">
            <v>SCOM-SHCONBR</v>
          </cell>
          <cell r="B1082" t="str">
            <v>VAR_ncap</v>
          </cell>
          <cell r="C1082" t="str">
            <v>-</v>
          </cell>
          <cell r="I1082">
            <v>1.20972088264725E-8</v>
          </cell>
        </row>
        <row r="1083">
          <cell r="A1083" t="str">
            <v>SCOM-SHCONBR</v>
          </cell>
          <cell r="B1083" t="str">
            <v>VAR_cap</v>
          </cell>
          <cell r="C1083" t="str">
            <v>-</v>
          </cell>
          <cell r="E1083">
            <v>-1.06826184118866E-7</v>
          </cell>
          <cell r="F1083">
            <v>-1.8496058856489601E-7</v>
          </cell>
          <cell r="G1083">
            <v>-3.2689830233987502E-7</v>
          </cell>
          <cell r="H1083">
            <v>-1.094869797919062E-7</v>
          </cell>
          <cell r="I1083">
            <v>2.9008047651629301E-8</v>
          </cell>
        </row>
        <row r="1084">
          <cell r="A1084" t="str">
            <v>RHNM-SHNGABR</v>
          </cell>
          <cell r="B1084" t="str">
            <v>VAR_fout</v>
          </cell>
          <cell r="C1084" t="str">
            <v>CO2_R</v>
          </cell>
          <cell r="E1084">
            <v>43.0992838287913</v>
          </cell>
          <cell r="F1084">
            <v>42.301002323620601</v>
          </cell>
          <cell r="G1084">
            <v>0.40238471621489602</v>
          </cell>
          <cell r="H1084">
            <v>46.851100018865303</v>
          </cell>
          <cell r="I1084">
            <v>5.9736608177144703E-4</v>
          </cell>
        </row>
        <row r="1085">
          <cell r="A1085" t="str">
            <v>RHNM-SHNGABR</v>
          </cell>
          <cell r="B1085" t="str">
            <v>VAR_fout</v>
          </cell>
          <cell r="C1085" t="str">
            <v>RHNM-SHNGA</v>
          </cell>
          <cell r="E1085">
            <v>0.7259631141374423</v>
          </cell>
          <cell r="F1085">
            <v>0.71251688311063022</v>
          </cell>
          <cell r="G1085">
            <v>6.7777567447544589E-3</v>
          </cell>
          <cell r="H1085">
            <v>0.7891585996085474</v>
          </cell>
          <cell r="I1085">
            <v>1.0062017334802728E-5</v>
          </cell>
        </row>
        <row r="1086">
          <cell r="A1086" t="str">
            <v>RHNM-SHNGABR</v>
          </cell>
          <cell r="B1086" t="str">
            <v>VAR_fin</v>
          </cell>
          <cell r="C1086" t="str">
            <v>RNGA</v>
          </cell>
          <cell r="E1086">
            <v>0.7641716990920443</v>
          </cell>
          <cell r="F1086">
            <v>0.75001777169540018</v>
          </cell>
          <cell r="G1086">
            <v>7.1344807839520616E-3</v>
          </cell>
          <cell r="H1086">
            <v>0.83069326274583899</v>
          </cell>
          <cell r="I1086">
            <v>1.0591597194529189E-5</v>
          </cell>
        </row>
        <row r="1087">
          <cell r="A1087" t="str">
            <v>RHNM-SHNGABR</v>
          </cell>
          <cell r="B1087" t="str">
            <v>VAR_ncap</v>
          </cell>
          <cell r="C1087" t="str">
            <v>-</v>
          </cell>
          <cell r="E1087">
            <v>5.6369735756805303E-2</v>
          </cell>
          <cell r="F1087">
            <v>5.2263685219351499E-7</v>
          </cell>
          <cell r="G1087">
            <v>1.44742657392175E-6</v>
          </cell>
          <cell r="H1087">
            <v>3.8807740717091502E-6</v>
          </cell>
          <cell r="I1087">
            <v>1.56140552015794E-7</v>
          </cell>
        </row>
        <row r="1088">
          <cell r="A1088" t="str">
            <v>RHNM-SHNGABR</v>
          </cell>
          <cell r="B1088" t="str">
            <v>VAR_cap</v>
          </cell>
          <cell r="C1088" t="str">
            <v>-</v>
          </cell>
          <cell r="E1088">
            <v>5.6369735756805303E-2</v>
          </cell>
          <cell r="F1088">
            <v>5.6368669659173275E-2</v>
          </cell>
          <cell r="G1088">
            <v>9.0384528806489867E-4</v>
          </cell>
          <cell r="H1088">
            <v>6.2400599824322389E-2</v>
          </cell>
          <cell r="I1088">
            <v>1.1671505384981684E-6</v>
          </cell>
        </row>
        <row r="1089">
          <cell r="A1089" t="str">
            <v>RHES-SHSOLBR</v>
          </cell>
          <cell r="B1089" t="str">
            <v>VAR_fout</v>
          </cell>
          <cell r="C1089" t="str">
            <v>RHES-SHASOL</v>
          </cell>
          <cell r="D1089">
            <v>0.37732610756439694</v>
          </cell>
          <cell r="E1089">
            <v>0.43546065320658611</v>
          </cell>
          <cell r="F1089">
            <v>0.43546630248820606</v>
          </cell>
          <cell r="G1089">
            <v>0.4354668830046079</v>
          </cell>
          <cell r="H1089">
            <v>0.40791238194413648</v>
          </cell>
          <cell r="I1089">
            <v>0.38196835454329769</v>
          </cell>
        </row>
        <row r="1090">
          <cell r="A1090" t="str">
            <v>RHES-SHSOLBR</v>
          </cell>
          <cell r="B1090" t="str">
            <v>VAR_fin</v>
          </cell>
          <cell r="C1090" t="str">
            <v>SOL</v>
          </cell>
          <cell r="D1090">
            <v>0.37732610756439694</v>
          </cell>
          <cell r="E1090">
            <v>0.43546065320658611</v>
          </cell>
          <cell r="F1090">
            <v>0.43546630248820606</v>
          </cell>
          <cell r="G1090">
            <v>0.4354668830046079</v>
          </cell>
          <cell r="H1090">
            <v>0.40791238194413648</v>
          </cell>
          <cell r="I1090">
            <v>0.38196835454329769</v>
          </cell>
        </row>
        <row r="1091">
          <cell r="A1091" t="str">
            <v>RHES-SHSOLBR</v>
          </cell>
          <cell r="B1091" t="str">
            <v>VAR_ncap</v>
          </cell>
          <cell r="C1091" t="str">
            <v>-</v>
          </cell>
          <cell r="E1091">
            <v>8.4428196706852598E-3</v>
          </cell>
          <cell r="F1091">
            <v>8.2043930094806202E-7</v>
          </cell>
          <cell r="G1091">
            <v>8.4307793946072903E-8</v>
          </cell>
          <cell r="H1091">
            <v>1.6558851763824101E-2</v>
          </cell>
          <cell r="I1091">
            <v>2.5401272378758999E-2</v>
          </cell>
        </row>
        <row r="1092">
          <cell r="A1092" t="str">
            <v>RHES-SHSOLBR</v>
          </cell>
          <cell r="B1092" t="str">
            <v>VAR_cap</v>
          </cell>
          <cell r="C1092" t="str">
            <v>-</v>
          </cell>
          <cell r="D1092">
            <v>5.4798678617278197E-2</v>
          </cell>
          <cell r="E1092">
            <v>6.3241498287963452E-2</v>
          </cell>
          <cell r="F1092">
            <v>6.3242318727264407E-2</v>
          </cell>
          <cell r="G1092">
            <v>6.3242403035058348E-2</v>
          </cell>
          <cell r="H1092">
            <v>5.9241041028385101E-2</v>
          </cell>
          <cell r="I1092">
            <v>5.5472838162059598E-2</v>
          </cell>
        </row>
        <row r="1093">
          <cell r="A1093" t="str">
            <v>SCOM-SHSOLBR</v>
          </cell>
          <cell r="B1093" t="str">
            <v>VAR_fout</v>
          </cell>
          <cell r="C1093" t="str">
            <v>SCOM-SHASOL</v>
          </cell>
          <cell r="D1093">
            <v>0.62699335417326996</v>
          </cell>
          <cell r="E1093">
            <v>0.68733127363266378</v>
          </cell>
          <cell r="F1093">
            <v>0.71538188242615641</v>
          </cell>
          <cell r="G1093">
            <v>0.77699471267149445</v>
          </cell>
          <cell r="H1093">
            <v>3.5379402943043905</v>
          </cell>
          <cell r="I1093">
            <v>4.2243430426758337</v>
          </cell>
        </row>
        <row r="1094">
          <cell r="A1094" t="str">
            <v>SCOM-SHSOLBR</v>
          </cell>
          <cell r="B1094" t="str">
            <v>VAR_fin</v>
          </cell>
          <cell r="C1094" t="str">
            <v>SOL</v>
          </cell>
          <cell r="D1094">
            <v>0.62699335417326996</v>
          </cell>
          <cell r="E1094">
            <v>0.68733127363266378</v>
          </cell>
          <cell r="F1094">
            <v>0.71538188242615641</v>
          </cell>
          <cell r="G1094">
            <v>0.77699471267149445</v>
          </cell>
          <cell r="H1094">
            <v>3.5379402943043905</v>
          </cell>
          <cell r="I1094">
            <v>4.2243430426758337</v>
          </cell>
        </row>
        <row r="1095">
          <cell r="A1095" t="str">
            <v>SCOM-SHSOLBR</v>
          </cell>
          <cell r="B1095" t="str">
            <v>VAR_ncap</v>
          </cell>
          <cell r="C1095" t="str">
            <v>-</v>
          </cell>
          <cell r="E1095">
            <v>8.7628133611884207E-3</v>
          </cell>
          <cell r="F1095">
            <v>4.0737607747729204E-3</v>
          </cell>
          <cell r="G1095">
            <v>8.9479673301932593E-3</v>
          </cell>
          <cell r="H1095">
            <v>0.201222196112606</v>
          </cell>
          <cell r="I1095">
            <v>0.338129965423767</v>
          </cell>
        </row>
        <row r="1096">
          <cell r="A1096" t="str">
            <v>SCOM-SHSOLBR</v>
          </cell>
          <cell r="B1096" t="str">
            <v>VAR_cap</v>
          </cell>
          <cell r="C1096" t="str">
            <v>-</v>
          </cell>
          <cell r="D1096">
            <v>9.1057593476079501E-2</v>
          </cell>
          <cell r="E1096">
            <v>9.9820406837267922E-2</v>
          </cell>
          <cell r="F1096">
            <v>0.1038941676120408</v>
          </cell>
          <cell r="G1096">
            <v>0.11284213494223411</v>
          </cell>
          <cell r="H1096">
            <v>0.51381141892886695</v>
          </cell>
          <cell r="I1096">
            <v>0.61349695163942697</v>
          </cell>
        </row>
        <row r="1097">
          <cell r="A1097" t="str">
            <v>RHEM-SHSTG-ELCHP</v>
          </cell>
          <cell r="B1097" t="str">
            <v>VAR_fout</v>
          </cell>
          <cell r="C1097" t="str">
            <v>RHEM-SHAELCH</v>
          </cell>
          <cell r="D1097">
            <v>3.5423410596510455E-6</v>
          </cell>
          <cell r="E1097">
            <v>5.593510093345514E-6</v>
          </cell>
          <cell r="F1097">
            <v>1.8458697298344455</v>
          </cell>
          <cell r="G1097">
            <v>1.7137647158683633</v>
          </cell>
          <cell r="H1097">
            <v>2.424053744809513</v>
          </cell>
          <cell r="I1097">
            <v>2.2150401983780901</v>
          </cell>
        </row>
        <row r="1098">
          <cell r="A1098" t="str">
            <v>RHEM-SHSTG-ELCHP</v>
          </cell>
          <cell r="B1098" t="str">
            <v>VAR_fin</v>
          </cell>
          <cell r="C1098" t="str">
            <v>RHEM-SHAELCH</v>
          </cell>
          <cell r="D1098">
            <v>1.6049324509862631E-5</v>
          </cell>
          <cell r="E1098">
            <v>9.8799677674163463E-6</v>
          </cell>
          <cell r="F1098">
            <v>1.8459609838284181</v>
          </cell>
          <cell r="G1098">
            <v>1.7138483611512638</v>
          </cell>
          <cell r="H1098">
            <v>2.4241598596918568</v>
          </cell>
          <cell r="I1098">
            <v>2.2151379663156723</v>
          </cell>
        </row>
        <row r="1099">
          <cell r="A1099" t="str">
            <v>RHEM-SHSTG-ELCHP</v>
          </cell>
          <cell r="B1099" t="str">
            <v>VAR_ncap</v>
          </cell>
          <cell r="C1099" t="str">
            <v>-</v>
          </cell>
          <cell r="D1099">
            <v>6.5850821237726396E-3</v>
          </cell>
          <cell r="E1099">
            <v>0.187088058048449</v>
          </cell>
          <cell r="F1099">
            <v>4.5232748936474798E-5</v>
          </cell>
          <cell r="G1099">
            <v>4.8020994384860502E-5</v>
          </cell>
          <cell r="H1099">
            <v>0.13079522554290601</v>
          </cell>
          <cell r="I1099">
            <v>0.10621524187409299</v>
          </cell>
        </row>
        <row r="1100">
          <cell r="A1100" t="str">
            <v>RHEM-SHSTG-ELCHP</v>
          </cell>
          <cell r="B1100" t="str">
            <v>VAR_cap</v>
          </cell>
          <cell r="C1100" t="str">
            <v>-</v>
          </cell>
          <cell r="D1100">
            <v>6.5850821237726396E-3</v>
          </cell>
          <cell r="E1100">
            <v>0.19365052494922905</v>
          </cell>
          <cell r="F1100">
            <v>0.19365450138380719</v>
          </cell>
          <cell r="G1100">
            <v>0.19365607423416886</v>
          </cell>
          <cell r="H1100">
            <v>0.24721029606385844</v>
          </cell>
          <cell r="I1100">
            <v>0.25033221103413861</v>
          </cell>
        </row>
        <row r="1101">
          <cell r="A1101" t="str">
            <v>ITOT-SWHELCBR</v>
          </cell>
          <cell r="B1101" t="str">
            <v>VAR_fout</v>
          </cell>
          <cell r="C1101" t="str">
            <v>ITOT-SWHAELC</v>
          </cell>
          <cell r="D1101">
            <v>9.8139091761736417</v>
          </cell>
          <cell r="E1101">
            <v>10.335084991979121</v>
          </cell>
          <cell r="F1101">
            <v>10.335085073810102</v>
          </cell>
          <cell r="G1101">
            <v>10.335084293483844</v>
          </cell>
          <cell r="H1101">
            <v>10.335082886559487</v>
          </cell>
          <cell r="I1101">
            <v>10.335081618637792</v>
          </cell>
        </row>
        <row r="1102">
          <cell r="A1102" t="str">
            <v>ITOT-SWHELCBR</v>
          </cell>
          <cell r="B1102" t="str">
            <v>VAR_fin</v>
          </cell>
          <cell r="C1102" t="str">
            <v>ITOT_ELC</v>
          </cell>
          <cell r="D1102">
            <v>11.646961156416401</v>
          </cell>
          <cell r="E1102">
            <v>12.25898037835513</v>
          </cell>
          <cell r="F1102">
            <v>12.249239874101645</v>
          </cell>
          <cell r="G1102">
            <v>12.233038967569785</v>
          </cell>
          <cell r="H1102">
            <v>12.200765553916403</v>
          </cell>
          <cell r="I1102">
            <v>12.16866213568216</v>
          </cell>
        </row>
        <row r="1103">
          <cell r="A1103" t="str">
            <v>ITOT-SWHELCBR</v>
          </cell>
          <cell r="B1103" t="str">
            <v>VAR_ncap</v>
          </cell>
          <cell r="C1103" t="str">
            <v>-</v>
          </cell>
          <cell r="E1103">
            <v>0.18145840686758899</v>
          </cell>
          <cell r="F1103">
            <v>2.07130966481846E-2</v>
          </cell>
          <cell r="G1103">
            <v>6.1711294067099798E-2</v>
          </cell>
          <cell r="H1103">
            <v>0.26850092290410099</v>
          </cell>
          <cell r="I1103">
            <v>0.49050473903023301</v>
          </cell>
        </row>
        <row r="1104">
          <cell r="A1104" t="str">
            <v>ITOT-SWHELCBR</v>
          </cell>
          <cell r="B1104" t="str">
            <v>VAR_cap</v>
          </cell>
          <cell r="C1104" t="str">
            <v>-</v>
          </cell>
          <cell r="D1104">
            <v>0.55644997413134401</v>
          </cell>
          <cell r="E1104">
            <v>0.73790471710623395</v>
          </cell>
          <cell r="F1104">
            <v>0.75860711057296015</v>
          </cell>
          <cell r="G1104">
            <v>0.82029740824011255</v>
          </cell>
          <cell r="H1104">
            <v>0.97560906006025705</v>
          </cell>
          <cell r="I1104">
            <v>0.96508834220379514</v>
          </cell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586.53693825587334</v>
          </cell>
          <cell r="J4">
            <v>13.087142129693497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0.16812200087032061</v>
          </cell>
          <cell r="J5">
            <v>3.7652223750703736E-3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505.07811631561776</v>
          </cell>
          <cell r="J6">
            <v>13.082484442230898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81.290699939384879</v>
          </cell>
          <cell r="J7">
            <v>8.9246508751858315E-4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I8">
            <v>-1021.2445529785015</v>
          </cell>
          <cell r="J8">
            <v>-180.34045699909743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7.6133749333928094E-2</v>
          </cell>
          <cell r="J9">
            <v>1152.3347616441813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4.2399042512046466E-2</v>
          </cell>
          <cell r="J10">
            <v>3.7635492913290394E-2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8.677663941411122E-2</v>
          </cell>
          <cell r="J11">
            <v>1099.4988375625448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4.9716250919003606E-2</v>
          </cell>
          <cell r="J12">
            <v>722.38410191261073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3.0546742577159502E-2</v>
          </cell>
          <cell r="J13">
            <v>0.39903439133229279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2.7835419632207866E-3</v>
          </cell>
          <cell r="J14">
            <v>455.54016259773471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586.23754219779664</v>
          </cell>
          <cell r="J15">
            <v>1539.9988405679967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5.651682895888268E-2</v>
          </cell>
          <cell r="J16">
            <v>16.536398709307935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8.0300369226748627E-3</v>
          </cell>
          <cell r="J17">
            <v>649.82059811761553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1026.0872886306065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1.5850154147641862E-2</v>
          </cell>
          <cell r="J19">
            <v>136.32501158211872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283.27681250420255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4.5211405463647529E-4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1.4050319855739646E-3</v>
          </cell>
          <cell r="J22">
            <v>2.434388507788348E-2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3.5637404613632264E-3</v>
          </cell>
          <cell r="J23">
            <v>3.7677363667073167E-3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586.53693825587334</v>
          </cell>
          <cell r="J24">
            <v>7082.2194838148807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I25">
            <v>-1023.1118278175873</v>
          </cell>
          <cell r="J25">
            <v>-181.16722287197979</v>
          </cell>
        </row>
        <row r="26">
          <cell r="B26" t="str">
            <v>CO2_Q</v>
          </cell>
          <cell r="C26" t="str">
            <v>EQ_combalM</v>
          </cell>
          <cell r="D26" t="str">
            <v>-</v>
          </cell>
          <cell r="I26">
            <v>-1021.2445529785015</v>
          </cell>
          <cell r="J26">
            <v>-211.37533115333039</v>
          </cell>
        </row>
        <row r="27">
          <cell r="B27" t="str">
            <v>CO2_R</v>
          </cell>
          <cell r="C27" t="str">
            <v>VAR_fout</v>
          </cell>
          <cell r="D27" t="str">
            <v>RHNM-SHLFOBR</v>
          </cell>
          <cell r="F27">
            <v>1.2511248965813601E-3</v>
          </cell>
          <cell r="G27">
            <v>9.0094917070161498E-2</v>
          </cell>
          <cell r="H27">
            <v>6.88176410796911E-2</v>
          </cell>
          <cell r="I27">
            <v>1.6966875616921898E-2</v>
          </cell>
        </row>
        <row r="28">
          <cell r="B28" t="str">
            <v>CO2_R</v>
          </cell>
          <cell r="C28" t="str">
            <v>VAR_fout</v>
          </cell>
          <cell r="D28" t="str">
            <v>RHNS-SHNGAHP</v>
          </cell>
          <cell r="G28">
            <v>9.1326342643744604E-2</v>
          </cell>
          <cell r="H28">
            <v>9.1152417945851896E-2</v>
          </cell>
          <cell r="I28">
            <v>0.29494895458908499</v>
          </cell>
          <cell r="J28">
            <v>0.17180249133704201</v>
          </cell>
        </row>
        <row r="29">
          <cell r="B29" t="str">
            <v>CO2_R</v>
          </cell>
          <cell r="C29" t="str">
            <v>VAR_fout</v>
          </cell>
          <cell r="D29" t="str">
            <v>RHNS-CHPGFC</v>
          </cell>
          <cell r="H29">
            <v>1.7465967701459601E-2</v>
          </cell>
          <cell r="I29">
            <v>3.9553569545755299E-2</v>
          </cell>
          <cell r="J29">
            <v>1.65710148572689E-2</v>
          </cell>
        </row>
        <row r="30">
          <cell r="B30" t="str">
            <v>CO2_R</v>
          </cell>
          <cell r="C30" t="str">
            <v>VAR_fout</v>
          </cell>
          <cell r="D30" t="str">
            <v>RHES-CHPNGA</v>
          </cell>
          <cell r="E30">
            <v>3.6239332682933498</v>
          </cell>
          <cell r="F30">
            <v>4.3628555771780499</v>
          </cell>
          <cell r="G30">
            <v>2.7584446667910401</v>
          </cell>
          <cell r="H30">
            <v>0.39060129215789802</v>
          </cell>
          <cell r="I30">
            <v>0.23439311596013401</v>
          </cell>
          <cell r="J30">
            <v>1.82747218372089E-2</v>
          </cell>
        </row>
        <row r="31">
          <cell r="B31" t="str">
            <v>CO2_R</v>
          </cell>
          <cell r="C31" t="str">
            <v>VAR_fout</v>
          </cell>
          <cell r="D31" t="str">
            <v>RHEM-CHPGFC</v>
          </cell>
          <cell r="H31">
            <v>6.8213103340990802E-2</v>
          </cell>
          <cell r="I31">
            <v>23.616738967782201</v>
          </cell>
          <cell r="J31">
            <v>39.061119233641598</v>
          </cell>
        </row>
        <row r="32">
          <cell r="B32" t="str">
            <v>CO2_R</v>
          </cell>
          <cell r="C32" t="str">
            <v>VAR_fout</v>
          </cell>
          <cell r="D32" t="str">
            <v>RHEM-SHNGABR</v>
          </cell>
          <cell r="E32">
            <v>1127.96374587265</v>
          </cell>
          <cell r="F32">
            <v>1118.9839890854801</v>
          </cell>
          <cell r="G32">
            <v>1107.66705617052</v>
          </cell>
          <cell r="H32">
            <v>1099.4898402014301</v>
          </cell>
          <cell r="I32">
            <v>782.65439295853605</v>
          </cell>
          <cell r="J32">
            <v>1.7982400811452301E-3</v>
          </cell>
        </row>
        <row r="33">
          <cell r="B33" t="str">
            <v>CO2_R</v>
          </cell>
          <cell r="C33" t="str">
            <v>VAR_fout</v>
          </cell>
          <cell r="D33" t="str">
            <v>RHSA-WHNGAHP</v>
          </cell>
          <cell r="G33">
            <v>6.3589952987033405E-2</v>
          </cell>
          <cell r="H33">
            <v>7.3441748144199501E-2</v>
          </cell>
          <cell r="I33">
            <v>119.296244107343</v>
          </cell>
          <cell r="J33">
            <v>180.303329868726</v>
          </cell>
        </row>
        <row r="34">
          <cell r="B34" t="str">
            <v>CO2_R</v>
          </cell>
          <cell r="C34" t="str">
            <v>VAR_fout</v>
          </cell>
          <cell r="D34" t="str">
            <v>RHEM-SHLFOBR</v>
          </cell>
          <cell r="E34">
            <v>1928.71113986203</v>
          </cell>
          <cell r="F34">
            <v>1449.82242835644</v>
          </cell>
          <cell r="G34">
            <v>1520.5274953653</v>
          </cell>
          <cell r="H34">
            <v>1554.59505320884</v>
          </cell>
          <cell r="I34">
            <v>568.99738678756103</v>
          </cell>
          <cell r="J34">
            <v>1.4213614531879101E-3</v>
          </cell>
        </row>
        <row r="35">
          <cell r="B35" t="str">
            <v>CO2_R</v>
          </cell>
          <cell r="C35" t="str">
            <v>VAR_fout</v>
          </cell>
          <cell r="D35" t="str">
            <v>RHES-SHNGAHP</v>
          </cell>
          <cell r="G35">
            <v>2.1085724138357E-2</v>
          </cell>
          <cell r="H35">
            <v>2.16682303198426E-2</v>
          </cell>
          <cell r="I35">
            <v>286.269698429203</v>
          </cell>
          <cell r="J35">
            <v>153.74450470978101</v>
          </cell>
        </row>
        <row r="36">
          <cell r="B36" t="str">
            <v>CO2_R</v>
          </cell>
          <cell r="C36" t="str">
            <v>VAR_fout</v>
          </cell>
          <cell r="D36" t="str">
            <v>RHNS-SHNGABR</v>
          </cell>
          <cell r="F36">
            <v>6.0647290241152998</v>
          </cell>
          <cell r="G36">
            <v>5.9765201846303802</v>
          </cell>
          <cell r="H36">
            <v>5.8088935141063303</v>
          </cell>
          <cell r="I36">
            <v>46.751308135102803</v>
          </cell>
          <cell r="J36">
            <v>5.4213022441109695E-4</v>
          </cell>
        </row>
        <row r="37">
          <cell r="B37" t="str">
            <v>CO2_R</v>
          </cell>
          <cell r="C37" t="str">
            <v>VAR_fout</v>
          </cell>
          <cell r="D37" t="str">
            <v>RHNS-SHLFOBR</v>
          </cell>
          <cell r="F37">
            <v>4.2761914601422901E-3</v>
          </cell>
          <cell r="G37">
            <v>7.0652902718434996E-2</v>
          </cell>
          <cell r="H37">
            <v>6.3474152679994303E-2</v>
          </cell>
          <cell r="I37">
            <v>1.1727440745756899E-2</v>
          </cell>
        </row>
        <row r="38">
          <cell r="B38" t="str">
            <v>CO2_R</v>
          </cell>
          <cell r="C38" t="str">
            <v>VAR_fout</v>
          </cell>
          <cell r="D38" t="str">
            <v>RHES-CHPGFC</v>
          </cell>
          <cell r="H38">
            <v>1.46190119503162E-2</v>
          </cell>
          <cell r="I38">
            <v>4.5531647482838403E-2</v>
          </cell>
          <cell r="J38">
            <v>4.64066266214965E-2</v>
          </cell>
        </row>
        <row r="39">
          <cell r="B39" t="str">
            <v>CO2_R</v>
          </cell>
          <cell r="C39" t="str">
            <v>VAR_fout</v>
          </cell>
          <cell r="D39" t="str">
            <v>RHNM-CHPNGA</v>
          </cell>
          <cell r="F39">
            <v>0.57737500700350397</v>
          </cell>
          <cell r="G39">
            <v>57.182504347867003</v>
          </cell>
          <cell r="H39">
            <v>55.233899421600903</v>
          </cell>
          <cell r="I39">
            <v>52.405142021197598</v>
          </cell>
          <cell r="J39">
            <v>7.1501386066273502E-3</v>
          </cell>
        </row>
        <row r="40">
          <cell r="B40" t="str">
            <v>CO2_R</v>
          </cell>
          <cell r="C40" t="str">
            <v>VAR_fout</v>
          </cell>
          <cell r="D40" t="str">
            <v>RHNM-SHNGAHP</v>
          </cell>
          <cell r="G40">
            <v>0.138709231673631</v>
          </cell>
          <cell r="H40">
            <v>0.13788716388175801</v>
          </cell>
          <cell r="I40">
            <v>64.512225174609995</v>
          </cell>
          <cell r="J40">
            <v>46.220395503678297</v>
          </cell>
        </row>
        <row r="41">
          <cell r="B41" t="str">
            <v>CO2_R</v>
          </cell>
          <cell r="C41" t="str">
            <v>VAR_fout</v>
          </cell>
          <cell r="D41" t="str">
            <v>RHES-SHNGABR</v>
          </cell>
          <cell r="E41">
            <v>1043.1357322019501</v>
          </cell>
          <cell r="F41">
            <v>1169.9942080835301</v>
          </cell>
          <cell r="G41">
            <v>1077.6369527192001</v>
          </cell>
          <cell r="H41">
            <v>1090.8557400283401</v>
          </cell>
          <cell r="I41">
            <v>582.72367613736105</v>
          </cell>
          <cell r="J41">
            <v>7.0328105425451499E-4</v>
          </cell>
        </row>
        <row r="42">
          <cell r="B42" t="str">
            <v>CO2_R</v>
          </cell>
          <cell r="C42" t="str">
            <v>VAR_fout</v>
          </cell>
          <cell r="D42" t="str">
            <v>RHSA-WHNGABR</v>
          </cell>
          <cell r="E42">
            <v>479.81055070195799</v>
          </cell>
          <cell r="F42">
            <v>368.27111821544599</v>
          </cell>
          <cell r="G42">
            <v>473.477647538383</v>
          </cell>
          <cell r="H42">
            <v>673.75275481532901</v>
          </cell>
          <cell r="I42">
            <v>455.681009694848</v>
          </cell>
          <cell r="J42">
            <v>1.0755862057028301E-3</v>
          </cell>
        </row>
        <row r="43">
          <cell r="B43" t="str">
            <v>CO2_R</v>
          </cell>
          <cell r="C43" t="str">
            <v>VAR_fout</v>
          </cell>
          <cell r="D43" t="str">
            <v>RHSA-WHLFOBR</v>
          </cell>
          <cell r="E43">
            <v>726.71318729031702</v>
          </cell>
          <cell r="F43">
            <v>657.51977069517204</v>
          </cell>
          <cell r="G43">
            <v>562.19803885265401</v>
          </cell>
          <cell r="H43">
            <v>325.42497348283098</v>
          </cell>
          <cell r="I43">
            <v>119.724296374915</v>
          </cell>
          <cell r="J43">
            <v>7.3447281987918701E-4</v>
          </cell>
        </row>
        <row r="44">
          <cell r="B44" t="str">
            <v>CO2_R</v>
          </cell>
          <cell r="C44" t="str">
            <v>VAR_fout</v>
          </cell>
          <cell r="D44" t="str">
            <v>RHES-SHLFOBR</v>
          </cell>
          <cell r="E44">
            <v>1783.66328582048</v>
          </cell>
          <cell r="F44">
            <v>1640.9695582709901</v>
          </cell>
          <cell r="G44">
            <v>1748.72632840547</v>
          </cell>
          <cell r="H44">
            <v>1182.20354880834</v>
          </cell>
          <cell r="I44">
            <v>3.25458668502904E-2</v>
          </cell>
          <cell r="J44">
            <v>7.4492441604452695E-4</v>
          </cell>
        </row>
        <row r="45">
          <cell r="B45" t="str">
            <v>CO2_R</v>
          </cell>
          <cell r="C45" t="str">
            <v>VAR_fout</v>
          </cell>
          <cell r="D45" t="str">
            <v>RHNS-CHPNGA</v>
          </cell>
          <cell r="F45">
            <v>0.93629106597682299</v>
          </cell>
          <cell r="G45">
            <v>1.13244982449145</v>
          </cell>
          <cell r="H45">
            <v>1.02460779735644</v>
          </cell>
          <cell r="I45">
            <v>0.57980539301604095</v>
          </cell>
          <cell r="J45">
            <v>6.2982633718520701E-3</v>
          </cell>
        </row>
        <row r="46">
          <cell r="B46" t="str">
            <v>CO2_R</v>
          </cell>
          <cell r="C46" t="str">
            <v>VAR_fout</v>
          </cell>
          <cell r="D46" t="str">
            <v>RHNM-CHPGFC</v>
          </cell>
          <cell r="H46">
            <v>9.4870335239861603E-2</v>
          </cell>
          <cell r="I46">
            <v>0.25087269913679</v>
          </cell>
          <cell r="J46">
            <v>1.85183552800165E-2</v>
          </cell>
        </row>
        <row r="47">
          <cell r="B47" t="str">
            <v>CO2_R</v>
          </cell>
          <cell r="C47" t="str">
            <v>VAR_fout</v>
          </cell>
          <cell r="D47" t="str">
            <v>RHEM-CHPNGA</v>
          </cell>
          <cell r="E47">
            <v>6.60801564044871</v>
          </cell>
          <cell r="F47">
            <v>10.8745593018061</v>
          </cell>
          <cell r="G47">
            <v>62.546568808912397</v>
          </cell>
          <cell r="H47">
            <v>61.235110375035902</v>
          </cell>
          <cell r="I47">
            <v>78.623098794645202</v>
          </cell>
          <cell r="J47">
            <v>4.0823234171071497E-2</v>
          </cell>
        </row>
        <row r="48">
          <cell r="B48" t="str">
            <v>CO2_R</v>
          </cell>
          <cell r="C48" t="str">
            <v>VAR_fout</v>
          </cell>
          <cell r="D48" t="str">
            <v>RHES-SHCOABR</v>
          </cell>
          <cell r="E48">
            <v>9.2701515146035103</v>
          </cell>
          <cell r="F48">
            <v>9.2700511554651897</v>
          </cell>
          <cell r="G48">
            <v>0.15223592256310001</v>
          </cell>
          <cell r="H48">
            <v>0.112704833158406</v>
          </cell>
        </row>
        <row r="49">
          <cell r="B49" t="str">
            <v>CO2_R</v>
          </cell>
          <cell r="C49" t="str">
            <v>VAR_fout</v>
          </cell>
          <cell r="D49" t="str">
            <v>RHEM-SHNGAHP</v>
          </cell>
          <cell r="G49">
            <v>1.9575195856131399E-2</v>
          </cell>
          <cell r="H49">
            <v>2.1136500786730499E-2</v>
          </cell>
          <cell r="I49">
            <v>9.4292022918539997E-2</v>
          </cell>
          <cell r="J49">
            <v>219.24043536410699</v>
          </cell>
        </row>
        <row r="50">
          <cell r="B50" t="str">
            <v>CO2_R</v>
          </cell>
          <cell r="C50" t="str">
            <v>VAR_fout</v>
          </cell>
          <cell r="D50" t="str">
            <v>RHNM-SHNGABR</v>
          </cell>
          <cell r="F50">
            <v>43.0992838287913</v>
          </cell>
          <cell r="G50">
            <v>42.301002323620601</v>
          </cell>
          <cell r="H50">
            <v>0.40238471621489602</v>
          </cell>
          <cell r="I50">
            <v>46.851100018865303</v>
          </cell>
          <cell r="J50">
            <v>5.9736608177144703E-4</v>
          </cell>
        </row>
        <row r="51">
          <cell r="B51" t="str">
            <v>CO2_R</v>
          </cell>
          <cell r="C51" t="str">
            <v>VAR_comnet</v>
          </cell>
          <cell r="D51" t="str">
            <v>-</v>
          </cell>
          <cell r="E51">
            <v>7109.4997421727203</v>
          </cell>
          <cell r="F51">
            <v>6480.7517449837596</v>
          </cell>
          <cell r="G51">
            <v>6662.7782793974902</v>
          </cell>
          <cell r="H51">
            <v>6051.2028587678096</v>
          </cell>
          <cell r="I51">
            <v>3229.7069551878299</v>
          </cell>
          <cell r="J51">
            <v>638.90324688835301</v>
          </cell>
        </row>
        <row r="52">
          <cell r="B52" t="str">
            <v>CO2_S</v>
          </cell>
          <cell r="C52" t="str">
            <v>VAR_fout</v>
          </cell>
          <cell r="D52" t="str">
            <v>SCOM-SHNGAHP</v>
          </cell>
          <cell r="G52">
            <v>6.0108073277548399</v>
          </cell>
          <cell r="H52">
            <v>16.1521810918947</v>
          </cell>
          <cell r="I52">
            <v>50.046931380554398</v>
          </cell>
          <cell r="J52">
            <v>51.178969896435902</v>
          </cell>
        </row>
        <row r="53">
          <cell r="B53" t="str">
            <v>CO2_S</v>
          </cell>
          <cell r="C53" t="str">
            <v>VAR_fout</v>
          </cell>
          <cell r="D53" t="str">
            <v>SCOM-CHPNGA</v>
          </cell>
          <cell r="E53">
            <v>93.791277908133097</v>
          </cell>
          <cell r="F53">
            <v>98.054013762578407</v>
          </cell>
          <cell r="G53">
            <v>145.16519400278801</v>
          </cell>
          <cell r="H53">
            <v>975.78296539950702</v>
          </cell>
          <cell r="I53">
            <v>904.77463708083098</v>
          </cell>
          <cell r="J53">
            <v>1.5156010889123901E-2</v>
          </cell>
        </row>
        <row r="54">
          <cell r="B54" t="str">
            <v>CO2_S</v>
          </cell>
          <cell r="C54" t="str">
            <v>VAR_fout</v>
          </cell>
          <cell r="D54" t="str">
            <v>SCOM-SHNGABR</v>
          </cell>
          <cell r="E54">
            <v>1440.9462498621599</v>
          </cell>
          <cell r="F54">
            <v>1508.6879427680601</v>
          </cell>
          <cell r="G54">
            <v>1384.93777540924</v>
          </cell>
          <cell r="H54">
            <v>1394.2610428036901</v>
          </cell>
          <cell r="I54">
            <v>275.31722756149998</v>
          </cell>
          <cell r="J54">
            <v>79.895585298577501</v>
          </cell>
        </row>
        <row r="55">
          <cell r="B55" t="str">
            <v>CO2_S</v>
          </cell>
          <cell r="C55" t="str">
            <v>VAR_fout</v>
          </cell>
          <cell r="D55" t="str">
            <v>SCOM-CHPGFC</v>
          </cell>
          <cell r="H55">
            <v>8.5558175409208403E-2</v>
          </cell>
          <cell r="I55">
            <v>602.86995388146102</v>
          </cell>
          <cell r="J55">
            <v>302.97436455133999</v>
          </cell>
        </row>
        <row r="56">
          <cell r="B56" t="str">
            <v>CO2_S</v>
          </cell>
          <cell r="C56" t="str">
            <v>VAR_fout</v>
          </cell>
          <cell r="D56" t="str">
            <v>SCOM-SHLFOBR</v>
          </cell>
          <cell r="E56">
            <v>2229.9142897237498</v>
          </cell>
          <cell r="F56">
            <v>1725.43120419459</v>
          </cell>
          <cell r="G56">
            <v>1652.1649698082001</v>
          </cell>
          <cell r="H56">
            <v>971.23808982029504</v>
          </cell>
          <cell r="I56">
            <v>345.80599490348402</v>
          </cell>
          <cell r="J56">
            <v>45.9987206352274</v>
          </cell>
        </row>
        <row r="57">
          <cell r="B57" t="str">
            <v>CO2_S</v>
          </cell>
          <cell r="C57" t="str">
            <v>VAR_comnet</v>
          </cell>
          <cell r="D57" t="str">
            <v>-</v>
          </cell>
          <cell r="E57">
            <v>3764.6518174940402</v>
          </cell>
          <cell r="F57">
            <v>3332.17316072523</v>
          </cell>
          <cell r="G57">
            <v>3188.2787465479801</v>
          </cell>
          <cell r="H57">
            <v>3357.5198372907998</v>
          </cell>
          <cell r="I57">
            <v>2178.8147448078298</v>
          </cell>
          <cell r="J57">
            <v>480.06279639246998</v>
          </cell>
        </row>
        <row r="58">
          <cell r="B58" t="str">
            <v>CO2_T</v>
          </cell>
          <cell r="C58" t="str">
            <v>VAR_fout</v>
          </cell>
          <cell r="D58" t="str">
            <v>T_B_u-ICENGAEXT</v>
          </cell>
          <cell r="E58">
            <v>1.7859144404490199E-2</v>
          </cell>
          <cell r="F58">
            <v>1.7932676610174999E-2</v>
          </cell>
          <cell r="G58">
            <v>1.7860056632293501E-2</v>
          </cell>
        </row>
        <row r="59">
          <cell r="B59" t="str">
            <v>CO2_T</v>
          </cell>
          <cell r="C59" t="str">
            <v>VAR_fout</v>
          </cell>
          <cell r="D59" t="str">
            <v>TFHGV-ICENGA</v>
          </cell>
          <cell r="E59">
            <v>3.5317209405520238</v>
          </cell>
          <cell r="F59">
            <v>3.4197065904621987E-2</v>
          </cell>
          <cell r="G59">
            <v>3.9253436176288576</v>
          </cell>
          <cell r="H59">
            <v>9.3546334020612427</v>
          </cell>
          <cell r="I59">
            <v>10.226445696566655</v>
          </cell>
          <cell r="J59">
            <v>1.5683968266439689E-2</v>
          </cell>
        </row>
        <row r="60">
          <cell r="B60" t="str">
            <v>CO2_T</v>
          </cell>
          <cell r="C60" t="str">
            <v>VAR_fout</v>
          </cell>
          <cell r="D60" t="str">
            <v>T-Plg-GSL-mix_S1</v>
          </cell>
          <cell r="E60">
            <v>2.2491986221145802E-2</v>
          </cell>
          <cell r="F60">
            <v>0.15603999024243931</v>
          </cell>
          <cell r="G60">
            <v>0.1355573867641672</v>
          </cell>
          <cell r="H60">
            <v>0.1186541174887881</v>
          </cell>
          <cell r="I60">
            <v>3.9463617871390119E-2</v>
          </cell>
          <cell r="J60">
            <v>1.2338867269476297E-2</v>
          </cell>
        </row>
        <row r="61">
          <cell r="B61" t="str">
            <v>CO2_T</v>
          </cell>
          <cell r="C61" t="str">
            <v>VAR_fout</v>
          </cell>
          <cell r="D61" t="str">
            <v>T-Plg-GSL-mix_S2</v>
          </cell>
          <cell r="E61">
            <v>5.3035502155340302</v>
          </cell>
          <cell r="F61">
            <v>10.936237220765669</v>
          </cell>
          <cell r="G61">
            <v>8.5898908410571106</v>
          </cell>
          <cell r="H61">
            <v>9.0416473217251596</v>
          </cell>
          <cell r="I61">
            <v>0.10218983502616835</v>
          </cell>
          <cell r="J61">
            <v>2.1229369669128847E-2</v>
          </cell>
        </row>
        <row r="62">
          <cell r="B62" t="str">
            <v>CO2_T</v>
          </cell>
          <cell r="C62" t="str">
            <v>VAR_fout</v>
          </cell>
          <cell r="D62" t="str">
            <v>T-Plg-GSL-mix_S3</v>
          </cell>
          <cell r="E62">
            <v>5.6934294528186804</v>
          </cell>
          <cell r="F62">
            <v>17.797825801114229</v>
          </cell>
          <cell r="G62">
            <v>54.254456341469478</v>
          </cell>
          <cell r="H62">
            <v>41.057074634261653</v>
          </cell>
          <cell r="I62">
            <v>621.29207492911087</v>
          </cell>
          <cell r="J62">
            <v>85.723594178861362</v>
          </cell>
        </row>
        <row r="63">
          <cell r="B63" t="str">
            <v>CO2_T</v>
          </cell>
          <cell r="C63" t="str">
            <v>VAR_fout</v>
          </cell>
          <cell r="D63" t="str">
            <v>T-Plg-GSL-mix_S4</v>
          </cell>
          <cell r="E63">
            <v>12.636252819263801</v>
          </cell>
          <cell r="F63">
            <v>19.398328637917469</v>
          </cell>
          <cell r="G63">
            <v>18.068988510139228</v>
          </cell>
          <cell r="H63">
            <v>13.217171213847433</v>
          </cell>
          <cell r="I63">
            <v>0.17129152663382827</v>
          </cell>
          <cell r="J63">
            <v>3.1147543981065631E-2</v>
          </cell>
        </row>
        <row r="64">
          <cell r="B64" t="str">
            <v>CO2_T</v>
          </cell>
          <cell r="C64" t="str">
            <v>VAR_fout</v>
          </cell>
          <cell r="D64" t="str">
            <v>TFLGV-HYBDSL</v>
          </cell>
          <cell r="F64">
            <v>31.554788217398301</v>
          </cell>
          <cell r="G64">
            <v>76.182049457015907</v>
          </cell>
          <cell r="H64">
            <v>278.59766377175049</v>
          </cell>
          <cell r="I64">
            <v>476.12387731000655</v>
          </cell>
          <cell r="J64">
            <v>482.46497419323703</v>
          </cell>
        </row>
        <row r="65">
          <cell r="B65" t="str">
            <v>CO2_T</v>
          </cell>
          <cell r="C65" t="str">
            <v>VAR_fout</v>
          </cell>
          <cell r="D65" t="str">
            <v>TFLGV-ICEGSLExt</v>
          </cell>
          <cell r="E65">
            <v>61.374902438351199</v>
          </cell>
          <cell r="F65">
            <v>129.48796532164999</v>
          </cell>
          <cell r="G65">
            <v>40.059034785600197</v>
          </cell>
          <cell r="H65">
            <v>20.001842888496999</v>
          </cell>
        </row>
        <row r="66">
          <cell r="B66" t="str">
            <v>CO2_T</v>
          </cell>
          <cell r="C66" t="str">
            <v>VAR_fout</v>
          </cell>
          <cell r="D66" t="str">
            <v>TFLGV-ICEDSLExt</v>
          </cell>
          <cell r="E66">
            <v>803.97653062765903</v>
          </cell>
          <cell r="F66">
            <v>545.28656366365897</v>
          </cell>
          <cell r="G66">
            <v>399.75634169868698</v>
          </cell>
          <cell r="H66">
            <v>199.780864636221</v>
          </cell>
        </row>
        <row r="67">
          <cell r="B67" t="str">
            <v>CO2_T</v>
          </cell>
          <cell r="C67" t="str">
            <v>VAR_fout</v>
          </cell>
          <cell r="D67" t="str">
            <v>T_C-ICE-NGA-S1</v>
          </cell>
          <cell r="E67">
            <v>0.2077307901325337</v>
          </cell>
          <cell r="F67">
            <v>0.23313412556957097</v>
          </cell>
          <cell r="G67">
            <v>0.18364694474802445</v>
          </cell>
          <cell r="H67">
            <v>0.14639466358490641</v>
          </cell>
          <cell r="I67">
            <v>1.7853552694747251E-2</v>
          </cell>
          <cell r="J67">
            <v>1.4167811716519301E-3</v>
          </cell>
        </row>
        <row r="68">
          <cell r="B68" t="str">
            <v>CO2_T</v>
          </cell>
          <cell r="C68" t="str">
            <v>VAR_fout</v>
          </cell>
          <cell r="D68" t="str">
            <v>T_C-ICE-NGA-S2</v>
          </cell>
          <cell r="E68">
            <v>3.1516845578503356</v>
          </cell>
          <cell r="F68">
            <v>3.1663081764490291</v>
          </cell>
          <cell r="G68">
            <v>2.7995051022820934</v>
          </cell>
          <cell r="H68">
            <v>2.8052094858552956</v>
          </cell>
          <cell r="I68">
            <v>3.5243191136122488E-2</v>
          </cell>
          <cell r="J68">
            <v>1.27440224729117E-3</v>
          </cell>
        </row>
        <row r="69">
          <cell r="B69" t="str">
            <v>CO2_T</v>
          </cell>
          <cell r="C69" t="str">
            <v>VAR_fout</v>
          </cell>
          <cell r="D69" t="str">
            <v>TFLGV-ICEDSL</v>
          </cell>
          <cell r="E69">
            <v>325.92892597076082</v>
          </cell>
          <cell r="F69">
            <v>384.74043230224436</v>
          </cell>
          <cell r="G69">
            <v>434.64662851092703</v>
          </cell>
          <cell r="H69">
            <v>234.32375516409223</v>
          </cell>
          <cell r="I69">
            <v>3.5935199201229347E-2</v>
          </cell>
          <cell r="J69">
            <v>5.5897557957546654E-3</v>
          </cell>
        </row>
        <row r="70">
          <cell r="B70" t="str">
            <v>CO2_T</v>
          </cell>
          <cell r="C70" t="str">
            <v>VAR_fout</v>
          </cell>
          <cell r="D70" t="str">
            <v>T_C-ICE-NGA-S3</v>
          </cell>
          <cell r="E70">
            <v>0.24307330396419302</v>
          </cell>
          <cell r="F70">
            <v>0.22779211168535618</v>
          </cell>
          <cell r="G70">
            <v>3.7663843255011713</v>
          </cell>
          <cell r="H70">
            <v>3.9825314037215946</v>
          </cell>
          <cell r="I70">
            <v>0.64993719061375754</v>
          </cell>
          <cell r="J70">
            <v>1.6447681283960399E-3</v>
          </cell>
        </row>
        <row r="71">
          <cell r="B71" t="str">
            <v>CO2_T</v>
          </cell>
          <cell r="C71" t="str">
            <v>VAR_fout</v>
          </cell>
          <cell r="D71" t="str">
            <v>T_C-ICE-NGA-S4</v>
          </cell>
          <cell r="E71">
            <v>2.7277662332011823</v>
          </cell>
          <cell r="F71">
            <v>2.6718900800450784</v>
          </cell>
          <cell r="G71">
            <v>2.8971110296920886</v>
          </cell>
          <cell r="H71">
            <v>13.267087017395868</v>
          </cell>
          <cell r="I71">
            <v>4.3757751877454929</v>
          </cell>
          <cell r="J71">
            <v>2.4080116144316599E-3</v>
          </cell>
        </row>
        <row r="72">
          <cell r="B72" t="str">
            <v>CO2_T</v>
          </cell>
          <cell r="C72" t="str">
            <v>VAR_fout</v>
          </cell>
          <cell r="D72" t="str">
            <v>T_C-MHY-GSL-S1</v>
          </cell>
          <cell r="F72">
            <v>1.3975947045196399E-2</v>
          </cell>
          <cell r="G72">
            <v>6.8651511251544395E-2</v>
          </cell>
          <cell r="H72">
            <v>0.13416095876767892</v>
          </cell>
          <cell r="I72">
            <v>5.1580338638217454E-2</v>
          </cell>
          <cell r="J72">
            <v>5.3670738859886201E-3</v>
          </cell>
        </row>
        <row r="73">
          <cell r="B73" t="str">
            <v>CO2_T</v>
          </cell>
          <cell r="C73" t="str">
            <v>VAR_fout</v>
          </cell>
          <cell r="D73" t="str">
            <v>T_C-MHY-GSL-S2</v>
          </cell>
          <cell r="F73">
            <v>1.2097319405741099E-2</v>
          </cell>
          <cell r="G73">
            <v>6.4357430887096306E-2</v>
          </cell>
          <cell r="H73">
            <v>0.14408477275844256</v>
          </cell>
          <cell r="I73">
            <v>5.1906592941012741E-2</v>
          </cell>
          <cell r="J73">
            <v>5.0986065338522995E-3</v>
          </cell>
        </row>
        <row r="74">
          <cell r="B74" t="str">
            <v>CO2_T</v>
          </cell>
          <cell r="C74" t="str">
            <v>VAR_fout</v>
          </cell>
          <cell r="D74" t="str">
            <v>T_C-MHY-DSL-S1</v>
          </cell>
          <cell r="F74">
            <v>1.3857832460914399E-2</v>
          </cell>
          <cell r="G74">
            <v>5.4415193627255595E-2</v>
          </cell>
          <cell r="H74">
            <v>0.11765228325632736</v>
          </cell>
          <cell r="I74">
            <v>4.439831813546323E-2</v>
          </cell>
          <cell r="J74">
            <v>3.8993895773199597E-3</v>
          </cell>
        </row>
        <row r="75">
          <cell r="B75" t="str">
            <v>CO2_T</v>
          </cell>
          <cell r="C75" t="str">
            <v>VAR_fout</v>
          </cell>
          <cell r="D75" t="str">
            <v>T_C-MHY-GSL-S3</v>
          </cell>
          <cell r="F75">
            <v>1.4167554194312801E-2</v>
          </cell>
          <cell r="G75">
            <v>9.7762078466553687E-2</v>
          </cell>
          <cell r="H75">
            <v>0.1944224459167207</v>
          </cell>
          <cell r="I75">
            <v>6.2738285282815956E-2</v>
          </cell>
          <cell r="J75">
            <v>5.3283067453007505E-3</v>
          </cell>
        </row>
        <row r="76">
          <cell r="B76" t="str">
            <v>CO2_T</v>
          </cell>
          <cell r="C76" t="str">
            <v>VAR_fout</v>
          </cell>
          <cell r="D76" t="str">
            <v>T_C-MHY-DSL-S2</v>
          </cell>
          <cell r="F76">
            <v>1.2091742449467801E-2</v>
          </cell>
          <cell r="G76">
            <v>5.6910863599156702E-2</v>
          </cell>
          <cell r="H76">
            <v>0.15405103487145999</v>
          </cell>
          <cell r="I76">
            <v>4.8643327885582413E-2</v>
          </cell>
          <cell r="J76">
            <v>4.02304130422262E-3</v>
          </cell>
        </row>
        <row r="77">
          <cell r="B77" t="str">
            <v>CO2_T</v>
          </cell>
          <cell r="C77" t="str">
            <v>VAR_fout</v>
          </cell>
          <cell r="D77" t="str">
            <v>T_C-MHY-GSL-S4</v>
          </cell>
          <cell r="F77">
            <v>1.7758044235549799E-2</v>
          </cell>
          <cell r="G77">
            <v>0.1382617687704458</v>
          </cell>
          <cell r="H77">
            <v>0.33762076699123889</v>
          </cell>
          <cell r="I77">
            <v>0.10356679636854782</v>
          </cell>
          <cell r="J77">
            <v>7.3359881256682205E-3</v>
          </cell>
        </row>
        <row r="78">
          <cell r="B78" t="str">
            <v>CO2_T</v>
          </cell>
          <cell r="C78" t="str">
            <v>VAR_fout</v>
          </cell>
          <cell r="D78" t="str">
            <v>T_C-MHY-DSL-S3</v>
          </cell>
          <cell r="F78">
            <v>1.385515375874E-2</v>
          </cell>
          <cell r="G78">
            <v>8.2670021657146889E-2</v>
          </cell>
          <cell r="H78">
            <v>0.17583743380284061</v>
          </cell>
          <cell r="I78">
            <v>5.6120270881566979E-2</v>
          </cell>
          <cell r="J78">
            <v>4.2333189878083505E-3</v>
          </cell>
        </row>
        <row r="79">
          <cell r="B79" t="str">
            <v>CO2_T</v>
          </cell>
          <cell r="C79" t="str">
            <v>VAR_fout</v>
          </cell>
          <cell r="D79" t="str">
            <v>T_B_c-HYBDSL-S1</v>
          </cell>
          <cell r="F79">
            <v>0.23834245677337701</v>
          </cell>
          <cell r="G79">
            <v>0.26349567585464367</v>
          </cell>
          <cell r="H79">
            <v>0.2064644781385255</v>
          </cell>
          <cell r="I79">
            <v>8.7849301084887893E-2</v>
          </cell>
          <cell r="J79">
            <v>10.062089127159096</v>
          </cell>
        </row>
        <row r="80">
          <cell r="B80" t="str">
            <v>CO2_T</v>
          </cell>
          <cell r="C80" t="str">
            <v>VAR_fout</v>
          </cell>
          <cell r="D80" t="str">
            <v>T_C-MHY-DSL-S4</v>
          </cell>
          <cell r="F80">
            <v>1.2132713591167001E-2</v>
          </cell>
          <cell r="G80">
            <v>4.5392937019811397E-2</v>
          </cell>
          <cell r="H80">
            <v>7.4939601205092771E-2</v>
          </cell>
          <cell r="I80">
            <v>2.71099851531659E-2</v>
          </cell>
          <cell r="J80">
            <v>3.5974736630211999E-3</v>
          </cell>
        </row>
        <row r="81">
          <cell r="B81" t="str">
            <v>CO2_T</v>
          </cell>
          <cell r="C81" t="str">
            <v>VAR_fout</v>
          </cell>
          <cell r="D81" t="str">
            <v>T_B_c-HYBDSL-S2</v>
          </cell>
          <cell r="F81">
            <v>2.0013992521876901E-2</v>
          </cell>
          <cell r="G81">
            <v>4.9194769884190102E-2</v>
          </cell>
          <cell r="H81">
            <v>0.1250001694698841</v>
          </cell>
          <cell r="I81">
            <v>0.20003489395231977</v>
          </cell>
          <cell r="J81">
            <v>1.5633055145150631E-2</v>
          </cell>
        </row>
        <row r="82">
          <cell r="B82" t="str">
            <v>CO2_T</v>
          </cell>
          <cell r="C82" t="str">
            <v>VAR_fout</v>
          </cell>
          <cell r="D82" t="str">
            <v>T_B_c-HYBDSL-S3</v>
          </cell>
          <cell r="F82">
            <v>1.5177753966381101E-2</v>
          </cell>
          <cell r="G82">
            <v>3.2956288353357899E-2</v>
          </cell>
          <cell r="H82">
            <v>8.5792664241533673E-2</v>
          </cell>
          <cell r="I82">
            <v>4.468661973469267</v>
          </cell>
          <cell r="J82">
            <v>5.0793313908705298E-3</v>
          </cell>
        </row>
        <row r="83">
          <cell r="B83" t="str">
            <v>CO2_T</v>
          </cell>
          <cell r="C83" t="str">
            <v>VAR_fout</v>
          </cell>
          <cell r="D83" t="str">
            <v>T_B_c-HYBDSL-S4</v>
          </cell>
          <cell r="F83">
            <v>8.5085999481741197E-4</v>
          </cell>
          <cell r="G83">
            <v>2.3791512392199203E-3</v>
          </cell>
          <cell r="H83">
            <v>1.5753049920199111E-3</v>
          </cell>
          <cell r="I83">
            <v>3.5282354058583003E-3</v>
          </cell>
        </row>
        <row r="84">
          <cell r="B84" t="str">
            <v>CO2_T</v>
          </cell>
          <cell r="C84" t="str">
            <v>VAR_fout</v>
          </cell>
          <cell r="D84" t="str">
            <v>TFHGV-ICEDSLExt</v>
          </cell>
          <cell r="E84">
            <v>1410.2221250922601</v>
          </cell>
          <cell r="F84">
            <v>1167.23263023406</v>
          </cell>
          <cell r="G84">
            <v>838.84615952811998</v>
          </cell>
          <cell r="H84">
            <v>356.39468675783502</v>
          </cell>
        </row>
        <row r="85">
          <cell r="B85" t="str">
            <v>CO2_T</v>
          </cell>
          <cell r="C85" t="str">
            <v>VAR_fout</v>
          </cell>
          <cell r="D85" t="str">
            <v>TPSHPGSLEXT</v>
          </cell>
          <cell r="E85">
            <v>129.873812963153</v>
          </cell>
          <cell r="F85">
            <v>7.8646982530063299E-4</v>
          </cell>
          <cell r="G85">
            <v>5.2675947417503604E-3</v>
          </cell>
          <cell r="H85">
            <v>3.30766669617909E-3</v>
          </cell>
          <cell r="I85">
            <v>4.1861271352909901E-2</v>
          </cell>
        </row>
        <row r="86">
          <cell r="B86" t="str">
            <v>CO2_T</v>
          </cell>
          <cell r="C86" t="str">
            <v>VAR_fout</v>
          </cell>
          <cell r="D86" t="str">
            <v>T_TW-ICEGSL-S1</v>
          </cell>
          <cell r="E86">
            <v>3.2692276713368651</v>
          </cell>
          <cell r="F86">
            <v>12.452040239928751</v>
          </cell>
          <cell r="G86">
            <v>25.456920093101857</v>
          </cell>
          <cell r="H86">
            <v>45.313090056188628</v>
          </cell>
          <cell r="I86">
            <v>33.019058229091748</v>
          </cell>
          <cell r="J86">
            <v>1.555757790989576E-3</v>
          </cell>
        </row>
        <row r="87">
          <cell r="B87" t="str">
            <v>CO2_T</v>
          </cell>
          <cell r="C87" t="str">
            <v>VAR_fout</v>
          </cell>
          <cell r="D87" t="str">
            <v>TPSHPDSLEXT</v>
          </cell>
          <cell r="E87">
            <v>1273.9831592043399</v>
          </cell>
          <cell r="F87">
            <v>1167.36477637037</v>
          </cell>
          <cell r="G87">
            <v>870.85901518846697</v>
          </cell>
          <cell r="H87">
            <v>637.20864288880603</v>
          </cell>
          <cell r="I87">
            <v>1197.9198535793801</v>
          </cell>
          <cell r="J87">
            <v>1197.7482036116901</v>
          </cell>
        </row>
        <row r="88">
          <cell r="B88" t="str">
            <v>CO2_T</v>
          </cell>
          <cell r="C88" t="str">
            <v>VAR_fout</v>
          </cell>
          <cell r="D88" t="str">
            <v>T_TW-ICEGSL-S2</v>
          </cell>
          <cell r="E88">
            <v>8.2913404234973296</v>
          </cell>
          <cell r="F88">
            <v>12.025839762337515</v>
          </cell>
          <cell r="G88">
            <v>12.023129828288813</v>
          </cell>
          <cell r="H88">
            <v>7.5023542669272212</v>
          </cell>
          <cell r="I88">
            <v>1.798992273765905E-2</v>
          </cell>
          <cell r="J88">
            <v>6.9477032254989504E-4</v>
          </cell>
        </row>
        <row r="89">
          <cell r="B89" t="str">
            <v>CO2_T</v>
          </cell>
          <cell r="C89" t="str">
            <v>VAR_fout</v>
          </cell>
          <cell r="D89" t="str">
            <v>T_TW-ICEGSL-S3</v>
          </cell>
          <cell r="E89">
            <v>11.73099866986481</v>
          </cell>
          <cell r="F89">
            <v>14.542974655992646</v>
          </cell>
          <cell r="G89">
            <v>14.849950703639275</v>
          </cell>
          <cell r="H89">
            <v>14.526625952602046</v>
          </cell>
          <cell r="I89">
            <v>3.3699370076155866</v>
          </cell>
          <cell r="J89">
            <v>5.9123001710923795E-4</v>
          </cell>
        </row>
        <row r="90">
          <cell r="B90" t="str">
            <v>CO2_T</v>
          </cell>
          <cell r="C90" t="str">
            <v>VAR_fout</v>
          </cell>
          <cell r="D90" t="str">
            <v>T_C-ICEGSLEXT</v>
          </cell>
          <cell r="E90">
            <v>4722.2887764254001</v>
          </cell>
          <cell r="F90">
            <v>4316.2398821261904</v>
          </cell>
          <cell r="G90">
            <v>3850.5070960745602</v>
          </cell>
          <cell r="H90">
            <v>814.92032579365605</v>
          </cell>
        </row>
        <row r="91">
          <cell r="B91" t="str">
            <v>CO2_T</v>
          </cell>
          <cell r="C91" t="str">
            <v>VAR_fout</v>
          </cell>
          <cell r="D91" t="str">
            <v>T_TW-ICEGSL-S4</v>
          </cell>
          <cell r="E91">
            <v>7.6823282518961999</v>
          </cell>
          <cell r="F91">
            <v>9.2842619918945228</v>
          </cell>
          <cell r="G91">
            <v>9.4681732672725349</v>
          </cell>
          <cell r="H91">
            <v>9.287169970294082</v>
          </cell>
          <cell r="I91">
            <v>8.4089625360811855</v>
          </cell>
          <cell r="J91">
            <v>1.2010033115783774E-3</v>
          </cell>
        </row>
        <row r="92">
          <cell r="B92" t="str">
            <v>CO2_T</v>
          </cell>
          <cell r="C92" t="str">
            <v>VAR_fout</v>
          </cell>
          <cell r="D92" t="str">
            <v>T_C-ICEDSLEXT</v>
          </cell>
          <cell r="E92">
            <v>3986.7393644737599</v>
          </cell>
          <cell r="F92">
            <v>3569.77796229764</v>
          </cell>
          <cell r="G92">
            <v>2582.9054154246301</v>
          </cell>
          <cell r="H92">
            <v>1175.1446133669299</v>
          </cell>
        </row>
        <row r="93">
          <cell r="B93" t="str">
            <v>CO2_T</v>
          </cell>
          <cell r="C93" t="str">
            <v>VAR_fout</v>
          </cell>
          <cell r="D93" t="str">
            <v>T_TW-ICEGSLEXT</v>
          </cell>
          <cell r="E93">
            <v>146.787198084626</v>
          </cell>
          <cell r="F93">
            <v>111.448960516664</v>
          </cell>
          <cell r="G93">
            <v>76.669927284601798</v>
          </cell>
          <cell r="H93">
            <v>33.438527420805599</v>
          </cell>
        </row>
        <row r="94">
          <cell r="B94" t="str">
            <v>CO2_T</v>
          </cell>
          <cell r="C94" t="str">
            <v>VAR_fout</v>
          </cell>
          <cell r="D94" t="str">
            <v>TFLGV-ICENGA</v>
          </cell>
          <cell r="E94">
            <v>1.4309527937896469</v>
          </cell>
          <cell r="F94">
            <v>1.263963496429432</v>
          </cell>
          <cell r="G94">
            <v>3.0026589197423306</v>
          </cell>
          <cell r="H94">
            <v>4.2098239565516655</v>
          </cell>
          <cell r="I94">
            <v>0.67148377296992723</v>
          </cell>
          <cell r="J94">
            <v>9.3849439667986808E-3</v>
          </cell>
        </row>
        <row r="95">
          <cell r="B95" t="str">
            <v>CO2_T</v>
          </cell>
          <cell r="C95" t="str">
            <v>VAR_fout</v>
          </cell>
          <cell r="D95" t="str">
            <v>T_B_c-ICENGA-S1</v>
          </cell>
          <cell r="F95">
            <v>4.7516701577643202E-3</v>
          </cell>
          <cell r="G95">
            <v>5.7370581383521288E-2</v>
          </cell>
          <cell r="H95">
            <v>5.4840202274743836E-2</v>
          </cell>
          <cell r="I95">
            <v>3.084685426854648E-2</v>
          </cell>
          <cell r="J95">
            <v>1.5009112119550872E-5</v>
          </cell>
        </row>
        <row r="96">
          <cell r="B96" t="str">
            <v>CO2_T</v>
          </cell>
          <cell r="C96" t="str">
            <v>VAR_fout</v>
          </cell>
          <cell r="D96" t="str">
            <v>T_B_c-ICENGA-S2</v>
          </cell>
          <cell r="F96">
            <v>4.0263589298813003E-3</v>
          </cell>
          <cell r="G96">
            <v>0.11149153834449764</v>
          </cell>
          <cell r="H96">
            <v>0.153456321919547</v>
          </cell>
          <cell r="I96">
            <v>9.866453906888098E-2</v>
          </cell>
          <cell r="J96">
            <v>1.226590340680734E-5</v>
          </cell>
        </row>
        <row r="97">
          <cell r="B97" t="str">
            <v>CO2_T</v>
          </cell>
          <cell r="C97" t="str">
            <v>VAR_fout</v>
          </cell>
          <cell r="D97" t="str">
            <v>T_B_u-ICEDSL-S1</v>
          </cell>
          <cell r="E97">
            <v>2.2519147313522499E-2</v>
          </cell>
          <cell r="F97">
            <v>0.533251349863331</v>
          </cell>
          <cell r="G97">
            <v>31.012710379392775</v>
          </cell>
          <cell r="H97">
            <v>53.161351115043253</v>
          </cell>
          <cell r="I97">
            <v>38.824211021932513</v>
          </cell>
          <cell r="J97">
            <v>2.5510568506231768E-3</v>
          </cell>
        </row>
        <row r="98">
          <cell r="B98" t="str">
            <v>CO2_T</v>
          </cell>
          <cell r="C98" t="str">
            <v>VAR_fout</v>
          </cell>
          <cell r="D98" t="str">
            <v>T_B_c-ICENGA-S3</v>
          </cell>
          <cell r="F98">
            <v>3.82298378790697E-3</v>
          </cell>
          <cell r="G98">
            <v>0.46802880336478131</v>
          </cell>
          <cell r="H98">
            <v>0.60726529769582827</v>
          </cell>
          <cell r="I98">
            <v>0.70778584218175655</v>
          </cell>
        </row>
        <row r="99">
          <cell r="B99" t="str">
            <v>CO2_T</v>
          </cell>
          <cell r="C99" t="str">
            <v>VAR_fout</v>
          </cell>
          <cell r="D99" t="str">
            <v>T_B_u-ICEDSL-S2</v>
          </cell>
          <cell r="E99">
            <v>8.0416110066456987</v>
          </cell>
          <cell r="F99">
            <v>10.039746787969962</v>
          </cell>
          <cell r="G99">
            <v>17.490860462901107</v>
          </cell>
          <cell r="H99">
            <v>28.821908964431877</v>
          </cell>
          <cell r="I99">
            <v>4.0053021879372555</v>
          </cell>
          <cell r="J99">
            <v>5.0609216329264102E-5</v>
          </cell>
        </row>
        <row r="100">
          <cell r="B100" t="str">
            <v>CO2_T</v>
          </cell>
          <cell r="C100" t="str">
            <v>VAR_fout</v>
          </cell>
          <cell r="D100" t="str">
            <v>T_B_c-ICENGA-S4</v>
          </cell>
          <cell r="G100">
            <v>1.699859104817447E-3</v>
          </cell>
          <cell r="H100">
            <v>1.3644770152885649E-3</v>
          </cell>
          <cell r="I100">
            <v>1.2658067065071063E-3</v>
          </cell>
        </row>
        <row r="101">
          <cell r="B101" t="str">
            <v>CO2_T</v>
          </cell>
          <cell r="C101" t="str">
            <v>VAR_fout</v>
          </cell>
          <cell r="D101" t="str">
            <v>T_B_u-ICEDSL-S3</v>
          </cell>
          <cell r="E101">
            <v>45.47883147928205</v>
          </cell>
          <cell r="F101">
            <v>67.676326806854973</v>
          </cell>
          <cell r="G101">
            <v>117.65609465347808</v>
          </cell>
          <cell r="H101">
            <v>190.05328220633479</v>
          </cell>
          <cell r="I101">
            <v>7.6041459788469314</v>
          </cell>
          <cell r="J101">
            <v>3.5649873341036598E-5</v>
          </cell>
        </row>
        <row r="102">
          <cell r="B102" t="str">
            <v>CO2_T</v>
          </cell>
          <cell r="C102" t="str">
            <v>VAR_fout</v>
          </cell>
          <cell r="D102" t="str">
            <v>T_B_u-ICEDSL-S4</v>
          </cell>
          <cell r="E102">
            <v>0.25570264699381851</v>
          </cell>
          <cell r="G102">
            <v>1.1458523194810921E-2</v>
          </cell>
          <cell r="H102">
            <v>7.9267105091785901E-4</v>
          </cell>
          <cell r="I102">
            <v>4.4698895118805999E-3</v>
          </cell>
        </row>
        <row r="103">
          <cell r="B103" t="str">
            <v>CO2_T</v>
          </cell>
          <cell r="C103" t="str">
            <v>VAR_fout</v>
          </cell>
          <cell r="D103" t="str">
            <v>T_B_c-ICENGAEXT</v>
          </cell>
          <cell r="E103">
            <v>7.9464575054455193E-3</v>
          </cell>
          <cell r="F103">
            <v>7.9289713274279198E-3</v>
          </cell>
          <cell r="G103">
            <v>7.7802215265402996E-3</v>
          </cell>
        </row>
        <row r="104">
          <cell r="B104" t="str">
            <v>CO2_T</v>
          </cell>
          <cell r="C104" t="str">
            <v>VAR_fout</v>
          </cell>
          <cell r="D104" t="str">
            <v>T_B_u-ICEDSLEXT</v>
          </cell>
          <cell r="E104">
            <v>1.2709513666213199</v>
          </cell>
          <cell r="F104">
            <v>1.26946607598946</v>
          </cell>
          <cell r="G104">
            <v>1.26449951334903</v>
          </cell>
        </row>
        <row r="105">
          <cell r="B105" t="str">
            <v>CO2_T</v>
          </cell>
          <cell r="C105" t="str">
            <v>VAR_fout</v>
          </cell>
          <cell r="D105" t="str">
            <v>T_C-HYBGSLEXT</v>
          </cell>
          <cell r="E105">
            <v>92.549785819763102</v>
          </cell>
          <cell r="F105">
            <v>91.724800334850102</v>
          </cell>
          <cell r="G105">
            <v>68.278231168475301</v>
          </cell>
          <cell r="H105">
            <v>32.395775011401298</v>
          </cell>
        </row>
        <row r="106">
          <cell r="B106" t="str">
            <v>CO2_T</v>
          </cell>
          <cell r="C106" t="str">
            <v>VAR_fout</v>
          </cell>
          <cell r="D106" t="str">
            <v>TPAVDKEREXT</v>
          </cell>
          <cell r="E106">
            <v>79.576349423418094</v>
          </cell>
          <cell r="F106">
            <v>100.796237247683</v>
          </cell>
          <cell r="G106">
            <v>132.626068984081</v>
          </cell>
          <cell r="H106">
            <v>185.675788544743</v>
          </cell>
          <cell r="I106">
            <v>154.38211110512901</v>
          </cell>
          <cell r="J106">
            <v>123.088433665514</v>
          </cell>
        </row>
        <row r="107">
          <cell r="B107" t="str">
            <v>CO2_T</v>
          </cell>
          <cell r="C107" t="str">
            <v>VAR_fout</v>
          </cell>
          <cell r="D107" t="str">
            <v>T_C-ICE-GSL-S1</v>
          </cell>
          <cell r="E107">
            <v>33.24963204353773</v>
          </cell>
          <cell r="F107">
            <v>40.630864122529353</v>
          </cell>
          <cell r="G107">
            <v>28.466715939379476</v>
          </cell>
          <cell r="H107">
            <v>21.693737613568452</v>
          </cell>
          <cell r="I107">
            <v>8.4309083931109793E-2</v>
          </cell>
          <cell r="J107">
            <v>1.0334581633163801E-3</v>
          </cell>
        </row>
        <row r="108">
          <cell r="B108" t="str">
            <v>CO2_T</v>
          </cell>
          <cell r="C108" t="str">
            <v>VAR_fout</v>
          </cell>
          <cell r="D108" t="str">
            <v>TFLGV-ICEGSL</v>
          </cell>
          <cell r="E108">
            <v>26.343670141136801</v>
          </cell>
          <cell r="F108">
            <v>42.659307455184582</v>
          </cell>
          <cell r="G108">
            <v>65.808017403438029</v>
          </cell>
          <cell r="H108">
            <v>43.241102546426212</v>
          </cell>
          <cell r="I108">
            <v>7.2310606274038833E-2</v>
          </cell>
          <cell r="J108">
            <v>3.0265880068742011E-3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T_C-ICE-GSL-S2</v>
          </cell>
          <cell r="E109">
            <v>252.93697903029408</v>
          </cell>
          <cell r="F109">
            <v>391.64176421292274</v>
          </cell>
          <cell r="G109">
            <v>278.0849690775371</v>
          </cell>
          <cell r="H109">
            <v>302.95355281489395</v>
          </cell>
          <cell r="I109">
            <v>9.2471925816003206E-2</v>
          </cell>
          <cell r="J109">
            <v>7.9698980146573602E-4</v>
          </cell>
        </row>
        <row r="110">
          <cell r="B110" t="str">
            <v>CO2_T</v>
          </cell>
          <cell r="C110" t="str">
            <v>VAR_fout</v>
          </cell>
          <cell r="D110" t="str">
            <v>T_C-ICE-DSL-S1</v>
          </cell>
          <cell r="E110">
            <v>0.38815888216741889</v>
          </cell>
          <cell r="F110">
            <v>0.44486702754393975</v>
          </cell>
          <cell r="G110">
            <v>0.35879393122546438</v>
          </cell>
          <cell r="H110">
            <v>0.28640279341122438</v>
          </cell>
          <cell r="I110">
            <v>2.8222323220325057E-2</v>
          </cell>
          <cell r="J110">
            <v>6.2489383761672398E-4</v>
          </cell>
        </row>
        <row r="111">
          <cell r="B111" t="str">
            <v>CO2_T</v>
          </cell>
          <cell r="C111" t="str">
            <v>VAR_fout</v>
          </cell>
          <cell r="D111" t="str">
            <v>T_C-ICE-GSL-S3</v>
          </cell>
          <cell r="E111">
            <v>265.61045116657306</v>
          </cell>
          <cell r="F111">
            <v>423.61691524516669</v>
          </cell>
          <cell r="G111">
            <v>493.81674594434821</v>
          </cell>
          <cell r="H111">
            <v>403.59350078223025</v>
          </cell>
          <cell r="I111">
            <v>6.4445242308727666</v>
          </cell>
          <cell r="J111">
            <v>8.0173264762027001E-4</v>
          </cell>
        </row>
        <row r="112">
          <cell r="B112" t="str">
            <v>CO2_T</v>
          </cell>
          <cell r="C112" t="str">
            <v>VAR_fout</v>
          </cell>
          <cell r="D112" t="str">
            <v>T_C-ICE-DSL-S2</v>
          </cell>
          <cell r="E112">
            <v>89.346981213485591</v>
          </cell>
          <cell r="F112">
            <v>94.059238886194763</v>
          </cell>
          <cell r="G112">
            <v>67.322293208465709</v>
          </cell>
          <cell r="H112">
            <v>67.851513500601996</v>
          </cell>
          <cell r="I112">
            <v>3.6035761409801192E-2</v>
          </cell>
          <cell r="J112">
            <v>5.6998004397055505E-4</v>
          </cell>
        </row>
        <row r="113">
          <cell r="B113" t="str">
            <v>CO2_T</v>
          </cell>
          <cell r="C113" t="str">
            <v>VAR_fout</v>
          </cell>
          <cell r="D113" t="str">
            <v>T_C-ICE-GSL-S4</v>
          </cell>
          <cell r="E113">
            <v>256.14794466971961</v>
          </cell>
          <cell r="F113">
            <v>387.774046093896</v>
          </cell>
          <cell r="G113">
            <v>942.90814503450281</v>
          </cell>
          <cell r="H113">
            <v>2201.8048850637078</v>
          </cell>
          <cell r="I113">
            <v>434.47230514651329</v>
          </cell>
          <cell r="J113">
            <v>9.8457976298046502E-4</v>
          </cell>
        </row>
        <row r="114">
          <cell r="B114" t="str">
            <v>CO2_T</v>
          </cell>
          <cell r="C114" t="str">
            <v>VAR_fout</v>
          </cell>
          <cell r="D114" t="str">
            <v>T_C-ICE-DSL-S3</v>
          </cell>
          <cell r="E114">
            <v>333.10223745242939</v>
          </cell>
          <cell r="F114">
            <v>390.45929642841395</v>
          </cell>
          <cell r="G114">
            <v>386.76400125705015</v>
          </cell>
          <cell r="H114">
            <v>295.42467628356854</v>
          </cell>
          <cell r="I114">
            <v>4.1664485844438028E-2</v>
          </cell>
          <cell r="J114">
            <v>5.9729046740190298E-4</v>
          </cell>
        </row>
        <row r="115">
          <cell r="B115" t="str">
            <v>CO2_T</v>
          </cell>
          <cell r="C115" t="str">
            <v>VAR_fout</v>
          </cell>
          <cell r="D115" t="str">
            <v>T_C-ICE-DSL-S4</v>
          </cell>
          <cell r="E115">
            <v>142.20470162798981</v>
          </cell>
          <cell r="F115">
            <v>162.05439085148507</v>
          </cell>
          <cell r="G115">
            <v>159.34557412407275</v>
          </cell>
          <cell r="H115">
            <v>122.70100250566807</v>
          </cell>
          <cell r="I115">
            <v>2.3875483560369441E-2</v>
          </cell>
          <cell r="J115">
            <v>5.9796726345019301E-4</v>
          </cell>
        </row>
        <row r="116">
          <cell r="B116" t="str">
            <v>CO2_T</v>
          </cell>
          <cell r="C116" t="str">
            <v>VAR_fout</v>
          </cell>
          <cell r="D116" t="str">
            <v>TFLGV-ICENGAExt</v>
          </cell>
          <cell r="E116">
            <v>6.0517686502178298</v>
          </cell>
          <cell r="F116">
            <v>1.8277695894149899</v>
          </cell>
          <cell r="G116">
            <v>3.9479550813176698</v>
          </cell>
          <cell r="H116">
            <v>1.82773442150191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T_B_u-HYBDSL-S1</v>
          </cell>
          <cell r="F117">
            <v>15.2223847172584</v>
          </cell>
          <cell r="G117">
            <v>1.3169854091015365</v>
          </cell>
          <cell r="H117">
            <v>0.3476964012606516</v>
          </cell>
          <cell r="I117">
            <v>0.12217091112625331</v>
          </cell>
          <cell r="J117">
            <v>41.65360416196377</v>
          </cell>
        </row>
        <row r="118">
          <cell r="B118" t="str">
            <v>CO2_T</v>
          </cell>
          <cell r="C118" t="str">
            <v>VAR_fout</v>
          </cell>
          <cell r="D118" t="str">
            <v>T_B_u-HYBDSL-S2</v>
          </cell>
          <cell r="F118">
            <v>4.4027695636016398E-2</v>
          </cell>
          <cell r="G118">
            <v>7.5013355932931097E-2</v>
          </cell>
          <cell r="H118">
            <v>0.17143461742910329</v>
          </cell>
          <cell r="I118">
            <v>0.13255621381424559</v>
          </cell>
          <cell r="J118">
            <v>14.497555002672389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T_B_u-HYBDSL-S3</v>
          </cell>
          <cell r="F119">
            <v>9.8763591086811903E-2</v>
          </cell>
          <cell r="G119">
            <v>0.1240600045405427</v>
          </cell>
          <cell r="H119">
            <v>0.18237088872383589</v>
          </cell>
          <cell r="I119">
            <v>134.74161996097212</v>
          </cell>
          <cell r="J119">
            <v>1.3769663123078951E-2</v>
          </cell>
        </row>
        <row r="120">
          <cell r="B120" t="str">
            <v>CO2_T</v>
          </cell>
          <cell r="C120" t="str">
            <v>VAR_fout</v>
          </cell>
          <cell r="D120" t="str">
            <v>T_C-HY-GSL-S1</v>
          </cell>
          <cell r="E120">
            <v>3.357132810971764</v>
          </cell>
          <cell r="F120">
            <v>3.9485478665033131</v>
          </cell>
          <cell r="G120">
            <v>2.8678020936814366</v>
          </cell>
          <cell r="H120">
            <v>82.107652819132227</v>
          </cell>
          <cell r="I120">
            <v>32.466737424473635</v>
          </cell>
          <cell r="J120">
            <v>1.253958906849751E-2</v>
          </cell>
        </row>
        <row r="121">
          <cell r="B121" t="str">
            <v>CO2_T</v>
          </cell>
          <cell r="C121" t="str">
            <v>VAR_fout</v>
          </cell>
          <cell r="D121" t="str">
            <v>T_B_u-HYBDSL-S4</v>
          </cell>
          <cell r="G121">
            <v>4.2718645511165602E-4</v>
          </cell>
          <cell r="H121">
            <v>1.6736885872532499E-4</v>
          </cell>
          <cell r="I121">
            <v>8.4964420669327613E-3</v>
          </cell>
          <cell r="J121">
            <v>1.50222864398423E-5</v>
          </cell>
        </row>
        <row r="122">
          <cell r="B122" t="str">
            <v>CO2_T</v>
          </cell>
          <cell r="C122" t="str">
            <v>VAR_fout</v>
          </cell>
          <cell r="D122" t="str">
            <v>TFRLFDSLEXT</v>
          </cell>
          <cell r="E122">
            <v>29.0332153096263</v>
          </cell>
          <cell r="F122">
            <v>20.327735276542199</v>
          </cell>
          <cell r="G122">
            <v>5.91458394527885E-2</v>
          </cell>
          <cell r="H122">
            <v>2.76826777237907E-2</v>
          </cell>
        </row>
        <row r="123">
          <cell r="B123" t="str">
            <v>CO2_T</v>
          </cell>
          <cell r="C123" t="str">
            <v>VAR_fout</v>
          </cell>
          <cell r="D123" t="str">
            <v>T_C-HY-GSL-S2</v>
          </cell>
          <cell r="E123">
            <v>9.8265754229735194</v>
          </cell>
          <cell r="F123">
            <v>15.127004937203901</v>
          </cell>
          <cell r="G123">
            <v>79.848367276347275</v>
          </cell>
          <cell r="H123">
            <v>105.48182249117851</v>
          </cell>
          <cell r="I123">
            <v>8.7856319304815713</v>
          </cell>
          <cell r="J123">
            <v>1.6743398714517251E-2</v>
          </cell>
        </row>
        <row r="124">
          <cell r="B124" t="str">
            <v>CO2_T</v>
          </cell>
          <cell r="C124" t="str">
            <v>VAR_fout</v>
          </cell>
          <cell r="D124" t="str">
            <v>TPSHPNGAEXT</v>
          </cell>
          <cell r="F124">
            <v>6.3873083952882799E-6</v>
          </cell>
          <cell r="G124">
            <v>299.68671520902501</v>
          </cell>
          <cell r="H124">
            <v>436.14896971294598</v>
          </cell>
          <cell r="I124">
            <v>1.10062956793721E-2</v>
          </cell>
          <cell r="J124">
            <v>3.3680080075588399E-3</v>
          </cell>
        </row>
        <row r="125">
          <cell r="B125" t="str">
            <v>CO2_T</v>
          </cell>
          <cell r="C125" t="str">
            <v>VAR_fout</v>
          </cell>
          <cell r="D125" t="str">
            <v>T_C-HY-DSL-S1</v>
          </cell>
          <cell r="E125">
            <v>2.4684606014024201E-3</v>
          </cell>
          <cell r="F125">
            <v>0.31181408389654303</v>
          </cell>
          <cell r="G125">
            <v>0.33408067910990979</v>
          </cell>
          <cell r="H125">
            <v>2.6004346178103157</v>
          </cell>
          <cell r="I125">
            <v>1.043764005771975</v>
          </cell>
          <cell r="J125">
            <v>6.5018944830514906E-3</v>
          </cell>
        </row>
        <row r="126">
          <cell r="B126" t="str">
            <v>CO2_T</v>
          </cell>
          <cell r="C126" t="str">
            <v>VAR_fout</v>
          </cell>
          <cell r="D126" t="str">
            <v>T_C-HY-GSL-S3</v>
          </cell>
          <cell r="E126">
            <v>7.3553569130437761</v>
          </cell>
          <cell r="F126">
            <v>105.27725426237349</v>
          </cell>
          <cell r="G126">
            <v>99.552272657156152</v>
          </cell>
          <cell r="H126">
            <v>79.69826990761446</v>
          </cell>
          <cell r="I126">
            <v>4.879931263493175E-2</v>
          </cell>
          <cell r="J126">
            <v>7.8831653958134802E-3</v>
          </cell>
        </row>
        <row r="127">
          <cell r="B127" t="str">
            <v>CO2_T</v>
          </cell>
          <cell r="C127" t="str">
            <v>VAR_fout</v>
          </cell>
          <cell r="D127" t="str">
            <v>T_C-HY-DSL-S2</v>
          </cell>
          <cell r="E127">
            <v>0.2034409608921606</v>
          </cell>
          <cell r="F127">
            <v>49.352761144084859</v>
          </cell>
          <cell r="G127">
            <v>122.87934212437361</v>
          </cell>
          <cell r="H127">
            <v>347.90948258327865</v>
          </cell>
          <cell r="I127">
            <v>75.58492823022128</v>
          </cell>
          <cell r="J127">
            <v>1.096756812157363E-2</v>
          </cell>
        </row>
        <row r="128">
          <cell r="B128" t="str">
            <v>CO2_T</v>
          </cell>
          <cell r="C128" t="str">
            <v>VAR_fout</v>
          </cell>
          <cell r="D128" t="str">
            <v>T_C-HY-GSL-S4</v>
          </cell>
          <cell r="E128">
            <v>6.6906603222592302</v>
          </cell>
          <cell r="F128">
            <v>10.059229614164302</v>
          </cell>
          <cell r="G128">
            <v>9.7055816086943612</v>
          </cell>
          <cell r="H128">
            <v>8.0694446739541164</v>
          </cell>
          <cell r="I128">
            <v>5.3979110335211945E-2</v>
          </cell>
          <cell r="J128">
            <v>1.0289737247328391E-2</v>
          </cell>
        </row>
        <row r="129">
          <cell r="B129" t="str">
            <v>CO2_T</v>
          </cell>
          <cell r="C129" t="str">
            <v>VAR_fout</v>
          </cell>
          <cell r="D129" t="str">
            <v>T_C-HY-DSL-S3</v>
          </cell>
          <cell r="E129">
            <v>2.0320718894653567</v>
          </cell>
          <cell r="F129">
            <v>3.3455443518033339</v>
          </cell>
          <cell r="G129">
            <v>3.2319302039665847</v>
          </cell>
          <cell r="H129">
            <v>2.4686707978143074</v>
          </cell>
          <cell r="I129">
            <v>4.596364805984976E-2</v>
          </cell>
          <cell r="J129">
            <v>7.0982375160431998E-3</v>
          </cell>
        </row>
        <row r="130">
          <cell r="B130" t="str">
            <v>CO2_T</v>
          </cell>
          <cell r="C130" t="str">
            <v>VAR_fout</v>
          </cell>
          <cell r="D130" t="str">
            <v>T_C-HY-DSL-S4</v>
          </cell>
          <cell r="E130">
            <v>2.5954964312433262</v>
          </cell>
          <cell r="F130">
            <v>5.5864697041982785</v>
          </cell>
          <cell r="G130">
            <v>5.3225117450018988</v>
          </cell>
          <cell r="H130">
            <v>4.4014974316451685</v>
          </cell>
          <cell r="I130">
            <v>5.0230801793565101E-2</v>
          </cell>
          <cell r="J130">
            <v>9.2321571710147696E-3</v>
          </cell>
        </row>
        <row r="131">
          <cell r="B131" t="str">
            <v>CO2_T</v>
          </cell>
          <cell r="C131" t="str">
            <v>VAR_fout</v>
          </cell>
          <cell r="D131" t="str">
            <v>TFHGV-HYBDSL</v>
          </cell>
          <cell r="F131">
            <v>273.52914861499602</v>
          </cell>
          <cell r="G131">
            <v>433.61434240130296</v>
          </cell>
          <cell r="H131">
            <v>787.82033214929152</v>
          </cell>
          <cell r="I131">
            <v>982.404596931573</v>
          </cell>
          <cell r="J131">
            <v>201.28348805449551</v>
          </cell>
        </row>
        <row r="132">
          <cell r="B132" t="str">
            <v>CO2_T</v>
          </cell>
          <cell r="C132" t="str">
            <v>VAR_fout</v>
          </cell>
          <cell r="D132" t="str">
            <v>TFHGV-ICEDSL</v>
          </cell>
          <cell r="E132">
            <v>380.88623526008121</v>
          </cell>
          <cell r="F132">
            <v>166.32649664429124</v>
          </cell>
          <cell r="G132">
            <v>166.30237126030099</v>
          </cell>
          <cell r="H132">
            <v>32.308720154378051</v>
          </cell>
          <cell r="I132">
            <v>4.3533208075126596E-2</v>
          </cell>
          <cell r="J132">
            <v>9.4568335565157222E-4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T-Plg-DSL-mix_S1</v>
          </cell>
          <cell r="E133">
            <v>1.3564426441759301E-3</v>
          </cell>
          <cell r="F133">
            <v>0.22170515932486401</v>
          </cell>
          <cell r="G133">
            <v>0.17153237466003152</v>
          </cell>
          <cell r="H133">
            <v>0.14585265060967278</v>
          </cell>
          <cell r="I133">
            <v>4.0265980562287598E-2</v>
          </cell>
          <cell r="J133">
            <v>1.4048135045373999E-2</v>
          </cell>
        </row>
        <row r="134">
          <cell r="B134" t="str">
            <v>CO2_T</v>
          </cell>
          <cell r="C134" t="str">
            <v>VAR_fout</v>
          </cell>
          <cell r="D134" t="str">
            <v>T-Plg-DSL-mix_S2</v>
          </cell>
          <cell r="E134">
            <v>1.59484783203724E-3</v>
          </cell>
          <cell r="F134">
            <v>7.0173447434108596E-2</v>
          </cell>
          <cell r="G134">
            <v>0.12950795324153902</v>
          </cell>
          <cell r="H134">
            <v>0.22229245217553817</v>
          </cell>
          <cell r="I134">
            <v>0.12095029481568563</v>
          </cell>
          <cell r="J134">
            <v>2.5594282679513101E-2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T-Plg-DSL-mix_S3</v>
          </cell>
          <cell r="E135">
            <v>9.2091243533029294E-3</v>
          </cell>
          <cell r="F135">
            <v>13.932335754771721</v>
          </cell>
          <cell r="G135">
            <v>70.872243729807593</v>
          </cell>
          <cell r="H135">
            <v>386.60454354395461</v>
          </cell>
          <cell r="I135">
            <v>530.6323600156104</v>
          </cell>
          <cell r="J135">
            <v>58.65112311691756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T_B_c-ICEDSL-S1</v>
          </cell>
          <cell r="E136">
            <v>8.317685821699591</v>
          </cell>
          <cell r="F136">
            <v>22.48147854751867</v>
          </cell>
          <cell r="G136">
            <v>27.455525706332217</v>
          </cell>
          <cell r="H136">
            <v>33.789649417863266</v>
          </cell>
          <cell r="I136">
            <v>25.083433509832759</v>
          </cell>
          <cell r="J136">
            <v>1.7212438841678452E-3</v>
          </cell>
        </row>
        <row r="137">
          <cell r="B137" t="str">
            <v>CO2_T</v>
          </cell>
          <cell r="C137" t="str">
            <v>VAR_fout</v>
          </cell>
          <cell r="D137" t="str">
            <v>T-Plg-DSL-mix_S4</v>
          </cell>
          <cell r="E137">
            <v>0.434603338987883</v>
          </cell>
          <cell r="F137">
            <v>43.080302057570506</v>
          </cell>
          <cell r="G137">
            <v>39.324611100070101</v>
          </cell>
          <cell r="H137">
            <v>30.368720184439365</v>
          </cell>
          <cell r="I137">
            <v>0.19582245186227115</v>
          </cell>
          <cell r="J137">
            <v>3.8043730889827383E-2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T_B_c-ICEDSL-S2</v>
          </cell>
          <cell r="E138">
            <v>38.080762731814602</v>
          </cell>
          <cell r="F138">
            <v>29.213213047962316</v>
          </cell>
          <cell r="G138">
            <v>35.456957258459909</v>
          </cell>
          <cell r="H138">
            <v>43.82294351166113</v>
          </cell>
          <cell r="I138">
            <v>33.188220364496608</v>
          </cell>
          <cell r="J138">
            <v>6.8542856220142601E-4</v>
          </cell>
        </row>
        <row r="139">
          <cell r="B139" t="str">
            <v>CO2_T</v>
          </cell>
          <cell r="C139" t="str">
            <v>VAR_fout</v>
          </cell>
          <cell r="D139" t="str">
            <v>T_B_c-ICEDSL-S3</v>
          </cell>
          <cell r="E139">
            <v>11.572775656487728</v>
          </cell>
          <cell r="F139">
            <v>9.3048998906054319</v>
          </cell>
          <cell r="G139">
            <v>10.791248973208294</v>
          </cell>
          <cell r="H139">
            <v>12.963480531170966</v>
          </cell>
          <cell r="I139">
            <v>0.89029068265931599</v>
          </cell>
          <cell r="J139">
            <v>1.0898621366433899E-4</v>
          </cell>
        </row>
        <row r="140">
          <cell r="B140" t="str">
            <v>CO2_T</v>
          </cell>
          <cell r="C140" t="str">
            <v>VAR_fout</v>
          </cell>
          <cell r="D140" t="str">
            <v>T_B_c-ICEDSL-S4</v>
          </cell>
          <cell r="E140">
            <v>1.0174932930464413</v>
          </cell>
          <cell r="F140">
            <v>2.2321524067493151E-3</v>
          </cell>
          <cell r="G140">
            <v>1.2062882564595661E-2</v>
          </cell>
          <cell r="H140">
            <v>3.0294213977986222E-3</v>
          </cell>
          <cell r="I140">
            <v>4.00599763585057E-3</v>
          </cell>
        </row>
        <row r="141">
          <cell r="B141" t="str">
            <v>CO2_T</v>
          </cell>
          <cell r="C141" t="str">
            <v>VAR_fout</v>
          </cell>
          <cell r="D141" t="str">
            <v>T_B_u-ICENGA-S1</v>
          </cell>
          <cell r="F141">
            <v>5.9681717162910703E-3</v>
          </cell>
          <cell r="G141">
            <v>8.2418900051682217E-2</v>
          </cell>
          <cell r="H141">
            <v>6.195528431901777E-2</v>
          </cell>
          <cell r="I141">
            <v>5.3889603076819247E-2</v>
          </cell>
          <cell r="J141">
            <v>1.4339135659950271E-3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T_B_u-ICENGA-S2</v>
          </cell>
          <cell r="F142">
            <v>3.33302492947038E-3</v>
          </cell>
          <cell r="G142">
            <v>0.10233680315892149</v>
          </cell>
          <cell r="H142">
            <v>0.14872517905259855</v>
          </cell>
          <cell r="I142">
            <v>8.9675527709853209E-2</v>
          </cell>
          <cell r="J142">
            <v>3.8038005670906044E-5</v>
          </cell>
        </row>
        <row r="143">
          <cell r="B143" t="str">
            <v>CO2_T</v>
          </cell>
          <cell r="C143" t="str">
            <v>VAR_fout</v>
          </cell>
          <cell r="D143" t="str">
            <v>T_B_c-ICEDSLEXT</v>
          </cell>
          <cell r="E143">
            <v>0.44207500444234599</v>
          </cell>
          <cell r="F143">
            <v>0.44086404110368299</v>
          </cell>
          <cell r="G143">
            <v>0.43766165703090898</v>
          </cell>
        </row>
        <row r="144">
          <cell r="B144" t="str">
            <v>CO2_T</v>
          </cell>
          <cell r="C144" t="str">
            <v>VAR_fout</v>
          </cell>
          <cell r="D144" t="str">
            <v>T_B_u-ICENGA-S3</v>
          </cell>
          <cell r="F144">
            <v>2.9516150567942801E-3</v>
          </cell>
          <cell r="G144">
            <v>1.9377423782006955</v>
          </cell>
          <cell r="H144">
            <v>2.0743710836298068</v>
          </cell>
          <cell r="I144">
            <v>2.1841960462540326</v>
          </cell>
          <cell r="J144">
            <v>1.2204672500662399E-4</v>
          </cell>
        </row>
        <row r="145">
          <cell r="B145" t="str">
            <v>CO2_T</v>
          </cell>
          <cell r="C145" t="str">
            <v>VAR_fout</v>
          </cell>
          <cell r="D145" t="str">
            <v>T_B_u-ICENGA-S4</v>
          </cell>
          <cell r="G145">
            <v>4.3562067541856998E-4</v>
          </cell>
          <cell r="H145">
            <v>1.5767121741178201E-4</v>
          </cell>
          <cell r="I145">
            <v>1.5483368761879E-3</v>
          </cell>
        </row>
        <row r="146">
          <cell r="B146" t="str">
            <v>CO2_T</v>
          </cell>
          <cell r="C146" t="str">
            <v>VAR_comnet</v>
          </cell>
          <cell r="D146" t="str">
            <v>-</v>
          </cell>
          <cell r="E146">
            <v>15061.561634802199</v>
          </cell>
          <cell r="F146">
            <v>14522.2732992249</v>
          </cell>
          <cell r="G146">
            <v>13538.337700287801</v>
          </cell>
          <cell r="H146">
            <v>10277.6496030942</v>
          </cell>
          <cell r="I146">
            <v>4836.7085673865404</v>
          </cell>
          <cell r="J146">
            <v>2215.53166987243</v>
          </cell>
        </row>
        <row r="147">
          <cell r="B147" t="str">
            <v>CO2</v>
          </cell>
          <cell r="C147" t="str">
            <v>VAR_fout</v>
          </cell>
          <cell r="D147" t="str">
            <v>EWSTINCCS</v>
          </cell>
          <cell r="I147">
            <v>-7.6133749333928094E-2</v>
          </cell>
          <cell r="J147">
            <v>-1152.3347616441799</v>
          </cell>
        </row>
        <row r="148">
          <cell r="B148" t="str">
            <v>CO2</v>
          </cell>
          <cell r="C148" t="str">
            <v>VAR_fout</v>
          </cell>
          <cell r="D148" t="str">
            <v>othGHG</v>
          </cell>
          <cell r="E148">
            <v>9468.5879275113693</v>
          </cell>
          <cell r="F148">
            <v>9181.2450035050406</v>
          </cell>
          <cell r="G148">
            <v>8893.9020794986809</v>
          </cell>
          <cell r="H148">
            <v>5053.8086658044904</v>
          </cell>
          <cell r="I148">
            <v>4599.1026431972796</v>
          </cell>
          <cell r="J148">
            <v>4808.4136806750103</v>
          </cell>
        </row>
        <row r="149">
          <cell r="B149" t="str">
            <v>CO2</v>
          </cell>
          <cell r="C149" t="str">
            <v>VAR_fout</v>
          </cell>
          <cell r="D149" t="str">
            <v>D-ICOA</v>
          </cell>
          <cell r="E149">
            <v>330.01238600143199</v>
          </cell>
          <cell r="F149">
            <v>321.17929975914302</v>
          </cell>
          <cell r="G149">
            <v>1.11658698344855</v>
          </cell>
          <cell r="H149">
            <v>4.2385164449723498E-2</v>
          </cell>
          <cell r="I149">
            <v>6.29594401432067E-3</v>
          </cell>
          <cell r="J149">
            <v>5.5154604110216896E-4</v>
          </cell>
        </row>
        <row r="150">
          <cell r="B150" t="str">
            <v>CO2</v>
          </cell>
          <cell r="C150" t="str">
            <v>VAR_fout</v>
          </cell>
          <cell r="D150" t="str">
            <v>ENGA-CCS</v>
          </cell>
          <cell r="I150">
            <v>-4.23990425120465E-2</v>
          </cell>
          <cell r="J150">
            <v>-3.7635492913290401E-2</v>
          </cell>
        </row>
        <row r="151">
          <cell r="B151" t="str">
            <v>CO2</v>
          </cell>
          <cell r="C151" t="str">
            <v>VAR_fout</v>
          </cell>
          <cell r="D151" t="str">
            <v>CHPWSTCCS</v>
          </cell>
          <cell r="I151">
            <v>-8.6776639414111303E-2</v>
          </cell>
          <cell r="J151">
            <v>-1099.4988375625501</v>
          </cell>
        </row>
        <row r="152">
          <cell r="B152" t="str">
            <v>CO2</v>
          </cell>
          <cell r="C152" t="str">
            <v>VAR_fout</v>
          </cell>
          <cell r="D152" t="str">
            <v>D-ENGA</v>
          </cell>
          <cell r="E152">
            <v>310.95384231785999</v>
          </cell>
          <cell r="F152">
            <v>102.513793026277</v>
          </cell>
          <cell r="G152">
            <v>258.38115153471898</v>
          </cell>
          <cell r="H152">
            <v>75.511776562455097</v>
          </cell>
          <cell r="I152">
            <v>28.4124415015396</v>
          </cell>
          <cell r="J152">
            <v>2.6410006094998301E-2</v>
          </cell>
        </row>
        <row r="153">
          <cell r="B153" t="str">
            <v>CO2</v>
          </cell>
          <cell r="C153" t="str">
            <v>VAR_fout</v>
          </cell>
          <cell r="D153" t="str">
            <v>D-ILFO</v>
          </cell>
          <cell r="E153">
            <v>689.00851287866305</v>
          </cell>
          <cell r="F153">
            <v>659.57571778645104</v>
          </cell>
          <cell r="G153">
            <v>652.76631722848504</v>
          </cell>
          <cell r="H153">
            <v>484.41252119255699</v>
          </cell>
          <cell r="I153">
            <v>183.754800547288</v>
          </cell>
          <cell r="J153">
            <v>7.1873335025098896E-4</v>
          </cell>
        </row>
        <row r="154">
          <cell r="B154" t="str">
            <v>CO2</v>
          </cell>
          <cell r="C154" t="str">
            <v>VAR_fout</v>
          </cell>
          <cell r="D154" t="str">
            <v>ITOT-CHPWSTCCS</v>
          </cell>
          <cell r="I154">
            <v>-4.9716250919003599E-2</v>
          </cell>
          <cell r="J154">
            <v>-722.38410191261096</v>
          </cell>
        </row>
        <row r="155">
          <cell r="B155" t="str">
            <v>CO2</v>
          </cell>
          <cell r="C155" t="str">
            <v>VAR_fout</v>
          </cell>
          <cell r="D155" t="str">
            <v>ITOT-CHPNGACCS</v>
          </cell>
          <cell r="I155">
            <v>-3.0546742577159499E-2</v>
          </cell>
          <cell r="J155">
            <v>-0.39903439133229301</v>
          </cell>
        </row>
        <row r="156">
          <cell r="B156" t="str">
            <v>CO2</v>
          </cell>
          <cell r="C156" t="str">
            <v>VAR_fout</v>
          </cell>
          <cell r="D156" t="str">
            <v>D-TDSL</v>
          </cell>
          <cell r="E156">
            <v>8807.1292173120892</v>
          </cell>
          <cell r="F156">
            <v>8147.66189498737</v>
          </cell>
          <cell r="G156">
            <v>6784.8613800580797</v>
          </cell>
          <cell r="H156">
            <v>5229.0263341814798</v>
          </cell>
          <cell r="I156">
            <v>3247.9845084794802</v>
          </cell>
          <cell r="J156">
            <v>8.91939437363761E-4</v>
          </cell>
        </row>
        <row r="157">
          <cell r="B157" t="str">
            <v>CO2</v>
          </cell>
          <cell r="C157" t="str">
            <v>VAR_fout</v>
          </cell>
          <cell r="D157" t="str">
            <v>ITOT-PROCESSCO2</v>
          </cell>
          <cell r="E157">
            <v>2089.34680048464</v>
          </cell>
          <cell r="F157">
            <v>2111.0131698740802</v>
          </cell>
          <cell r="G157">
            <v>2102.26947106126</v>
          </cell>
          <cell r="H157">
            <v>2093.6574056844902</v>
          </cell>
          <cell r="I157">
            <v>2077.4242187466202</v>
          </cell>
          <cell r="J157">
            <v>2063.7518401236198</v>
          </cell>
        </row>
        <row r="158">
          <cell r="B158" t="str">
            <v>CO2</v>
          </cell>
          <cell r="C158" t="str">
            <v>VAR_fout</v>
          </cell>
          <cell r="D158" t="str">
            <v>D-ELFO</v>
          </cell>
          <cell r="E158">
            <v>26.6751910358443</v>
          </cell>
          <cell r="F158">
            <v>476.71041246128601</v>
          </cell>
          <cell r="G158">
            <v>1.2033197289504001</v>
          </cell>
          <cell r="H158">
            <v>0.25187983107945999</v>
          </cell>
          <cell r="I158">
            <v>0.287506954894578</v>
          </cell>
          <cell r="J158">
            <v>1.0041289233508E-2</v>
          </cell>
        </row>
        <row r="159">
          <cell r="B159" t="str">
            <v>CO2</v>
          </cell>
          <cell r="C159" t="str">
            <v>VAR_fout</v>
          </cell>
          <cell r="D159" t="str">
            <v>D-TNGA</v>
          </cell>
          <cell r="E159">
            <v>16.1135944171074</v>
          </cell>
          <cell r="F159">
            <v>7.7092823344033601</v>
          </cell>
          <cell r="G159">
            <v>323.89349934512501</v>
          </cell>
          <cell r="H159">
            <v>476.33730141453202</v>
          </cell>
          <cell r="I159">
            <v>19.204696434333801</v>
          </cell>
          <cell r="J159">
            <v>3.8849950124459298E-2</v>
          </cell>
        </row>
        <row r="160">
          <cell r="B160" t="str">
            <v>CO2</v>
          </cell>
          <cell r="C160" t="str">
            <v>VAR_fout</v>
          </cell>
          <cell r="D160" t="str">
            <v>D-SNGA</v>
          </cell>
          <cell r="E160">
            <v>1522.3881064342299</v>
          </cell>
          <cell r="F160">
            <v>1304.13187396424</v>
          </cell>
          <cell r="G160">
            <v>1540.9069080046499</v>
          </cell>
          <cell r="H160">
            <v>2393.9084756706402</v>
          </cell>
          <cell r="I160">
            <v>1838.88470804595</v>
          </cell>
          <cell r="J160">
            <v>431.21040773417599</v>
          </cell>
        </row>
        <row r="161">
          <cell r="B161" t="str">
            <v>CO2</v>
          </cell>
          <cell r="C161" t="str">
            <v>VAR_fout</v>
          </cell>
          <cell r="D161" t="str">
            <v>CO2compabroad</v>
          </cell>
          <cell r="H161">
            <v>-4446.5269520808097</v>
          </cell>
          <cell r="I161">
            <v>-5845.3205770436098</v>
          </cell>
          <cell r="J161">
            <v>-4808.4136806750103</v>
          </cell>
        </row>
        <row r="162">
          <cell r="B162" t="str">
            <v>CO2</v>
          </cell>
          <cell r="C162" t="str">
            <v>VAR_fout</v>
          </cell>
          <cell r="D162" t="str">
            <v>D-RNGA</v>
          </cell>
          <cell r="E162">
            <v>2652.1320656049702</v>
          </cell>
          <cell r="F162">
            <v>2731.85432547354</v>
          </cell>
          <cell r="G162">
            <v>2840.0221352469098</v>
          </cell>
          <cell r="H162">
            <v>2998.2645188082502</v>
          </cell>
          <cell r="I162">
            <v>2549.0333550606301</v>
          </cell>
          <cell r="J162">
            <v>636.39912798524904</v>
          </cell>
        </row>
        <row r="163">
          <cell r="B163" t="str">
            <v>CO2</v>
          </cell>
          <cell r="C163" t="str">
            <v>VAR_fout</v>
          </cell>
          <cell r="D163" t="str">
            <v>D-IHFO</v>
          </cell>
          <cell r="E163">
            <v>213.78069712056299</v>
          </cell>
          <cell r="F163">
            <v>2.1230042555344801</v>
          </cell>
          <cell r="G163">
            <v>0.19146220995446001</v>
          </cell>
          <cell r="H163">
            <v>3.6294015920419601E-2</v>
          </cell>
          <cell r="I163">
            <v>5.96457079598615E-3</v>
          </cell>
        </row>
        <row r="164">
          <cell r="B164" t="str">
            <v>CO2</v>
          </cell>
          <cell r="C164" t="str">
            <v>VAR_fout</v>
          </cell>
          <cell r="D164" t="str">
            <v>SUP_WSTHTGBIOCCS</v>
          </cell>
          <cell r="I164">
            <v>-2.7835419632207901E-3</v>
          </cell>
          <cell r="J164">
            <v>-455.54016259773402</v>
          </cell>
        </row>
        <row r="165">
          <cell r="B165" t="str">
            <v>CO2</v>
          </cell>
          <cell r="C165" t="str">
            <v>VAR_fout</v>
          </cell>
          <cell r="D165" t="str">
            <v>D-SLFO</v>
          </cell>
          <cell r="E165">
            <v>2267.7890090457199</v>
          </cell>
          <cell r="F165">
            <v>1754.7373631215901</v>
          </cell>
          <cell r="G165">
            <v>1680.2133299314501</v>
          </cell>
          <cell r="H165">
            <v>987.72667705207402</v>
          </cell>
          <cell r="I165">
            <v>351.63244761675003</v>
          </cell>
          <cell r="J165">
            <v>1.9165656639544199E-3</v>
          </cell>
        </row>
        <row r="166">
          <cell r="B166" t="str">
            <v>CO2</v>
          </cell>
          <cell r="C166" t="str">
            <v>VAR_fout</v>
          </cell>
          <cell r="D166" t="str">
            <v>D-RCOA</v>
          </cell>
          <cell r="E166">
            <v>9.2701515146035103</v>
          </cell>
          <cell r="F166">
            <v>9.2700511554651897</v>
          </cell>
          <cell r="G166">
            <v>0.15223592256310001</v>
          </cell>
          <cell r="H166">
            <v>0.112704833158406</v>
          </cell>
        </row>
        <row r="167">
          <cell r="B167" t="str">
            <v>CO2</v>
          </cell>
          <cell r="C167" t="str">
            <v>VAR_fout</v>
          </cell>
          <cell r="D167" t="str">
            <v>ITOT-CHPWODCCS</v>
          </cell>
          <cell r="I167">
            <v>-586.23754219779698</v>
          </cell>
          <cell r="J167">
            <v>-1539.9988405680001</v>
          </cell>
        </row>
        <row r="168">
          <cell r="B168" t="str">
            <v>CO2</v>
          </cell>
          <cell r="C168" t="str">
            <v>VAR_fout</v>
          </cell>
          <cell r="D168" t="str">
            <v>D-RLFO</v>
          </cell>
          <cell r="E168">
            <v>4514.4847697881296</v>
          </cell>
          <cell r="F168">
            <v>3811.9818235585199</v>
          </cell>
          <cell r="G168">
            <v>3896.6773765643102</v>
          </cell>
          <cell r="H168">
            <v>3114.3598366084002</v>
          </cell>
          <cell r="I168">
            <v>700.43214731590399</v>
          </cell>
          <cell r="J168">
            <v>8.8210023621746402E-4</v>
          </cell>
        </row>
        <row r="169">
          <cell r="B169" t="str">
            <v>CO2</v>
          </cell>
          <cell r="C169" t="str">
            <v>VAR_fout</v>
          </cell>
          <cell r="D169" t="str">
            <v>D-TGSL</v>
          </cell>
          <cell r="E169">
            <v>5822.3451200622803</v>
          </cell>
          <cell r="F169">
            <v>5915.6522823627402</v>
          </cell>
          <cell r="G169">
            <v>5928.6082819507701</v>
          </cell>
          <cell r="H169">
            <v>4115.88380021188</v>
          </cell>
          <cell r="I169">
            <v>632.17290193282997</v>
          </cell>
          <cell r="J169">
            <v>13.0824844422309</v>
          </cell>
        </row>
        <row r="170">
          <cell r="B170" t="str">
            <v>CO2</v>
          </cell>
          <cell r="C170" t="str">
            <v>VAR_fout</v>
          </cell>
          <cell r="D170" t="str">
            <v>EWOD-CCS</v>
          </cell>
          <cell r="I170">
            <v>-5.6516828958882701E-2</v>
          </cell>
          <cell r="J170">
            <v>-16.5363987093079</v>
          </cell>
        </row>
        <row r="171">
          <cell r="B171" t="str">
            <v>CO2</v>
          </cell>
          <cell r="C171" t="str">
            <v>VAR_fout</v>
          </cell>
          <cell r="D171" t="str">
            <v>ITOT-PROCESSCO2CCS</v>
          </cell>
          <cell r="I171">
            <v>-8.0300369226748696E-3</v>
          </cell>
          <cell r="J171">
            <v>-649.82059811761496</v>
          </cell>
        </row>
        <row r="172">
          <cell r="B172" t="str">
            <v>CO2</v>
          </cell>
          <cell r="C172" t="str">
            <v>VAR_fout</v>
          </cell>
          <cell r="D172" t="str">
            <v>D-IWST</v>
          </cell>
          <cell r="E172">
            <v>1068.1289923592501</v>
          </cell>
          <cell r="F172">
            <v>1094.48218407541</v>
          </cell>
          <cell r="G172">
            <v>1024.64135149289</v>
          </cell>
          <cell r="H172">
            <v>1013.19803163429</v>
          </cell>
          <cell r="I172">
            <v>996.69820038309797</v>
          </cell>
          <cell r="J172">
            <v>996.45104537894395</v>
          </cell>
        </row>
        <row r="173">
          <cell r="B173" t="str">
            <v>CO2</v>
          </cell>
          <cell r="C173" t="str">
            <v>VAR_fout</v>
          </cell>
          <cell r="D173" t="str">
            <v>SUP_WODH2CCS</v>
          </cell>
          <cell r="J173">
            <v>-1026.0872886306099</v>
          </cell>
        </row>
        <row r="174">
          <cell r="B174" t="str">
            <v>CO2</v>
          </cell>
          <cell r="C174" t="str">
            <v>VAR_fout</v>
          </cell>
          <cell r="D174" t="str">
            <v>SUP_WODBIOCCS</v>
          </cell>
          <cell r="I174">
            <v>-1.58501541476419E-2</v>
          </cell>
          <cell r="J174">
            <v>-136.325011582119</v>
          </cell>
        </row>
        <row r="175">
          <cell r="B175" t="str">
            <v>CO2</v>
          </cell>
          <cell r="C175" t="str">
            <v>VAR_fout</v>
          </cell>
          <cell r="D175" t="str">
            <v>SUP_NGAH2CCS</v>
          </cell>
          <cell r="J175">
            <v>-283.27681250420198</v>
          </cell>
        </row>
        <row r="176">
          <cell r="B176" t="str">
            <v>CO2</v>
          </cell>
          <cell r="C176" t="str">
            <v>VAR_fout</v>
          </cell>
          <cell r="D176" t="str">
            <v>CT_CWODETHCCS</v>
          </cell>
          <cell r="I176">
            <v>-4.5211405463647502E-4</v>
          </cell>
        </row>
        <row r="177">
          <cell r="B177" t="str">
            <v>CO2</v>
          </cell>
          <cell r="C177" t="str">
            <v>VAR_fout</v>
          </cell>
          <cell r="D177" t="str">
            <v>D-TKER</v>
          </cell>
          <cell r="E177">
            <v>80.763254672403804</v>
          </cell>
          <cell r="F177">
            <v>102.299643522715</v>
          </cell>
          <cell r="G177">
            <v>134.604226798182</v>
          </cell>
          <cell r="H177">
            <v>144.99013549179</v>
          </cell>
          <cell r="I177">
            <v>137.85755287616399</v>
          </cell>
        </row>
        <row r="178">
          <cell r="B178" t="str">
            <v>CO2</v>
          </cell>
          <cell r="C178" t="str">
            <v>VAR_fout</v>
          </cell>
          <cell r="D178" t="str">
            <v>D-INGA</v>
          </cell>
          <cell r="E178">
            <v>2101.8427037671399</v>
          </cell>
          <cell r="F178">
            <v>1872.8065661309699</v>
          </cell>
          <cell r="G178">
            <v>2006.1884327730299</v>
          </cell>
          <cell r="H178">
            <v>1528.1137374157299</v>
          </cell>
          <cell r="I178">
            <v>751.21559815670605</v>
          </cell>
          <cell r="J178">
            <v>600.72463853315401</v>
          </cell>
        </row>
        <row r="179">
          <cell r="B179" t="str">
            <v>CO2</v>
          </cell>
          <cell r="C179" t="str">
            <v>VAR_fout</v>
          </cell>
          <cell r="D179" t="str">
            <v>SUP_DAC</v>
          </cell>
          <cell r="I179">
            <v>-1.4050319855739601E-3</v>
          </cell>
          <cell r="J179">
            <v>-2.4343885077883501E-2</v>
          </cell>
        </row>
        <row r="180">
          <cell r="B180" t="str">
            <v>CO2</v>
          </cell>
          <cell r="C180" t="str">
            <v>VAR_fout</v>
          </cell>
          <cell r="D180" t="str">
            <v>CT_CWODBDSCCS</v>
          </cell>
          <cell r="I180">
            <v>-3.5637404613632299E-3</v>
          </cell>
          <cell r="J180">
            <v>-3.7677363667073202E-3</v>
          </cell>
        </row>
        <row r="181">
          <cell r="B181" t="str">
            <v>CO2</v>
          </cell>
          <cell r="C181" t="str">
            <v>VAR_fout</v>
          </cell>
          <cell r="D181" t="str">
            <v>D-EWST</v>
          </cell>
          <cell r="E181">
            <v>2236.64502897698</v>
          </cell>
          <cell r="F181">
            <v>2235.40318542368</v>
          </cell>
          <cell r="G181">
            <v>2268.7819029300299</v>
          </cell>
          <cell r="H181">
            <v>2265.8195815259401</v>
          </cell>
          <cell r="I181">
            <v>2288.7521283296201</v>
          </cell>
          <cell r="J181">
            <v>2340.5642106795299</v>
          </cell>
        </row>
        <row r="182">
          <cell r="B182" t="str">
            <v>CO2</v>
          </cell>
          <cell r="C182" t="str">
            <v>VAR_comnet</v>
          </cell>
          <cell r="D182" t="str">
            <v>-</v>
          </cell>
          <cell r="E182">
            <v>44227.397371305196</v>
          </cell>
          <cell r="F182">
            <v>41842.350876778401</v>
          </cell>
          <cell r="G182">
            <v>40339.381449263499</v>
          </cell>
          <cell r="H182">
            <v>27528.935111022802</v>
          </cell>
          <cell r="I182">
            <v>13970.922217085899</v>
          </cell>
          <cell r="J182">
            <v>-2.6377486906807201E-6</v>
          </cell>
        </row>
        <row r="183">
          <cell r="B183" t="str">
            <v>CO2</v>
          </cell>
          <cell r="C183" t="str">
            <v>EQ_combalM</v>
          </cell>
          <cell r="D183" t="str">
            <v>-</v>
          </cell>
          <cell r="H183">
            <v>-6.2381832468431202E-2</v>
          </cell>
          <cell r="I183">
            <v>-0.316620494693506</v>
          </cell>
          <cell r="J183">
            <v>-5.0667143296424699</v>
          </cell>
        </row>
        <row r="184">
          <cell r="B184" t="str">
            <v>CO2_X</v>
          </cell>
          <cell r="C184" t="str">
            <v>VAR_fout</v>
          </cell>
          <cell r="D184" t="str">
            <v>D-CO2_O</v>
          </cell>
          <cell r="J184">
            <v>7069.1323416852183</v>
          </cell>
        </row>
        <row r="185">
          <cell r="B185" t="str">
            <v>CO2_X</v>
          </cell>
          <cell r="C185" t="str">
            <v>VAR_fin</v>
          </cell>
          <cell r="D185" t="str">
            <v>CO2EXP</v>
          </cell>
          <cell r="J185">
            <v>7069.1323416852183</v>
          </cell>
        </row>
        <row r="186">
          <cell r="B186" t="str">
            <v>CO2_X</v>
          </cell>
          <cell r="C186" t="str">
            <v>EQ_combalM</v>
          </cell>
          <cell r="D186" t="str">
            <v>-</v>
          </cell>
          <cell r="I186">
            <v>-963.64292429971601</v>
          </cell>
          <cell r="J186">
            <v>-122.73882832031185</v>
          </cell>
        </row>
        <row r="187">
          <cell r="B187" t="str">
            <v>CO2_SECTOR</v>
          </cell>
          <cell r="C187" t="str">
            <v>VAR_fout</v>
          </cell>
          <cell r="D187" t="str">
            <v>CO2_IND</v>
          </cell>
          <cell r="E187">
            <v>6492.1200926116926</v>
          </cell>
          <cell r="F187">
            <v>6061.1799418815854</v>
          </cell>
          <cell r="G187">
            <v>5787.1736217490661</v>
          </cell>
          <cell r="H187">
            <v>5119.4603751074501</v>
          </cell>
          <cell r="I187">
            <v>4009.1050783485248</v>
          </cell>
          <cell r="J187">
            <v>3660.9287970292908</v>
          </cell>
        </row>
        <row r="188">
          <cell r="B188" t="str">
            <v>CO2_SECTOR</v>
          </cell>
          <cell r="C188" t="str">
            <v>VAR_fout</v>
          </cell>
          <cell r="D188" t="str">
            <v>CO2_RES</v>
          </cell>
          <cell r="E188">
            <v>7175.886986907698</v>
          </cell>
          <cell r="F188">
            <v>6553.1062001875243</v>
          </cell>
          <cell r="G188">
            <v>6736.8517477337746</v>
          </cell>
          <cell r="H188">
            <v>6112.7370602498049</v>
          </cell>
          <cell r="I188">
            <v>3249.4655023765313</v>
          </cell>
          <cell r="J188">
            <v>636.40001008548552</v>
          </cell>
        </row>
        <row r="189">
          <cell r="B189" t="str">
            <v>CO2_SECTOR</v>
          </cell>
          <cell r="C189" t="str">
            <v>VAR_fout</v>
          </cell>
          <cell r="D189" t="str">
            <v>CO2_TRA</v>
          </cell>
          <cell r="E189">
            <v>14725.164281214893</v>
          </cell>
          <cell r="F189">
            <v>14171.8196969322</v>
          </cell>
          <cell r="G189">
            <v>13169.989230338057</v>
          </cell>
          <cell r="H189">
            <v>9964.1067810837067</v>
          </cell>
          <cell r="I189">
            <v>4035.1936906879482</v>
          </cell>
          <cell r="J189">
            <v>13.122226846184965</v>
          </cell>
        </row>
        <row r="190">
          <cell r="B190" t="str">
            <v>CO2_SECTOR</v>
          </cell>
          <cell r="C190" t="str">
            <v>VAR_fout</v>
          </cell>
          <cell r="D190" t="str">
            <v>CO2_ELC</v>
          </cell>
          <cell r="E190">
            <v>2574.2740623306781</v>
          </cell>
          <cell r="F190">
            <v>2814.627390911241</v>
          </cell>
          <cell r="G190">
            <v>2528.3663741936939</v>
          </cell>
          <cell r="H190">
            <v>2341.5832379194753</v>
          </cell>
          <cell r="I190">
            <v>2317.452076786054</v>
          </cell>
          <cell r="J190">
            <v>2340.6006619748541</v>
          </cell>
        </row>
        <row r="191">
          <cell r="B191" t="str">
            <v>CO2_SECTOR</v>
          </cell>
          <cell r="C191" t="str">
            <v>VAR_fout</v>
          </cell>
          <cell r="D191" t="str">
            <v>CO2_SER</v>
          </cell>
          <cell r="E191">
            <v>3790.1771154799476</v>
          </cell>
          <cell r="F191">
            <v>3058.869237085833</v>
          </cell>
          <cell r="G191">
            <v>3221.1202379361016</v>
          </cell>
          <cell r="H191">
            <v>3381.6351527227143</v>
          </cell>
          <cell r="I191">
            <v>2190.517155662702</v>
          </cell>
          <cell r="J191">
            <v>431.21232429983991</v>
          </cell>
        </row>
        <row r="192">
          <cell r="B192" t="str">
            <v>CO2_SECTOR</v>
          </cell>
          <cell r="C192" t="str">
            <v>VAR_fout</v>
          </cell>
          <cell r="D192" t="str">
            <v>CO2_ELCCCS</v>
          </cell>
          <cell r="E192">
            <v>2574.2740623306781</v>
          </cell>
          <cell r="F192">
            <v>2814.627390911241</v>
          </cell>
          <cell r="G192">
            <v>2528.3663741936939</v>
          </cell>
          <cell r="H192">
            <v>2341.5832379194753</v>
          </cell>
          <cell r="I192">
            <v>2317.1008877483714</v>
          </cell>
          <cell r="J192">
            <v>72.187847929071495</v>
          </cell>
        </row>
        <row r="193">
          <cell r="B193" t="str">
            <v>CO2_SECTOR</v>
          </cell>
          <cell r="C193" t="str">
            <v>VAR_fout</v>
          </cell>
          <cell r="D193" t="str">
            <v>CO2_H2CCS</v>
          </cell>
          <cell r="I193">
            <v>1.2809665791970298E-2</v>
          </cell>
          <cell r="J193">
            <v>-1901.231816468995</v>
          </cell>
        </row>
        <row r="194">
          <cell r="B194" t="str">
            <v>CO2_SECTOR</v>
          </cell>
          <cell r="C194" t="str">
            <v>VAR_fout</v>
          </cell>
          <cell r="D194" t="str">
            <v>CO2_INDCCS</v>
          </cell>
          <cell r="E194">
            <v>6492.1200926116926</v>
          </cell>
          <cell r="F194">
            <v>6061.1799418815854</v>
          </cell>
          <cell r="G194">
            <v>5787.173621749067</v>
          </cell>
          <cell r="H194">
            <v>5119.4922292006659</v>
          </cell>
          <cell r="I194">
            <v>3422.7342399453587</v>
          </cell>
          <cell r="J194">
            <v>748.33350104571434</v>
          </cell>
        </row>
        <row r="195">
          <cell r="B195" t="str">
            <v>CO2_SECTOR</v>
          </cell>
          <cell r="C195" t="str">
            <v>VAR_comnet</v>
          </cell>
          <cell r="D195" t="str">
            <v>-</v>
          </cell>
          <cell r="E195">
            <v>43824.01669348729</v>
          </cell>
          <cell r="F195">
            <v>41535.40979979121</v>
          </cell>
          <cell r="G195">
            <v>39759.041207893431</v>
          </cell>
          <cell r="H195">
            <v>34380.598074203292</v>
          </cell>
          <cell r="I195">
            <v>21541.581441221282</v>
          </cell>
          <cell r="J195">
            <v>6001.5535527414468</v>
          </cell>
        </row>
        <row r="196">
          <cell r="B196" t="str">
            <v>CO2SC</v>
          </cell>
          <cell r="C196" t="str">
            <v>VAR_fout</v>
          </cell>
          <cell r="D196" t="str">
            <v>CO2S1</v>
          </cell>
          <cell r="E196">
            <v>6307.1990227535098</v>
          </cell>
          <cell r="F196">
            <v>6307.1990227535098</v>
          </cell>
          <cell r="G196">
            <v>6307.1990227535098</v>
          </cell>
          <cell r="H196">
            <v>6307.1990227535098</v>
          </cell>
          <cell r="I196">
            <v>6307.1990227535098</v>
          </cell>
          <cell r="J196">
            <v>6307.1990227535098</v>
          </cell>
        </row>
        <row r="197">
          <cell r="B197" t="str">
            <v>CO2SC</v>
          </cell>
          <cell r="C197" t="str">
            <v>VAR_fout</v>
          </cell>
          <cell r="D197" t="str">
            <v>CO2S2</v>
          </cell>
          <cell r="J197">
            <v>761.93335090806295</v>
          </cell>
        </row>
        <row r="198">
          <cell r="B198" t="str">
            <v>CO2SC</v>
          </cell>
          <cell r="C198" t="str">
            <v>VAR_fin</v>
          </cell>
          <cell r="D198" t="str">
            <v>CO2EXP</v>
          </cell>
          <cell r="J198">
            <v>7069.1323416851901</v>
          </cell>
        </row>
        <row r="199">
          <cell r="B199" t="str">
            <v>CO2SC</v>
          </cell>
          <cell r="C199" t="str">
            <v>EQ_combalM</v>
          </cell>
          <cell r="D199" t="str">
            <v>-</v>
          </cell>
          <cell r="J199">
            <v>0.500025745540841</v>
          </cell>
        </row>
        <row r="200">
          <cell r="B200" t="str">
            <v>CO2P</v>
          </cell>
          <cell r="C200" t="str">
            <v>VAR_fout</v>
          </cell>
          <cell r="D200" t="str">
            <v>ITOT-PROCESSCO2</v>
          </cell>
          <cell r="E200">
            <v>2089.34680048464</v>
          </cell>
          <cell r="F200">
            <v>2111.0131698740802</v>
          </cell>
          <cell r="G200">
            <v>2102.26947106126</v>
          </cell>
          <cell r="H200">
            <v>2093.6574056844938</v>
          </cell>
          <cell r="I200">
            <v>2077.4242187466216</v>
          </cell>
          <cell r="J200">
            <v>2063.7518401236125</v>
          </cell>
        </row>
        <row r="201">
          <cell r="B201" t="str">
            <v>CO2P</v>
          </cell>
          <cell r="C201" t="str">
            <v>VAR_comnet</v>
          </cell>
          <cell r="D201" t="str">
            <v>-</v>
          </cell>
          <cell r="E201">
            <v>2089.34680048464</v>
          </cell>
          <cell r="F201">
            <v>2111.0131698740802</v>
          </cell>
          <cell r="G201">
            <v>2102.26947106126</v>
          </cell>
          <cell r="H201">
            <v>2093.6574056844938</v>
          </cell>
          <cell r="I201">
            <v>2077.4242187466216</v>
          </cell>
          <cell r="J201">
            <v>2063.7518401236125</v>
          </cell>
        </row>
        <row r="202">
          <cell r="B202" t="str">
            <v>CO2_E</v>
          </cell>
          <cell r="C202" t="str">
            <v>VAR_fout</v>
          </cell>
          <cell r="D202" t="str">
            <v>EWSTINCCS</v>
          </cell>
          <cell r="I202">
            <v>8.2221778717269503E-2</v>
          </cell>
          <cell r="J202">
            <v>1220.0795312047901</v>
          </cell>
        </row>
        <row r="203">
          <cell r="B203" t="str">
            <v>CO2_E</v>
          </cell>
          <cell r="C203" t="str">
            <v>VAR_fout</v>
          </cell>
          <cell r="D203" t="str">
            <v>ENGA-CCS</v>
          </cell>
          <cell r="I203">
            <v>5.6910281843673E-2</v>
          </cell>
          <cell r="J203">
            <v>4.2927826953482101E-2</v>
          </cell>
        </row>
        <row r="204">
          <cell r="B204" t="str">
            <v>CO2_E</v>
          </cell>
          <cell r="C204" t="str">
            <v>VAR_fout</v>
          </cell>
          <cell r="D204" t="str">
            <v>CHPWSTCCS</v>
          </cell>
          <cell r="I204">
            <v>9.7501842038327402E-2</v>
          </cell>
          <cell r="J204">
            <v>1235.39195231747</v>
          </cell>
        </row>
        <row r="205">
          <cell r="B205" t="str">
            <v>CO2_E</v>
          </cell>
          <cell r="C205" t="str">
            <v>VAR_fout</v>
          </cell>
          <cell r="D205" t="str">
            <v>HPLNGA</v>
          </cell>
          <cell r="E205">
            <v>114.38382955376299</v>
          </cell>
          <cell r="F205">
            <v>101.952602341334</v>
          </cell>
          <cell r="G205">
            <v>296.57150860291199</v>
          </cell>
          <cell r="H205">
            <v>68.436355186600295</v>
          </cell>
          <cell r="I205">
            <v>1.25901755535834E-2</v>
          </cell>
          <cell r="J205">
            <v>2.7331575479977899E-4</v>
          </cell>
        </row>
        <row r="206">
          <cell r="B206" t="str">
            <v>CO2_E</v>
          </cell>
          <cell r="C206" t="str">
            <v>VAR_fout</v>
          </cell>
          <cell r="D206" t="str">
            <v>CHPWST</v>
          </cell>
          <cell r="E206">
            <v>2783.996546587</v>
          </cell>
          <cell r="F206">
            <v>2574.9231674369998</v>
          </cell>
          <cell r="G206">
            <v>2453.60411861078</v>
          </cell>
          <cell r="H206">
            <v>2587.5649566891402</v>
          </cell>
          <cell r="I206">
            <v>2566.7990783545802</v>
          </cell>
          <cell r="J206">
            <v>1005.49282521236</v>
          </cell>
        </row>
        <row r="207">
          <cell r="B207" t="str">
            <v>CO2_E</v>
          </cell>
          <cell r="C207" t="str">
            <v>VAR_fout</v>
          </cell>
          <cell r="D207" t="str">
            <v>CHPNGA</v>
          </cell>
          <cell r="E207">
            <v>207.442588541134</v>
          </cell>
          <cell r="F207">
            <v>0.115541750828729</v>
          </cell>
          <cell r="G207">
            <v>3.7788280752130299</v>
          </cell>
          <cell r="H207">
            <v>0.97506666476278603</v>
          </cell>
          <cell r="I207">
            <v>0.38053899983353201</v>
          </cell>
          <cell r="J207">
            <v>4.6840649043299E-3</v>
          </cell>
        </row>
        <row r="208">
          <cell r="B208" t="str">
            <v>CO2_E</v>
          </cell>
          <cell r="C208" t="str">
            <v>VAR_fout</v>
          </cell>
          <cell r="D208" t="str">
            <v>EWSTINC</v>
          </cell>
          <cell r="E208">
            <v>1689.29351136695</v>
          </cell>
          <cell r="F208">
            <v>1895.8839069386299</v>
          </cell>
          <cell r="G208">
            <v>2083.96173600562</v>
          </cell>
          <cell r="H208">
            <v>1944.07421268609</v>
          </cell>
          <cell r="I208">
            <v>2010.5366985918499</v>
          </cell>
          <cell r="J208">
            <v>1220.1663288048901</v>
          </cell>
        </row>
        <row r="209">
          <cell r="B209" t="str">
            <v>CO2_E</v>
          </cell>
          <cell r="C209" t="str">
            <v>VAR_fout</v>
          </cell>
          <cell r="D209" t="str">
            <v>ENGA-GTCC</v>
          </cell>
          <cell r="I209">
            <v>2.8676963801310502</v>
          </cell>
          <cell r="J209">
            <v>1.62899917508534E-2</v>
          </cell>
        </row>
        <row r="210">
          <cell r="B210" t="str">
            <v>CO2_E</v>
          </cell>
          <cell r="C210" t="str">
            <v>VAR_fout</v>
          </cell>
          <cell r="D210" t="str">
            <v>HPLOIL</v>
          </cell>
          <cell r="E210">
            <v>15.877441993331599</v>
          </cell>
          <cell r="F210">
            <v>267.56232755699898</v>
          </cell>
          <cell r="G210">
            <v>9.7682860017907894E-2</v>
          </cell>
          <cell r="H210">
            <v>1.92251800438413E-2</v>
          </cell>
          <cell r="I210">
            <v>8.1048097439371594E-3</v>
          </cell>
          <cell r="J210">
            <v>1.9282072093675299E-4</v>
          </cell>
        </row>
        <row r="211">
          <cell r="B211" t="str">
            <v>CO2_E</v>
          </cell>
          <cell r="C211" t="str">
            <v>VAR_fout</v>
          </cell>
          <cell r="D211" t="str">
            <v>CHPGFC</v>
          </cell>
          <cell r="I211">
            <v>22.8880576229292</v>
          </cell>
          <cell r="J211">
            <v>7.5174080230134797E-3</v>
          </cell>
        </row>
        <row r="212">
          <cell r="B212" t="str">
            <v>CO2_E</v>
          </cell>
          <cell r="C212" t="str">
            <v>VAR_fout</v>
          </cell>
          <cell r="D212" t="str">
            <v>EOIL-ENG</v>
          </cell>
          <cell r="E212">
            <v>8.7708993802996496</v>
          </cell>
          <cell r="F212">
            <v>91.957992652168201</v>
          </cell>
          <cell r="G212">
            <v>0.52610771273991996</v>
          </cell>
          <cell r="H212">
            <v>8.7004480833848694E-2</v>
          </cell>
          <cell r="I212">
            <v>0.14234205442461201</v>
          </cell>
          <cell r="J212">
            <v>6.1643725425443103E-3</v>
          </cell>
        </row>
        <row r="213">
          <cell r="B213" t="str">
            <v>CO2_E</v>
          </cell>
          <cell r="C213" t="str">
            <v>VAR_fout</v>
          </cell>
          <cell r="D213" t="str">
            <v>ENGA-GTOC</v>
          </cell>
          <cell r="F213">
            <v>0.11365374784773501</v>
          </cell>
          <cell r="G213">
            <v>1.1955281251974399</v>
          </cell>
          <cell r="H213">
            <v>5.9473728817505203</v>
          </cell>
          <cell r="I213">
            <v>2.2181430652674199</v>
          </cell>
          <cell r="J213">
            <v>4.5924794256033803E-2</v>
          </cell>
        </row>
        <row r="214">
          <cell r="B214" t="str">
            <v>CO2_E</v>
          </cell>
          <cell r="C214" t="str">
            <v>VAR_fout</v>
          </cell>
          <cell r="D214" t="str">
            <v>CHPOIL</v>
          </cell>
          <cell r="E214">
            <v>1.58134288476913</v>
          </cell>
          <cell r="F214">
            <v>109.228698163397</v>
          </cell>
          <cell r="G214">
            <v>0.55997158092902299</v>
          </cell>
          <cell r="H214">
            <v>0.14217852714012399</v>
          </cell>
          <cell r="I214">
            <v>0.14304085100414801</v>
          </cell>
          <cell r="J214">
            <v>3.8792407121080001E-3</v>
          </cell>
        </row>
        <row r="215">
          <cell r="B215" t="str">
            <v>CO2_E</v>
          </cell>
          <cell r="C215" t="str">
            <v>VAR_comnet</v>
          </cell>
          <cell r="D215" t="str">
            <v>-</v>
          </cell>
          <cell r="E215">
            <v>4821.3461603072501</v>
          </cell>
          <cell r="F215">
            <v>5041.7378905882097</v>
          </cell>
          <cell r="G215">
            <v>4840.2954815734001</v>
          </cell>
          <cell r="H215">
            <v>4607.2463722963603</v>
          </cell>
          <cell r="I215">
            <v>4606.2329248079204</v>
          </cell>
          <cell r="J215">
            <v>4681.2584913751198</v>
          </cell>
        </row>
        <row r="216">
          <cell r="B216" t="str">
            <v>CO2_I</v>
          </cell>
          <cell r="C216" t="str">
            <v>VAR_fout</v>
          </cell>
          <cell r="D216" t="str">
            <v>ITOT-CHPNGA</v>
          </cell>
          <cell r="E216">
            <v>108.33078977383001</v>
          </cell>
          <cell r="F216">
            <v>14.392894221790099</v>
          </cell>
          <cell r="G216">
            <v>18.1849169388341</v>
          </cell>
          <cell r="H216">
            <v>141.50257679664799</v>
          </cell>
          <cell r="I216">
            <v>4.97007348897138</v>
          </cell>
          <cell r="J216">
            <v>0.68613223696023695</v>
          </cell>
        </row>
        <row r="217">
          <cell r="B217" t="str">
            <v>CO2_I</v>
          </cell>
          <cell r="C217" t="str">
            <v>VAR_fout</v>
          </cell>
          <cell r="D217" t="str">
            <v>ITOT-SWHNGABR</v>
          </cell>
          <cell r="E217">
            <v>2005.1535928435201</v>
          </cell>
          <cell r="F217">
            <v>1852.44750189612</v>
          </cell>
          <cell r="G217">
            <v>2224.6972579000499</v>
          </cell>
          <cell r="H217">
            <v>1597.7232664717501</v>
          </cell>
          <cell r="I217">
            <v>1040.85288904853</v>
          </cell>
          <cell r="J217">
            <v>886.44598642609401</v>
          </cell>
        </row>
        <row r="218">
          <cell r="B218" t="str">
            <v>CO2_I</v>
          </cell>
          <cell r="C218" t="str">
            <v>VAR_fout</v>
          </cell>
          <cell r="D218" t="str">
            <v>ITOT-CHPWSTCCS</v>
          </cell>
          <cell r="I218">
            <v>6.5071277194299504E-2</v>
          </cell>
          <cell r="J218">
            <v>996.46302919089101</v>
          </cell>
        </row>
        <row r="219">
          <cell r="B219" t="str">
            <v>CO2_I</v>
          </cell>
          <cell r="C219" t="str">
            <v>VAR_fout</v>
          </cell>
          <cell r="D219" t="str">
            <v>ITOT-SWHLFOBR</v>
          </cell>
          <cell r="E219">
            <v>655.76890110690795</v>
          </cell>
          <cell r="F219">
            <v>597.29450527575398</v>
          </cell>
          <cell r="G219">
            <v>592.67637981386702</v>
          </cell>
          <cell r="H219">
            <v>428.47136508084498</v>
          </cell>
          <cell r="I219">
            <v>193.60649738617099</v>
          </cell>
          <cell r="J219">
            <v>12.970779290048499</v>
          </cell>
        </row>
        <row r="220">
          <cell r="B220" t="str">
            <v>CO2_I</v>
          </cell>
          <cell r="C220" t="str">
            <v>VAR_fout</v>
          </cell>
          <cell r="D220" t="str">
            <v>ITOT-CHPNGACCS</v>
          </cell>
          <cell r="I220">
            <v>3.9302940913277497E-2</v>
          </cell>
          <cell r="J220">
            <v>0.44899912401221598</v>
          </cell>
        </row>
        <row r="221">
          <cell r="B221" t="str">
            <v>CO2_I</v>
          </cell>
          <cell r="C221" t="str">
            <v>VAR_fout</v>
          </cell>
          <cell r="D221" t="str">
            <v>ITOT-CHPGFC</v>
          </cell>
          <cell r="H221">
            <v>7.3376496318158596E-2</v>
          </cell>
          <cell r="I221">
            <v>5.1131621372144699E-2</v>
          </cell>
          <cell r="J221">
            <v>6.5309283168735396E-2</v>
          </cell>
        </row>
        <row r="222">
          <cell r="B222" t="str">
            <v>CO2_I</v>
          </cell>
          <cell r="C222" t="str">
            <v>VAR_fout</v>
          </cell>
          <cell r="D222" t="str">
            <v>ITOT-SWHCOABR</v>
          </cell>
          <cell r="E222">
            <v>330.01238600143199</v>
          </cell>
          <cell r="F222">
            <v>321.17929975914302</v>
          </cell>
          <cell r="G222">
            <v>1.11658698344855</v>
          </cell>
          <cell r="H222">
            <v>4.2385164449723498E-2</v>
          </cell>
          <cell r="I222">
            <v>6.29594401432067E-3</v>
          </cell>
          <cell r="J222">
            <v>4.2927528165778798E-4</v>
          </cell>
        </row>
        <row r="223">
          <cell r="B223" t="str">
            <v>CO2_I</v>
          </cell>
          <cell r="C223" t="str">
            <v>VAR_fout</v>
          </cell>
          <cell r="D223" t="str">
            <v>ITOT-CHPOIL</v>
          </cell>
          <cell r="E223">
            <v>21.732366639322599</v>
          </cell>
          <cell r="F223">
            <v>51.267841865089203</v>
          </cell>
          <cell r="G223">
            <v>49.205401291905503</v>
          </cell>
          <cell r="H223">
            <v>47.8895114105242</v>
          </cell>
          <cell r="I223">
            <v>6.8655075890913797E-2</v>
          </cell>
          <cell r="J223">
            <v>1.8726885111124299E-2</v>
          </cell>
        </row>
        <row r="224">
          <cell r="B224" t="str">
            <v>CO2_I</v>
          </cell>
          <cell r="C224" t="str">
            <v>VAR_fout</v>
          </cell>
          <cell r="D224" t="str">
            <v>ITOT-SWHWSTBR</v>
          </cell>
          <cell r="E224">
            <v>723.65859425817496</v>
          </cell>
          <cell r="F224">
            <v>749.83888888310798</v>
          </cell>
          <cell r="G224">
            <v>520.45032218402901</v>
          </cell>
          <cell r="H224">
            <v>514.63814771554905</v>
          </cell>
          <cell r="I224">
            <v>506.265364580366</v>
          </cell>
          <cell r="J224">
            <v>2.4019253982683901E-3</v>
          </cell>
        </row>
        <row r="225">
          <cell r="B225" t="str">
            <v>CO2_I</v>
          </cell>
          <cell r="C225" t="str">
            <v>VAR_fout</v>
          </cell>
          <cell r="D225" t="str">
            <v>ITOT-SWHNGAHP</v>
          </cell>
          <cell r="G225">
            <v>8.5760499367001408</v>
          </cell>
          <cell r="H225">
            <v>36.740235491700702</v>
          </cell>
          <cell r="I225">
            <v>35.384255915084502</v>
          </cell>
          <cell r="J225">
            <v>38.462958636293997</v>
          </cell>
        </row>
        <row r="226">
          <cell r="B226" t="str">
            <v>CO2_I</v>
          </cell>
          <cell r="C226" t="str">
            <v>VAR_fout</v>
          </cell>
          <cell r="D226" t="str">
            <v>ITOT-CHPWST</v>
          </cell>
          <cell r="E226">
            <v>344.47039810107702</v>
          </cell>
          <cell r="F226">
            <v>344.645834649172</v>
          </cell>
          <cell r="G226">
            <v>504.19687889594798</v>
          </cell>
          <cell r="H226">
            <v>498.56471587663998</v>
          </cell>
          <cell r="I226">
            <v>490.42484602567799</v>
          </cell>
          <cell r="J226">
            <v>7.3488788657742202E-3</v>
          </cell>
        </row>
        <row r="227">
          <cell r="B227" t="str">
            <v>CO2_I</v>
          </cell>
          <cell r="C227" t="str">
            <v>VAR_fout</v>
          </cell>
          <cell r="D227" t="str">
            <v>ITOT-SWHHFOBR</v>
          </cell>
          <cell r="E227">
            <v>210.210310339606</v>
          </cell>
          <cell r="F227">
            <v>2.08754761032763</v>
          </cell>
          <cell r="G227">
            <v>0.18826456791903901</v>
          </cell>
          <cell r="H227">
            <v>3.5687863557668897E-2</v>
          </cell>
          <cell r="I227">
            <v>5.8649555126097401E-3</v>
          </cell>
        </row>
        <row r="228">
          <cell r="B228" t="str">
            <v>CO2_I</v>
          </cell>
          <cell r="C228" t="str">
            <v>VAR_comnet</v>
          </cell>
          <cell r="D228" t="str">
            <v>-</v>
          </cell>
          <cell r="E228">
            <v>4399.3373390638699</v>
          </cell>
          <cell r="F228">
            <v>3933.1543141604998</v>
          </cell>
          <cell r="G228">
            <v>3919.2920585126999</v>
          </cell>
          <cell r="H228">
            <v>3265.68126836798</v>
          </cell>
          <cell r="I228">
            <v>2271.7402482596999</v>
          </cell>
          <cell r="J228">
            <v>1935.57210115213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5.8002527672749198E-7</v>
          </cell>
          <cell r="I4">
            <v>1.06013454756443E-6</v>
          </cell>
          <cell r="J4">
            <v>4.8184743453395599E-5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1.7148560805963201E-5</v>
          </cell>
          <cell r="J5">
            <v>8.2341462754425701E-8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4.90657653039736E-6</v>
          </cell>
          <cell r="I6">
            <v>0.132243359976734</v>
          </cell>
          <cell r="J6">
            <v>3.1873739629026199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8.2735476194930002E-7</v>
          </cell>
          <cell r="I7">
            <v>3.73108511262376E-4</v>
          </cell>
          <cell r="J7">
            <v>4.8091849266360603E-7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1.62992205842756E-6</v>
          </cell>
          <cell r="F8">
            <v>3.3971035095993202E-7</v>
          </cell>
          <cell r="G8">
            <v>4.5730892831804101E-7</v>
          </cell>
          <cell r="H8">
            <v>5.8512245149744004E-7</v>
          </cell>
          <cell r="I8">
            <v>1.8136163991280999E-6</v>
          </cell>
          <cell r="J8">
            <v>3.6166136447697498E-6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2.3388659859505299</v>
          </cell>
          <cell r="J9">
            <v>6.0817291561467099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4.0961739581010801E-3</v>
          </cell>
          <cell r="F10">
            <v>2.9434134422983799E-4</v>
          </cell>
          <cell r="G10">
            <v>9.9233857661028001E-7</v>
          </cell>
          <cell r="H10">
            <v>0.12564589792672401</v>
          </cell>
          <cell r="I10">
            <v>4.8545581583776198E-2</v>
          </cell>
          <cell r="J10">
            <v>2.4787836531880501E-7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2.68763579432819E-7</v>
          </cell>
          <cell r="F11">
            <v>2.8473850043086899E-7</v>
          </cell>
          <cell r="G11">
            <v>3.4257140555847401E-7</v>
          </cell>
          <cell r="H11">
            <v>4.2088646407714802E-7</v>
          </cell>
          <cell r="I11">
            <v>1.3892842216149999E-6</v>
          </cell>
          <cell r="J11">
            <v>0.44544372219690098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1.45115028647483E-2</v>
          </cell>
          <cell r="F12">
            <v>0.21886391290576701</v>
          </cell>
          <cell r="G12">
            <v>3.2548805612786002E-7</v>
          </cell>
          <cell r="H12">
            <v>3.6815997673928702E-7</v>
          </cell>
          <cell r="I12">
            <v>8.7755640133570803E-2</v>
          </cell>
          <cell r="J12">
            <v>0.28416911613692702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3.84724206712619E-2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1.9944539558709299E-7</v>
          </cell>
          <cell r="F14">
            <v>1.03938371589909E-7</v>
          </cell>
          <cell r="G14">
            <v>2.6275993466194802E-7</v>
          </cell>
          <cell r="H14">
            <v>1.4418069670121299E-7</v>
          </cell>
          <cell r="I14">
            <v>2.09368447647686E-7</v>
          </cell>
          <cell r="J14">
            <v>2.7897396377534499E-7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6.0614093966795803E-6</v>
          </cell>
          <cell r="I15">
            <v>2.4437509098691101E-5</v>
          </cell>
          <cell r="J15">
            <v>3.1031721289294898E-6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2.0671799390994502E-6</v>
          </cell>
          <cell r="I16">
            <v>0.307966788549145</v>
          </cell>
          <cell r="J16">
            <v>4.9915096715475803E-7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5.4046445892200301E-6</v>
          </cell>
          <cell r="I17">
            <v>7.9769799810331305E-8</v>
          </cell>
          <cell r="J17">
            <v>2.2393784594308802E-8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3.8263564699950901E-7</v>
          </cell>
          <cell r="F18">
            <v>1.6169255966595801E-7</v>
          </cell>
          <cell r="G18">
            <v>3.38990845840955E-7</v>
          </cell>
          <cell r="H18">
            <v>5.6742903096202203E-7</v>
          </cell>
          <cell r="I18">
            <v>5.1864583251097995E-7</v>
          </cell>
          <cell r="J18">
            <v>5.1066337872849796E-7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4.9504511696427798E-2</v>
          </cell>
          <cell r="F19">
            <v>0.220132859448011</v>
          </cell>
          <cell r="G19">
            <v>1.12428218443734E-6</v>
          </cell>
          <cell r="H19">
            <v>1.1803235226374401E-6</v>
          </cell>
          <cell r="I19">
            <v>0.148384952882718</v>
          </cell>
          <cell r="J19">
            <v>0.201264151451056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1.08019502487377E-6</v>
          </cell>
          <cell r="F20">
            <v>1.3722300235041101E-7</v>
          </cell>
          <cell r="G20">
            <v>2.12984931326657E-7</v>
          </cell>
          <cell r="H20">
            <v>1.1983938437940099E-7</v>
          </cell>
          <cell r="I20">
            <v>1.5158418840836201E-7</v>
          </cell>
          <cell r="J20">
            <v>2.6714514673689598E-7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6.7962681521334104E-6</v>
          </cell>
          <cell r="J21">
            <v>0.39319566375795101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4.6114811485957E-7</v>
          </cell>
          <cell r="F22">
            <v>1.6963667790657902E-5</v>
          </cell>
          <cell r="G22">
            <v>2.7850704772542602E-5</v>
          </cell>
          <cell r="H22">
            <v>1.5304333860631101E-6</v>
          </cell>
          <cell r="I22">
            <v>8.6097695897594806E-2</v>
          </cell>
          <cell r="J22">
            <v>1.4166821842911699E-7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0.49639756692761999</v>
          </cell>
          <cell r="J23">
            <v>2.23298651701589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0.399699306577047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1.9038959210405799E-5</v>
          </cell>
          <cell r="J25">
            <v>8.6147757174608902E-2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5.65811502819601E-7</v>
          </cell>
          <cell r="J26">
            <v>0.30733257786939899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4.3100484248091199E-4</v>
          </cell>
          <cell r="F27">
            <v>1.68130108041805E-4</v>
          </cell>
          <cell r="G27">
            <v>1.45955602814781E-5</v>
          </cell>
          <cell r="H27">
            <v>6.1413736669359794E-5</v>
          </cell>
          <cell r="I27">
            <v>1.4501794542509099E-6</v>
          </cell>
          <cell r="J27">
            <v>1.2594629426453099E-6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1.84110194394337E-7</v>
          </cell>
          <cell r="F28">
            <v>8.5734420500157901E-8</v>
          </cell>
          <cell r="G28">
            <v>2.1282545263882799E-7</v>
          </cell>
          <cell r="H28">
            <v>2.5603514177040099E-7</v>
          </cell>
          <cell r="I28">
            <v>2.2599816245080599E-6</v>
          </cell>
          <cell r="J28">
            <v>7.8025689412966696E-7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8.5087596315531002E-6</v>
          </cell>
          <cell r="J29">
            <v>1.15783985286372E-7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0.15273572332159299</v>
          </cell>
          <cell r="F30">
            <v>5.7803026096872497E-2</v>
          </cell>
          <cell r="G30">
            <v>4.7837998221084798E-6</v>
          </cell>
          <cell r="H30">
            <v>3.16557934780931E-5</v>
          </cell>
          <cell r="I30">
            <v>0.19861127768350201</v>
          </cell>
          <cell r="J30">
            <v>0.31364637249455501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3.1365550452061497E-5</v>
          </cell>
          <cell r="I31">
            <v>1.02594170692398E-4</v>
          </cell>
          <cell r="J31">
            <v>4.7434194436311697E-6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2.98417226088468E-3</v>
          </cell>
          <cell r="F32">
            <v>1.91001946789735E-7</v>
          </cell>
          <cell r="G32">
            <v>2.1474309303993599E-7</v>
          </cell>
          <cell r="H32">
            <v>2.2415253419909799E-7</v>
          </cell>
          <cell r="I32">
            <v>6.2830739685546902E-6</v>
          </cell>
          <cell r="J32">
            <v>3.8860681028911198E-6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7.5691536090355496E-7</v>
          </cell>
          <cell r="F33">
            <v>4.3410430623253098E-7</v>
          </cell>
          <cell r="G33">
            <v>5.9274380524990599E-7</v>
          </cell>
          <cell r="H33">
            <v>6.8525283199473297E-7</v>
          </cell>
          <cell r="I33">
            <v>1.44377026135649E-6</v>
          </cell>
          <cell r="J33">
            <v>2.71691648132614E-6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2.12335170433833E-6</v>
          </cell>
          <cell r="I34">
            <v>0.20071615478059099</v>
          </cell>
          <cell r="J34">
            <v>6.1572805142532795E-7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8.8732285807184596E-4</v>
          </cell>
          <cell r="J35">
            <v>3.1607073418477198E-3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1.00465011699958E-5</v>
          </cell>
          <cell r="J36">
            <v>2.2328619725356199E-7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5.8002527672749198E-7</v>
          </cell>
          <cell r="I37">
            <v>1.7488566397190937E-6</v>
          </cell>
          <cell r="J37">
            <v>4.9618688838104651E-5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1.7148560805963201E-5</v>
          </cell>
          <cell r="J38">
            <v>1.5307848942114311E-5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4.90657653039736E-6</v>
          </cell>
          <cell r="I39">
            <v>0.13232976637520277</v>
          </cell>
          <cell r="J39">
            <v>3.3196835210468998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8.2735476194930002E-7</v>
          </cell>
          <cell r="I40">
            <v>3.7663334776928952E-4</v>
          </cell>
          <cell r="J40">
            <v>3.5462668275702651E-4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1.0275136244630385</v>
          </cell>
          <cell r="F41">
            <v>1.0275139641733895</v>
          </cell>
          <cell r="G41">
            <v>1.0275144214823178</v>
          </cell>
          <cell r="H41">
            <v>1.0275150066047694</v>
          </cell>
          <cell r="I41">
            <v>1.0275180769322805</v>
          </cell>
          <cell r="J41">
            <v>0.72468638031970511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2.3388659859505299</v>
          </cell>
          <cell r="J42">
            <v>8.4205951420972394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0.21266637324972756</v>
          </cell>
          <cell r="F43">
            <v>0.21296026874654775</v>
          </cell>
          <cell r="G43">
            <v>0.20506008633258055</v>
          </cell>
          <cell r="H43">
            <v>0.2614658191184816</v>
          </cell>
          <cell r="I43">
            <v>0.31762288601304839</v>
          </cell>
          <cell r="J43">
            <v>4.0227133537990012E-5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2.68763579432819E-7</v>
          </cell>
          <cell r="F44">
            <v>5.5350207986368805E-7</v>
          </cell>
          <cell r="G44">
            <v>8.9607348542216201E-7</v>
          </cell>
          <cell r="H44">
            <v>1.31695994949931E-6</v>
          </cell>
          <cell r="I44">
            <v>3.4953735178013698E-6</v>
          </cell>
          <cell r="J44">
            <v>0.445447217570419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4.2529621959559449E-2</v>
          </cell>
          <cell r="F45">
            <v>0.26139354678881555</v>
          </cell>
          <cell r="G45">
            <v>0.19127127520537979</v>
          </cell>
          <cell r="H45">
            <v>0.1912579356352832</v>
          </cell>
          <cell r="I45">
            <v>0.186922619627717</v>
          </cell>
          <cell r="J45">
            <v>0.3719253407603863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3.84724206712619E-2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0.95961789252703955</v>
          </cell>
          <cell r="F47">
            <v>0.95961799646541124</v>
          </cell>
          <cell r="G47">
            <v>0.95961825922534583</v>
          </cell>
          <cell r="H47">
            <v>0.95961840340604254</v>
          </cell>
          <cell r="I47">
            <v>0.95961882684985478</v>
          </cell>
          <cell r="J47">
            <v>0.48125476217776253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6.0614093966795803E-6</v>
          </cell>
          <cell r="I48">
            <v>3.5527658684517398E-5</v>
          </cell>
          <cell r="J48">
            <v>3.3124069277343197E-5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2.0671799390994502E-6</v>
          </cell>
          <cell r="I49">
            <v>0.30797405795187444</v>
          </cell>
          <cell r="J49">
            <v>2.4174781233019027E-2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5.4046445892200301E-6</v>
          </cell>
          <cell r="I50">
            <v>5.6466757488865498E-6</v>
          </cell>
          <cell r="J50">
            <v>5.6690695334808597E-6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2.2350525842607873</v>
          </cell>
          <cell r="F51">
            <v>2.2350527459533467</v>
          </cell>
          <cell r="G51">
            <v>2.2350530849441927</v>
          </cell>
          <cell r="H51">
            <v>2.2350536523732236</v>
          </cell>
          <cell r="I51">
            <v>2.2350546057151197</v>
          </cell>
          <cell r="J51">
            <v>1.120893417242218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4.9504511696427798E-2</v>
          </cell>
          <cell r="F52">
            <v>0.269637194043367</v>
          </cell>
          <cell r="G52">
            <v>0.26863160489893273</v>
          </cell>
          <cell r="H52">
            <v>0.26861489964336016</v>
          </cell>
          <cell r="I52">
            <v>0.27949208114944701</v>
          </cell>
          <cell r="J52">
            <v>0.34965187892659727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3.0972410875909451</v>
          </cell>
          <cell r="F53">
            <v>3.0972412248139474</v>
          </cell>
          <cell r="G53">
            <v>3.0972414377988788</v>
          </cell>
          <cell r="H53">
            <v>3.097241557638263</v>
          </cell>
          <cell r="I53">
            <v>3.0972418299864986</v>
          </cell>
          <cell r="J53">
            <v>1.5532843377719452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6.7962681521334104E-6</v>
          </cell>
          <cell r="J54">
            <v>0.39320242149455592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4.6114811485957E-7</v>
          </cell>
          <cell r="F55">
            <v>1.7360042090706642E-5</v>
          </cell>
          <cell r="G55">
            <v>4.4978781669845003E-5</v>
          </cell>
          <cell r="H55">
            <v>4.6155960352020876E-5</v>
          </cell>
          <cell r="I55">
            <v>8.6155513687873816E-2</v>
          </cell>
          <cell r="J55">
            <v>2.7702353201194962E-5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0.49639756692761999</v>
          </cell>
          <cell r="J56">
            <v>2.4030130796179479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0.399699306577047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1.9038959210405799E-5</v>
          </cell>
          <cell r="J58">
            <v>8.6166796133819307E-2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5.65811502819601E-7</v>
          </cell>
          <cell r="J59">
            <v>0.30733302519427685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4.3100484248091199E-4</v>
          </cell>
          <cell r="F60">
            <v>5.989209614054705E-4</v>
          </cell>
          <cell r="G60">
            <v>6.1302636674977098E-4</v>
          </cell>
          <cell r="H60">
            <v>6.7392397877513114E-4</v>
          </cell>
          <cell r="I60">
            <v>8.972026970118796E-2</v>
          </cell>
          <cell r="J60">
            <v>7.1270148128965316E-2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3.4200453658085495E-2</v>
          </cell>
          <cell r="F61">
            <v>3.4193197662972297E-2</v>
          </cell>
          <cell r="G61">
            <v>3.4192821297612731E-2</v>
          </cell>
          <cell r="H61">
            <v>3.4196073165897178E-5</v>
          </cell>
          <cell r="I61">
            <v>1.722184655479662E-5</v>
          </cell>
          <cell r="J61">
            <v>1.4747492541851107E-5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8.5087596315531002E-6</v>
          </cell>
          <cell r="J62">
            <v>8.6245436168394698E-6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0.35503458804771404</v>
          </cell>
          <cell r="F63">
            <v>0.41283708032731709</v>
          </cell>
          <cell r="G63">
            <v>0.41283956241533876</v>
          </cell>
          <cell r="H63">
            <v>0.41286926105220856</v>
          </cell>
          <cell r="I63">
            <v>0.51074878073603847</v>
          </cell>
          <cell r="J63">
            <v>0.69449804813224003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3.1365550452061497E-5</v>
          </cell>
          <cell r="I64">
            <v>1.6771679609163499E-4</v>
          </cell>
          <cell r="J64">
            <v>1.72460215535266E-4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5.0214845870111026E-3</v>
          </cell>
          <cell r="F65">
            <v>4.0068634483389313E-5</v>
          </cell>
          <cell r="G65">
            <v>3.9582574193179794E-5</v>
          </cell>
          <cell r="H65">
            <v>2.5453221540860244E-5</v>
          </cell>
          <cell r="I65">
            <v>1.5887308131720028E-5</v>
          </cell>
          <cell r="J65">
            <v>1.0728087046710163E-5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1.9844841271814608</v>
          </cell>
          <cell r="F66">
            <v>1.9844845612857671</v>
          </cell>
          <cell r="G66">
            <v>1.9844851540295725</v>
          </cell>
          <cell r="H66">
            <v>1.9844858392824043</v>
          </cell>
          <cell r="I66">
            <v>1.9844883513551208</v>
          </cell>
          <cell r="J66">
            <v>1.095467135451422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2.12335170433833E-6</v>
          </cell>
          <cell r="I67">
            <v>0.20072447972571059</v>
          </cell>
          <cell r="J67">
            <v>3.9563733871400553E-4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8.8732285807184596E-4</v>
          </cell>
          <cell r="J68">
            <v>3.8011574822511894E-3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1.00465011699958E-5</v>
          </cell>
          <cell r="J69">
            <v>1.02697873672493E-5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0.16812200087032061</v>
          </cell>
          <cell r="J70">
            <v>3.7652223750703736E-3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505.07811631561776</v>
          </cell>
          <cell r="J71">
            <v>13.082484442230898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81.290699939384879</v>
          </cell>
          <cell r="J72">
            <v>8.9246508751858315E-4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0.11258774909391446</v>
          </cell>
          <cell r="F73">
            <v>0.11274334157574985</v>
          </cell>
          <cell r="G73">
            <v>0.10855957043367648</v>
          </cell>
          <cell r="H73">
            <v>0.13842296328600021</v>
          </cell>
          <cell r="I73">
            <v>0.16815505240599943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G74">
            <v>1.4768066182013711E-5</v>
          </cell>
          <cell r="H74">
            <v>2.5364380610184371E-5</v>
          </cell>
          <cell r="I74">
            <v>8.5561362337632813E-2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1.1242810856550342E-5</v>
          </cell>
          <cell r="J75">
            <v>8.5573347356925691E-2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0.26002040952623551</v>
          </cell>
          <cell r="F76">
            <v>1.3967532231873117E-2</v>
          </cell>
          <cell r="G76">
            <v>6.0484676100986838E-2</v>
          </cell>
          <cell r="H76">
            <v>1.8260504861766766E-2</v>
          </cell>
          <cell r="I76">
            <v>13.743766630023117</v>
          </cell>
          <cell r="J76">
            <v>18.672905427278153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2.7835419632207866E-3</v>
          </cell>
          <cell r="J77">
            <v>455.54016259773471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1026.0872886306065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1.5850154147641862E-2</v>
          </cell>
          <cell r="J79">
            <v>136.32501158211872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283.27681250420255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4.5211405463647529E-4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1.4050319855739646E-3</v>
          </cell>
          <cell r="J82">
            <v>2.434388507788348E-2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3.5637404613632264E-3</v>
          </cell>
          <cell r="J83">
            <v>3.7677363667073167E-3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2.2315259992259274E-5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3.8939557061897299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9.6793296292453839</v>
          </cell>
          <cell r="F86">
            <v>9.6927061371837464</v>
          </cell>
          <cell r="G86">
            <v>9.3330213552837904</v>
          </cell>
          <cell r="H86">
            <v>11.90041990078784</v>
          </cell>
          <cell r="I86">
            <v>14.457047957885978</v>
          </cell>
          <cell r="J86">
            <v>16.927245316611511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6.090766856098617E-4</v>
          </cell>
          <cell r="J87">
            <v>2.3418581439949273E-4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9.6793296292453839</v>
          </cell>
          <cell r="F88">
            <v>9.6927061371837464</v>
          </cell>
          <cell r="G88">
            <v>9.3330213552837904</v>
          </cell>
          <cell r="H88">
            <v>11.90041990078784</v>
          </cell>
          <cell r="I88">
            <v>14.456530076847212</v>
          </cell>
          <cell r="J88">
            <v>3.5361771445637205E-5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1.0343125606498177E-4</v>
          </cell>
          <cell r="J89">
            <v>16.927027444921752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2.9808865402539096E-3</v>
          </cell>
          <cell r="J90">
            <v>6.6759261969332785E-5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1.0427818557554175E-3</v>
          </cell>
          <cell r="I91">
            <v>9.9940436212949237E-4</v>
          </cell>
          <cell r="J91">
            <v>6.573935274132237E-4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5.5133659985436134</v>
          </cell>
          <cell r="F92">
            <v>1.817620443728313</v>
          </cell>
          <cell r="G92">
            <v>4.5812260910411196</v>
          </cell>
          <cell r="H92">
            <v>1.3388612865683525</v>
          </cell>
          <cell r="I92">
            <v>0.50376669328970936</v>
          </cell>
          <cell r="J92">
            <v>4.6826251941486284E-4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0.28570202867211719</v>
          </cell>
          <cell r="F93">
            <v>0.13668940309225816</v>
          </cell>
          <cell r="G93">
            <v>5.7427925415802257</v>
          </cell>
          <cell r="H93">
            <v>8.4456968335909846</v>
          </cell>
          <cell r="I93">
            <v>0.34050880202719563</v>
          </cell>
          <cell r="J93">
            <v>6.8882890291594562E-4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26.992696922592692</v>
          </cell>
          <cell r="F94">
            <v>23.122905566741888</v>
          </cell>
          <cell r="G94">
            <v>27.321044468167585</v>
          </cell>
          <cell r="H94">
            <v>42.44518573884119</v>
          </cell>
          <cell r="I94">
            <v>32.60433879514094</v>
          </cell>
          <cell r="J94">
            <v>7.6455746052158879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47.023618184485208</v>
          </cell>
          <cell r="F95">
            <v>48.437133430381969</v>
          </cell>
          <cell r="G95">
            <v>50.355002397994859</v>
          </cell>
          <cell r="H95">
            <v>53.160718418585923</v>
          </cell>
          <cell r="I95">
            <v>45.195626862777075</v>
          </cell>
          <cell r="J95">
            <v>11.283672482007963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37.26671460580036</v>
          </cell>
          <cell r="F96">
            <v>33.205790179627115</v>
          </cell>
          <cell r="G96">
            <v>35.570716893138737</v>
          </cell>
          <cell r="H96">
            <v>27.09421520240662</v>
          </cell>
          <cell r="I96">
            <v>13.319425499232389</v>
          </cell>
          <cell r="J96">
            <v>10.651146073282872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310.95384231785999</v>
          </cell>
          <cell r="F97">
            <v>102.513793026277</v>
          </cell>
          <cell r="G97">
            <v>258.38115153471898</v>
          </cell>
          <cell r="H97">
            <v>75.511776562455097</v>
          </cell>
          <cell r="I97">
            <v>28.4124415015396</v>
          </cell>
          <cell r="J97">
            <v>2.6410006094998301E-2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689.00851287866305</v>
          </cell>
          <cell r="F98">
            <v>659.57571778645104</v>
          </cell>
          <cell r="G98">
            <v>652.76631722848504</v>
          </cell>
          <cell r="H98">
            <v>484.41252119255699</v>
          </cell>
          <cell r="I98">
            <v>183.754800547288</v>
          </cell>
          <cell r="J98">
            <v>7.1873335025098896E-4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16.1135944171074</v>
          </cell>
          <cell r="F99">
            <v>7.7092823344033601</v>
          </cell>
          <cell r="G99">
            <v>323.89349934512501</v>
          </cell>
          <cell r="H99">
            <v>476.33730141453202</v>
          </cell>
          <cell r="I99">
            <v>19.204696434333801</v>
          </cell>
          <cell r="J99">
            <v>3.8849950124459298E-2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1522.3881064342299</v>
          </cell>
          <cell r="F100">
            <v>1304.13187396424</v>
          </cell>
          <cell r="G100">
            <v>1540.9069080046499</v>
          </cell>
          <cell r="H100">
            <v>2393.9084756706402</v>
          </cell>
          <cell r="I100">
            <v>1838.88470804595</v>
          </cell>
          <cell r="J100">
            <v>431.21040773417599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2652.1320656049702</v>
          </cell>
          <cell r="F101">
            <v>2731.85432547354</v>
          </cell>
          <cell r="G101">
            <v>2840.0221352469098</v>
          </cell>
          <cell r="H101">
            <v>2998.2645188082502</v>
          </cell>
          <cell r="I101">
            <v>2549.0333550606301</v>
          </cell>
          <cell r="J101">
            <v>636.39912798524904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-2.7835419632207901E-3</v>
          </cell>
          <cell r="J102">
            <v>-455.54016259773402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2267.7890090457199</v>
          </cell>
          <cell r="F103">
            <v>1754.7373631215901</v>
          </cell>
          <cell r="G103">
            <v>1680.2133299314501</v>
          </cell>
          <cell r="H103">
            <v>987.72667705207402</v>
          </cell>
          <cell r="I103">
            <v>351.63244761675003</v>
          </cell>
          <cell r="J103">
            <v>1.9165656639544199E-3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4514.4847697881296</v>
          </cell>
          <cell r="F104">
            <v>3811.9818235585199</v>
          </cell>
          <cell r="G104">
            <v>3896.6773765643102</v>
          </cell>
          <cell r="H104">
            <v>3114.3598366084002</v>
          </cell>
          <cell r="I104">
            <v>700.43214731590399</v>
          </cell>
          <cell r="J104">
            <v>8.8210023621746402E-4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5822.3451200622803</v>
          </cell>
          <cell r="F105">
            <v>5915.6522823627402</v>
          </cell>
          <cell r="G105">
            <v>5928.6082819507701</v>
          </cell>
          <cell r="H105">
            <v>4115.88380021188</v>
          </cell>
          <cell r="I105">
            <v>632.17290193282997</v>
          </cell>
          <cell r="J105">
            <v>13.0824844422309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-1026.0872886306099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-1.58501541476419E-2</v>
          </cell>
          <cell r="J107">
            <v>-136.325011582119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-283.27681250420198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-4.5211405463647502E-4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2101.8427037671399</v>
          </cell>
          <cell r="F110">
            <v>1872.8065661309699</v>
          </cell>
          <cell r="G110">
            <v>2006.1884327730299</v>
          </cell>
          <cell r="H110">
            <v>1528.1137374157299</v>
          </cell>
          <cell r="I110">
            <v>751.21559815670605</v>
          </cell>
          <cell r="J110">
            <v>600.72463853315401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-1.4050319855739601E-3</v>
          </cell>
          <cell r="J111">
            <v>-2.4343885077883501E-2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-3.5637404613632299E-3</v>
          </cell>
          <cell r="J112">
            <v>-3.7677363667073202E-3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5.7061421648031301</v>
          </cell>
          <cell r="F113">
            <v>1.8118761295640189</v>
          </cell>
          <cell r="G113">
            <v>5.3465578865837271</v>
          </cell>
          <cell r="H113">
            <v>1.336219678921339</v>
          </cell>
          <cell r="I113">
            <v>0.50375565811179224</v>
          </cell>
          <cell r="J113">
            <v>1.9502249902123769E-3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9.1926902000845327</v>
          </cell>
          <cell r="F114">
            <v>8.8000004699172667</v>
          </cell>
          <cell r="G114">
            <v>8.709386446482668</v>
          </cell>
          <cell r="H114">
            <v>6.4635020148121125</v>
          </cell>
          <cell r="I114">
            <v>2.6278241850513697</v>
          </cell>
          <cell r="J114">
            <v>0.17620875660861096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1.9882879950700858</v>
          </cell>
          <cell r="J115">
            <v>2.0686704445984918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1.988278652759049</v>
          </cell>
          <cell r="J116">
            <v>2.0685152822621289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9.3423110385049188E-6</v>
          </cell>
          <cell r="J117">
            <v>1.5516233636526385E-4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2.9709408440620653</v>
          </cell>
          <cell r="F118">
            <v>2.9709294991683772</v>
          </cell>
          <cell r="G118">
            <v>2.9709308711795628</v>
          </cell>
          <cell r="H118">
            <v>2.3827925328742503</v>
          </cell>
          <cell r="I118">
            <v>4.2788030175983307</v>
          </cell>
          <cell r="J118">
            <v>27.374207234032589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5.6434434291258411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2.9362184200341142E-5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5.6434140669416379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0.19025544086241572</v>
          </cell>
          <cell r="I122">
            <v>2.1344781057063851</v>
          </cell>
          <cell r="J122">
            <v>2.1350290226567927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1.360200586514775E-5</v>
          </cell>
          <cell r="I123">
            <v>1.4313186851280059E-5</v>
          </cell>
          <cell r="J123">
            <v>1.5186980163056208E-5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1.360200586514775E-5</v>
          </cell>
          <cell r="I124">
            <v>1.4313186851280059E-5</v>
          </cell>
          <cell r="J124">
            <v>1.518698016305621E-5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1.1764730302257151</v>
          </cell>
          <cell r="F125">
            <v>5.4862216278611848</v>
          </cell>
          <cell r="G125">
            <v>5.2612472610975756</v>
          </cell>
          <cell r="H125">
            <v>4.4979572358491664</v>
          </cell>
          <cell r="I125">
            <v>5.7198120135539368</v>
          </cell>
          <cell r="J125">
            <v>11.380900522106383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0.2110051197914603</v>
          </cell>
          <cell r="F126">
            <v>4.3940810353550819E-5</v>
          </cell>
          <cell r="G126">
            <v>0.78216500196655436</v>
          </cell>
          <cell r="H126">
            <v>1.573393242872939E-3</v>
          </cell>
          <cell r="I126">
            <v>1.586267177388391E-3</v>
          </cell>
          <cell r="J126">
            <v>1.587181807861411E-3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5.6614720840486559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2.3047397876838575E-2</v>
          </cell>
          <cell r="F128">
            <v>2.9740130742501196E-2</v>
          </cell>
          <cell r="G128">
            <v>1.6662474006784991E-3</v>
          </cell>
          <cell r="H128">
            <v>1.8155391262492072E-4</v>
          </cell>
          <cell r="I128">
            <v>3.3249538454145606E-4</v>
          </cell>
          <cell r="J128">
            <v>2.455549848764999E-5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0.30589226781582413</v>
          </cell>
          <cell r="F129">
            <v>5.4564363810939298</v>
          </cell>
          <cell r="G129">
            <v>1.6933157087299544E-3</v>
          </cell>
          <cell r="H129">
            <v>7.8979519670298822E-5</v>
          </cell>
          <cell r="I129">
            <v>8.0011324772262689E-5</v>
          </cell>
          <cell r="J129">
            <v>8.0180467220203547E-5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0.31043174328070244</v>
          </cell>
          <cell r="F130">
            <v>1.9297438896365653E-4</v>
          </cell>
          <cell r="G130">
            <v>1.6220920947832007E-4</v>
          </cell>
          <cell r="H130">
            <v>1.5412510534618617E-4</v>
          </cell>
          <cell r="I130">
            <v>1.6213757261042329E-4</v>
          </cell>
          <cell r="J130">
            <v>1.545969723246303E-4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0.32612513223373846</v>
          </cell>
          <cell r="F131">
            <v>4.38767613592576E-5</v>
          </cell>
          <cell r="G131">
            <v>4.4756855176157417</v>
          </cell>
          <cell r="H131">
            <v>4.4962420769179392</v>
          </cell>
          <cell r="I131">
            <v>5.7181568192108223</v>
          </cell>
          <cell r="J131">
            <v>5.7180697699160001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9.3488264976752102</v>
          </cell>
          <cell r="F132">
            <v>8.9494669984593145</v>
          </cell>
          <cell r="G132">
            <v>8.8570735037786221</v>
          </cell>
          <cell r="H132">
            <v>6.572761481581507</v>
          </cell>
          <cell r="I132">
            <v>2.4932808758112346</v>
          </cell>
          <cell r="J132">
            <v>9.7521485787108318E-6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30.770542863578239</v>
          </cell>
          <cell r="F133">
            <v>23.809190815761067</v>
          </cell>
          <cell r="G133">
            <v>22.798009904090229</v>
          </cell>
          <cell r="H133">
            <v>13.401990190665868</v>
          </cell>
          <cell r="I133">
            <v>4.7711322607428803</v>
          </cell>
          <cell r="J133">
            <v>2.6004961519055975E-5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61.254881543936527</v>
          </cell>
          <cell r="F134">
            <v>51.722955543534859</v>
          </cell>
          <cell r="G134">
            <v>52.872148935743617</v>
          </cell>
          <cell r="H134">
            <v>42.257256941769278</v>
          </cell>
          <cell r="I134">
            <v>9.5038283217897472</v>
          </cell>
          <cell r="J134">
            <v>1.1968795606749849E-5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3.7981010564140352</v>
          </cell>
          <cell r="F135">
            <v>14.280059292314972</v>
          </cell>
          <cell r="G135">
            <v>14.923498416369133</v>
          </cell>
          <cell r="H135">
            <v>17.106704657439021</v>
          </cell>
          <cell r="I135">
            <v>21.582248205511792</v>
          </cell>
          <cell r="J135">
            <v>27.000004288065682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0.30776771136120074</v>
          </cell>
          <cell r="F136">
            <v>0.16789637182145417</v>
          </cell>
          <cell r="G136">
            <v>5.726749871543575</v>
          </cell>
          <cell r="H136">
            <v>8.4191030138825482</v>
          </cell>
          <cell r="I136">
            <v>0.3397979540069383</v>
          </cell>
          <cell r="J136">
            <v>7.1503772290957678E-4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8.7022326354028312</v>
          </cell>
          <cell r="F137">
            <v>8.2973143926209314</v>
          </cell>
          <cell r="G137">
            <v>9.8755406475598093</v>
          </cell>
          <cell r="H137">
            <v>8.383016733716266</v>
          </cell>
          <cell r="I137">
            <v>15.120016275280701</v>
          </cell>
          <cell r="J137">
            <v>30.350762853806472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6.843876914845775</v>
          </cell>
          <cell r="J138">
            <v>0.17726943688659771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78.893565312496989</v>
          </cell>
          <cell r="F139">
            <v>80.157890004915231</v>
          </cell>
          <cell r="G139">
            <v>80.333445554888542</v>
          </cell>
          <cell r="H139">
            <v>55.770783200703001</v>
          </cell>
          <cell r="I139">
            <v>8.5660284814746657</v>
          </cell>
          <cell r="J139">
            <v>0.17726943688659771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0.43673151292646528</v>
          </cell>
          <cell r="F140">
            <v>0.55206664935939442</v>
          </cell>
          <cell r="G140">
            <v>0.58665327995596717</v>
          </cell>
          <cell r="H140">
            <v>0.58670293803011253</v>
          </cell>
          <cell r="I140">
            <v>0.58670762059111947</v>
          </cell>
          <cell r="J140">
            <v>0.58670818960527238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27.211658293799509</v>
          </cell>
          <cell r="F141">
            <v>28.488332562600075</v>
          </cell>
          <cell r="G141">
            <v>27.236084862620295</v>
          </cell>
          <cell r="H141">
            <v>42.309937565679824</v>
          </cell>
          <cell r="I141">
            <v>32.500091457620556</v>
          </cell>
          <cell r="J141">
            <v>7.6961524512843162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1.0935058543080473E-5</v>
          </cell>
          <cell r="I142">
            <v>2.1185983730931358E-5</v>
          </cell>
          <cell r="J142">
            <v>1.015851041041223E-6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4.2140308287463164E-5</v>
          </cell>
          <cell r="I143">
            <v>0.35217194842323651</v>
          </cell>
          <cell r="J143">
            <v>10.467871057552324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6.6388972299360621E-6</v>
          </cell>
          <cell r="I144">
            <v>8.5924334322556763E-6</v>
          </cell>
          <cell r="J144">
            <v>9.9864998036253994E-7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9.1188048026223584E-6</v>
          </cell>
          <cell r="I145">
            <v>2.1949941463846033E-5</v>
          </cell>
          <cell r="J145">
            <v>1.0200048610769734E-6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1.5447547711824228E-5</v>
          </cell>
          <cell r="I146">
            <v>0.35212022006460908</v>
          </cell>
          <cell r="J146">
            <v>10.46786802304643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2.2315259992259274E-5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1.1974768802482035E-5</v>
          </cell>
          <cell r="I148">
            <v>2.2917570577264619E-5</v>
          </cell>
          <cell r="J148">
            <v>3.4680183778746505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4.1745109162430791E-5</v>
          </cell>
          <cell r="I149">
            <v>0.34865074666927826</v>
          </cell>
          <cell r="J149">
            <v>10.364268323049062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1.3956918048178151E-5</v>
          </cell>
          <cell r="I150">
            <v>0.34859448049093927</v>
          </cell>
          <cell r="J150">
            <v>3.5276707096171696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9.5283032159621441E-6</v>
          </cell>
          <cell r="I151">
            <v>2.2155858968335676E-5</v>
          </cell>
          <cell r="J151">
            <v>3.3685781938515076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6.2851190958084325E-6</v>
          </cell>
          <cell r="I152">
            <v>1.1192748793226106E-5</v>
          </cell>
          <cell r="J152">
            <v>1.0417057515486333E-6</v>
          </cell>
        </row>
        <row r="153">
          <cell r="A153" t="str">
            <v>H2</v>
          </cell>
          <cell r="B153" t="str">
            <v>VAR_fout</v>
          </cell>
          <cell r="C153" t="str">
            <v>SUP_WODH2</v>
          </cell>
          <cell r="J153">
            <v>0.4385126412446867</v>
          </cell>
        </row>
        <row r="154">
          <cell r="A154" t="str">
            <v>H2</v>
          </cell>
          <cell r="B154" t="str">
            <v>VAR_fout</v>
          </cell>
          <cell r="C154" t="str">
            <v>SUP_ELCH2_SOEC</v>
          </cell>
          <cell r="I154">
            <v>13.306172522310549</v>
          </cell>
          <cell r="J154">
            <v>18.61663754035914</v>
          </cell>
        </row>
        <row r="155">
          <cell r="A155" t="str">
            <v>H2</v>
          </cell>
          <cell r="B155" t="str">
            <v>VAR_fout</v>
          </cell>
          <cell r="C155" t="str">
            <v>SUP_WODH2CCS</v>
          </cell>
          <cell r="J155">
            <v>5.9040736845808706</v>
          </cell>
        </row>
        <row r="156">
          <cell r="A156" t="str">
            <v>H2</v>
          </cell>
          <cell r="B156" t="str">
            <v>VAR_fout</v>
          </cell>
          <cell r="C156" t="str">
            <v>SUP_NGAH2CCS</v>
          </cell>
          <cell r="J156">
            <v>3.8939557061897299</v>
          </cell>
        </row>
        <row r="157">
          <cell r="A157" t="str">
            <v>H2</v>
          </cell>
          <cell r="B157" t="str">
            <v>VAR_fout</v>
          </cell>
          <cell r="C157" t="str">
            <v>SUP_ELCH2</v>
          </cell>
          <cell r="E157">
            <v>5.1446342989066992E-3</v>
          </cell>
          <cell r="F157">
            <v>9.6773408583410402E-3</v>
          </cell>
          <cell r="G157">
            <v>9.9560622215929366E-3</v>
          </cell>
          <cell r="H157">
            <v>1.3265717370071352E-2</v>
          </cell>
          <cell r="I157">
            <v>0.33902930565854256</v>
          </cell>
          <cell r="J157">
            <v>4.6114281611858543E-2</v>
          </cell>
        </row>
        <row r="158">
          <cell r="A158" t="str">
            <v>H2</v>
          </cell>
          <cell r="B158" t="str">
            <v>VAR_fout</v>
          </cell>
          <cell r="C158" t="str">
            <v>D-DH2</v>
          </cell>
          <cell r="H158">
            <v>1.3465985806496253E-5</v>
          </cell>
          <cell r="I158">
            <v>1.4170054982767257E-5</v>
          </cell>
          <cell r="J158">
            <v>1.5035110361425654E-5</v>
          </cell>
        </row>
        <row r="159">
          <cell r="A159" t="str">
            <v>H2</v>
          </cell>
          <cell r="B159" t="str">
            <v>VAR_fin</v>
          </cell>
          <cell r="C159" t="str">
            <v>STG-H2</v>
          </cell>
          <cell r="H159">
            <v>1.0935058543080473E-5</v>
          </cell>
          <cell r="I159">
            <v>2.1185983730931358E-5</v>
          </cell>
          <cell r="J159">
            <v>1.015851041041223E-6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4.2140308287463164E-5</v>
          </cell>
          <cell r="I160">
            <v>0.35217194842323651</v>
          </cell>
          <cell r="J160">
            <v>10.467871057552324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6.6388972299360621E-6</v>
          </cell>
          <cell r="I161">
            <v>8.5924334322556763E-6</v>
          </cell>
          <cell r="J161">
            <v>9.9864998036253994E-7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9.1188048026223584E-6</v>
          </cell>
          <cell r="I162">
            <v>2.1949941463846033E-5</v>
          </cell>
          <cell r="J162">
            <v>1.0200048610769734E-6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1.5447547711824228E-5</v>
          </cell>
          <cell r="I163">
            <v>0.35212022006460908</v>
          </cell>
          <cell r="J163">
            <v>10.46786802304643</v>
          </cell>
        </row>
        <row r="164">
          <cell r="A164" t="str">
            <v>H2</v>
          </cell>
          <cell r="B164" t="str">
            <v>VAR_fin</v>
          </cell>
          <cell r="C164" t="str">
            <v>SUP_H2NGA</v>
          </cell>
          <cell r="I164">
            <v>3.8712812211089847E-3</v>
          </cell>
          <cell r="J164">
            <v>8.6700340219912958E-5</v>
          </cell>
        </row>
        <row r="165">
          <cell r="A165" t="str">
            <v>H2</v>
          </cell>
          <cell r="B165" t="str">
            <v>VAR_fin</v>
          </cell>
          <cell r="C165" t="str">
            <v>D-ENGA</v>
          </cell>
          <cell r="G165">
            <v>2.7577601768197517E-4</v>
          </cell>
          <cell r="H165">
            <v>1.6749954906051821E-4</v>
          </cell>
          <cell r="I165">
            <v>8.7938526461287119E-5</v>
          </cell>
          <cell r="J165">
            <v>2.3904346237244191E-5</v>
          </cell>
        </row>
        <row r="166">
          <cell r="A166" t="str">
            <v>H2</v>
          </cell>
          <cell r="B166" t="str">
            <v>VAR_fin</v>
          </cell>
          <cell r="C166" t="str">
            <v>D-TNGA</v>
          </cell>
          <cell r="F166">
            <v>2.0027857763011319E-3</v>
          </cell>
          <cell r="G166">
            <v>5.5863362637009414E-4</v>
          </cell>
          <cell r="H166">
            <v>8.0743802473210328E-5</v>
          </cell>
          <cell r="I166">
            <v>4.3041351120085504E-5</v>
          </cell>
          <cell r="J166">
            <v>4.263697355286659E-6</v>
          </cell>
        </row>
        <row r="167">
          <cell r="A167" t="str">
            <v>H2</v>
          </cell>
          <cell r="B167" t="str">
            <v>VAR_fin</v>
          </cell>
          <cell r="C167" t="str">
            <v>SUP_H2GSL</v>
          </cell>
          <cell r="I167">
            <v>9.7769670212082449</v>
          </cell>
          <cell r="J167">
            <v>0.25324205269513977</v>
          </cell>
        </row>
        <row r="168">
          <cell r="A168" t="str">
            <v>H2</v>
          </cell>
          <cell r="B168" t="str">
            <v>VAR_fin</v>
          </cell>
          <cell r="C168" t="str">
            <v>D-SNGA</v>
          </cell>
          <cell r="G168">
            <v>3.5600894824377186E-4</v>
          </cell>
          <cell r="H168">
            <v>8.4658939791627577E-5</v>
          </cell>
          <cell r="I168">
            <v>6.0164853114145925E-5</v>
          </cell>
          <cell r="J168">
            <v>7.5523106087426267E-2</v>
          </cell>
        </row>
        <row r="169">
          <cell r="A169" t="str">
            <v>H2</v>
          </cell>
          <cell r="B169" t="str">
            <v>VAR_fin</v>
          </cell>
          <cell r="C169" t="str">
            <v>D-RNGA</v>
          </cell>
          <cell r="G169">
            <v>3.9704015202523271E-4</v>
          </cell>
          <cell r="H169">
            <v>8.5229064928884609E-5</v>
          </cell>
          <cell r="I169">
            <v>5.8589414694701366E-5</v>
          </cell>
          <cell r="J169">
            <v>8.0417700318307209E-2</v>
          </cell>
        </row>
        <row r="170">
          <cell r="A170" t="str">
            <v>H2</v>
          </cell>
          <cell r="B170" t="str">
            <v>VAR_fin</v>
          </cell>
          <cell r="C170" t="str">
            <v>D-INGA</v>
          </cell>
          <cell r="G170">
            <v>6.4239784616502906E-4</v>
          </cell>
          <cell r="H170">
            <v>2.8258297147199136E-4</v>
          </cell>
          <cell r="I170">
            <v>0.19594961982551146</v>
          </cell>
          <cell r="J170">
            <v>0.10363448739222743</v>
          </cell>
        </row>
        <row r="171">
          <cell r="A171" t="str">
            <v>H2</v>
          </cell>
          <cell r="B171" t="str">
            <v>VAR_fin</v>
          </cell>
          <cell r="C171" t="str">
            <v>SUP_H2DSL</v>
          </cell>
          <cell r="I171">
            <v>1.912092485754922</v>
          </cell>
          <cell r="J171">
            <v>2.0992263431306901E-5</v>
          </cell>
        </row>
        <row r="172">
          <cell r="A172" t="str">
            <v>AUX_H2STG_OUT</v>
          </cell>
          <cell r="B172" t="str">
            <v>VAR_fout</v>
          </cell>
          <cell r="C172" t="str">
            <v>STG-H2</v>
          </cell>
          <cell r="H172">
            <v>1.1974768802482035E-5</v>
          </cell>
          <cell r="I172">
            <v>2.2917570577264619E-5</v>
          </cell>
          <cell r="J172">
            <v>3.4680183778746505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4.1745109162430791E-5</v>
          </cell>
          <cell r="I173">
            <v>0.34865074666927826</v>
          </cell>
          <cell r="J173">
            <v>10.364268323049062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1.3956918048178151E-5</v>
          </cell>
          <cell r="I174">
            <v>0.34859448049093927</v>
          </cell>
          <cell r="J174">
            <v>3.5276707096171696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9.5283032159621441E-6</v>
          </cell>
          <cell r="I175">
            <v>2.2155858968335676E-5</v>
          </cell>
          <cell r="J175">
            <v>3.3685781938515076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6.2851190958084325E-6</v>
          </cell>
          <cell r="I176">
            <v>1.1192748793226106E-5</v>
          </cell>
          <cell r="J176">
            <v>1.0417057515486333E-6</v>
          </cell>
        </row>
        <row r="177">
          <cell r="A177" t="str">
            <v>RNGA</v>
          </cell>
          <cell r="B177" t="str">
            <v>VAR_fout</v>
          </cell>
          <cell r="C177" t="str">
            <v>D-RNGA</v>
          </cell>
          <cell r="E177">
            <v>47.183317178477786</v>
          </cell>
          <cell r="F177">
            <v>48.28308033057489</v>
          </cell>
          <cell r="G177">
            <v>50.195207055669414</v>
          </cell>
          <cell r="H177">
            <v>52.991669547216581</v>
          </cell>
          <cell r="I177">
            <v>45.051923831412665</v>
          </cell>
          <cell r="J177">
            <v>11.328055949866499</v>
          </cell>
        </row>
        <row r="178">
          <cell r="A178" t="str">
            <v>CWOD</v>
          </cell>
          <cell r="B178" t="str">
            <v>VAR_fout</v>
          </cell>
          <cell r="C178" t="str">
            <v>D-CWOD</v>
          </cell>
          <cell r="E178">
            <v>8.7022326354028312</v>
          </cell>
          <cell r="F178">
            <v>8.2973143926209314</v>
          </cell>
          <cell r="G178">
            <v>9.8755406475598093</v>
          </cell>
          <cell r="H178">
            <v>8.383016733716266</v>
          </cell>
          <cell r="I178">
            <v>15.120016275280701</v>
          </cell>
          <cell r="J178">
            <v>30.350762853806472</v>
          </cell>
        </row>
        <row r="179">
          <cell r="A179" t="str">
            <v>CWOD</v>
          </cell>
          <cell r="B179" t="str">
            <v>VAR_fin</v>
          </cell>
          <cell r="C179" t="str">
            <v>SUP_WODH2</v>
          </cell>
          <cell r="J179">
            <v>0.7308544020744776</v>
          </cell>
        </row>
        <row r="180">
          <cell r="A180" t="str">
            <v>CWOD</v>
          </cell>
          <cell r="B180" t="str">
            <v>VAR_fin</v>
          </cell>
          <cell r="C180" t="str">
            <v>SUP_WODBIO</v>
          </cell>
          <cell r="F180">
            <v>4.2835189054412695E-5</v>
          </cell>
          <cell r="G180">
            <v>4.9842223364296239E-4</v>
          </cell>
          <cell r="H180">
            <v>8.5604784559372153E-4</v>
          </cell>
          <cell r="I180">
            <v>2.8876959788951067</v>
          </cell>
          <cell r="J180">
            <v>4.5170092083127279E-5</v>
          </cell>
        </row>
        <row r="181">
          <cell r="A181" t="str">
            <v>CWOD</v>
          </cell>
          <cell r="B181" t="str">
            <v>VAR_fin</v>
          </cell>
          <cell r="C181" t="str">
            <v>SUP_WODH2CCS</v>
          </cell>
          <cell r="J181">
            <v>10.179437387208395</v>
          </cell>
        </row>
        <row r="182">
          <cell r="A182" t="str">
            <v>CWOD</v>
          </cell>
          <cell r="B182" t="str">
            <v>VAR_fin</v>
          </cell>
          <cell r="C182" t="str">
            <v>SUP_WODBIOCCS</v>
          </cell>
          <cell r="I182">
            <v>3.5339934131412286E-4</v>
          </cell>
          <cell r="J182">
            <v>3.2031197790985999</v>
          </cell>
        </row>
        <row r="183">
          <cell r="A183" t="str">
            <v>CWOD</v>
          </cell>
          <cell r="B183" t="str">
            <v>VAR_fin</v>
          </cell>
          <cell r="C183" t="str">
            <v>CT_CWODBDS</v>
          </cell>
          <cell r="E183">
            <v>1.3022874078751578</v>
          </cell>
          <cell r="F183">
            <v>3.4427609631976107E-5</v>
          </cell>
          <cell r="G183">
            <v>1.8789279204517089</v>
          </cell>
          <cell r="H183">
            <v>1.8784797989803806E-4</v>
          </cell>
          <cell r="I183">
            <v>1.1501845230916822E-4</v>
          </cell>
          <cell r="J183">
            <v>1.0766278637375271E-5</v>
          </cell>
        </row>
        <row r="184">
          <cell r="A184" t="str">
            <v>CWOD</v>
          </cell>
          <cell r="B184" t="str">
            <v>VAR_fin</v>
          </cell>
          <cell r="C184" t="str">
            <v>CT_CWODETHCCS</v>
          </cell>
          <cell r="I184">
            <v>2.883380450487724E-5</v>
          </cell>
        </row>
        <row r="185">
          <cell r="A185" t="str">
            <v>CWOD</v>
          </cell>
          <cell r="B185" t="str">
            <v>VAR_fin</v>
          </cell>
          <cell r="C185" t="str">
            <v>CT_CWODPLT</v>
          </cell>
          <cell r="E185">
            <v>7.1186275483857457</v>
          </cell>
          <cell r="F185">
            <v>8.2972086474644335</v>
          </cell>
          <cell r="G185">
            <v>7.9953687953818156</v>
          </cell>
          <cell r="H185">
            <v>8.3818661617059487</v>
          </cell>
          <cell r="I185">
            <v>12.231725343010254</v>
          </cell>
          <cell r="J185">
            <v>16.237230444430359</v>
          </cell>
        </row>
        <row r="186">
          <cell r="A186" t="str">
            <v>CWOD</v>
          </cell>
          <cell r="B186" t="str">
            <v>VAR_fin</v>
          </cell>
          <cell r="C186" t="str">
            <v>CT_CWODETH</v>
          </cell>
          <cell r="E186">
            <v>0.28131767914193107</v>
          </cell>
          <cell r="F186">
            <v>2.8465496333479927E-5</v>
          </cell>
          <cell r="G186">
            <v>7.454504146872452E-4</v>
          </cell>
          <cell r="H186">
            <v>1.0660490912672532E-4</v>
          </cell>
          <cell r="I186">
            <v>4.0881935664321179E-5</v>
          </cell>
        </row>
        <row r="187">
          <cell r="A187" t="str">
            <v>CWOD</v>
          </cell>
          <cell r="B187" t="str">
            <v>VAR_fin</v>
          </cell>
          <cell r="C187" t="str">
            <v>CT_CWODBDSCCS</v>
          </cell>
          <cell r="I187">
            <v>5.6819841539592263E-5</v>
          </cell>
          <cell r="J187">
            <v>6.0072327275307993E-5</v>
          </cell>
        </row>
        <row r="188">
          <cell r="A188" t="str">
            <v>KER</v>
          </cell>
          <cell r="B188" t="str">
            <v>VAR_fout</v>
          </cell>
          <cell r="C188" t="str">
            <v>SUP_H2DSL</v>
          </cell>
          <cell r="I188">
            <v>0.33090124324329762</v>
          </cell>
        </row>
        <row r="189">
          <cell r="A189" t="str">
            <v>BDS</v>
          </cell>
          <cell r="B189" t="str">
            <v>VAR_fout</v>
          </cell>
          <cell r="C189" t="str">
            <v>IMPBDS1</v>
          </cell>
          <cell r="F189">
            <v>0.13796485182883531</v>
          </cell>
          <cell r="G189">
            <v>0.13958191148292637</v>
          </cell>
          <cell r="H189">
            <v>2.7542190088574977E-4</v>
          </cell>
          <cell r="I189">
            <v>1.3478315887184464E-4</v>
          </cell>
          <cell r="J189">
            <v>7.4328693558558807E-4</v>
          </cell>
        </row>
        <row r="190">
          <cell r="A190" t="str">
            <v>BDS</v>
          </cell>
          <cell r="B190" t="str">
            <v>VAR_fout</v>
          </cell>
          <cell r="C190" t="str">
            <v>IMPBDS</v>
          </cell>
          <cell r="E190">
            <v>2.5582301930509965</v>
          </cell>
          <cell r="F190">
            <v>2.8772648747613481</v>
          </cell>
          <cell r="G190">
            <v>2.2168388049807226</v>
          </cell>
          <cell r="H190">
            <v>3.0156391813901982</v>
          </cell>
          <cell r="I190">
            <v>4.7815861739559971</v>
          </cell>
          <cell r="J190">
            <v>30.311672502909182</v>
          </cell>
        </row>
        <row r="191">
          <cell r="A191" t="str">
            <v>BDS</v>
          </cell>
          <cell r="B191" t="str">
            <v>VAR_fout</v>
          </cell>
          <cell r="C191" t="str">
            <v>CT_CWODBDS</v>
          </cell>
          <cell r="E191">
            <v>0.45702312962806052</v>
          </cell>
          <cell r="F191">
            <v>1.2081982674846848E-5</v>
          </cell>
          <cell r="G191">
            <v>0.65938863676143544</v>
          </cell>
          <cell r="H191">
            <v>6.5923137356742624E-5</v>
          </cell>
          <cell r="I191">
            <v>4.0364433166930454E-5</v>
          </cell>
          <cell r="J191">
            <v>3.7783044875856358E-6</v>
          </cell>
        </row>
        <row r="192">
          <cell r="A192" t="str">
            <v>BDS</v>
          </cell>
          <cell r="B192" t="str">
            <v>VAR_fout</v>
          </cell>
          <cell r="C192" t="str">
            <v>CT_CWODBDSCCS</v>
          </cell>
          <cell r="I192">
            <v>1.994028480069916E-5</v>
          </cell>
          <cell r="J192">
            <v>2.108170811556695E-5</v>
          </cell>
        </row>
        <row r="193">
          <cell r="A193" t="str">
            <v>BDS</v>
          </cell>
          <cell r="B193" t="str">
            <v>VAR_fin</v>
          </cell>
          <cell r="C193" t="str">
            <v>D-ILFO</v>
          </cell>
          <cell r="G193">
            <v>2.4040729191816956E-4</v>
          </cell>
          <cell r="H193">
            <v>5.5388104931593783E-4</v>
          </cell>
          <cell r="I193">
            <v>0.17924833006292124</v>
          </cell>
          <cell r="J193">
            <v>0.17924597695449226</v>
          </cell>
        </row>
        <row r="194">
          <cell r="A194" t="str">
            <v>BDS</v>
          </cell>
          <cell r="B194" t="str">
            <v>VAR_fin</v>
          </cell>
          <cell r="C194" t="str">
            <v>D-SLFO</v>
          </cell>
          <cell r="G194">
            <v>1.8682595875806426E-4</v>
          </cell>
          <cell r="H194">
            <v>1.1598681869889978E-4</v>
          </cell>
          <cell r="I194">
            <v>6.6677135975857669E-4</v>
          </cell>
          <cell r="J194">
            <v>0.6347297149384179</v>
          </cell>
        </row>
        <row r="195">
          <cell r="A195" t="str">
            <v>BDS</v>
          </cell>
          <cell r="B195" t="str">
            <v>VAR_fin</v>
          </cell>
          <cell r="C195" t="str">
            <v>D-RLFO</v>
          </cell>
          <cell r="G195">
            <v>1.8891532618996491E-4</v>
          </cell>
          <cell r="H195">
            <v>1.1918371248930054E-4</v>
          </cell>
          <cell r="I195">
            <v>6.8477921844521889E-4</v>
          </cell>
          <cell r="J195">
            <v>3.631254203844792E-5</v>
          </cell>
        </row>
        <row r="196">
          <cell r="A196" t="str">
            <v>BDS</v>
          </cell>
          <cell r="B196" t="str">
            <v>VAR_fin</v>
          </cell>
          <cell r="C196" t="str">
            <v>D-TBDS1</v>
          </cell>
          <cell r="E196">
            <v>3.0152533226790599</v>
          </cell>
          <cell r="F196">
            <v>3.015241808572859</v>
          </cell>
          <cell r="G196">
            <v>3.0152432010480048</v>
          </cell>
          <cell r="H196">
            <v>3.015242389856128</v>
          </cell>
          <cell r="I196">
            <v>4.6012381339121298</v>
          </cell>
          <cell r="J196">
            <v>29.498495513838787</v>
          </cell>
        </row>
        <row r="197">
          <cell r="A197" t="str">
            <v>BIO</v>
          </cell>
          <cell r="B197" t="str">
            <v>VAR_fout</v>
          </cell>
          <cell r="C197" t="str">
            <v>SUP_WSTHTGBIO</v>
          </cell>
          <cell r="I197">
            <v>4.2635367992690306E-4</v>
          </cell>
          <cell r="J197">
            <v>1.6393007007964514E-4</v>
          </cell>
        </row>
        <row r="198">
          <cell r="A198" t="str">
            <v>BIO</v>
          </cell>
          <cell r="B198" t="str">
            <v>VAR_fout</v>
          </cell>
          <cell r="C198" t="str">
            <v>SUP_WSTBIO</v>
          </cell>
          <cell r="E198">
            <v>5.6293874546957285</v>
          </cell>
          <cell r="F198">
            <v>5.6371670787874901</v>
          </cell>
          <cell r="G198">
            <v>5.4279785216838308</v>
          </cell>
          <cell r="H198">
            <v>6.9211481643000088</v>
          </cell>
          <cell r="I198">
            <v>8.4077526202999682</v>
          </cell>
          <cell r="J198">
            <v>2.0566002003943231E-5</v>
          </cell>
        </row>
        <row r="199">
          <cell r="A199" t="str">
            <v>BIO</v>
          </cell>
          <cell r="B199" t="str">
            <v>VAR_fout</v>
          </cell>
          <cell r="C199" t="str">
            <v>D-LBIO</v>
          </cell>
          <cell r="H199">
            <v>0.19025544086241572</v>
          </cell>
          <cell r="I199">
            <v>2.1344781057063851</v>
          </cell>
          <cell r="J199">
            <v>2.1350290226567927</v>
          </cell>
        </row>
        <row r="200">
          <cell r="A200" t="str">
            <v>BIO</v>
          </cell>
          <cell r="B200" t="str">
            <v>VAR_fout</v>
          </cell>
          <cell r="C200" t="str">
            <v>SUP_MNRBIO</v>
          </cell>
          <cell r="E200">
            <v>1.3280073623825299</v>
          </cell>
          <cell r="F200">
            <v>4.9930277245856578</v>
          </cell>
          <cell r="G200">
            <v>5.218006439289911</v>
          </cell>
          <cell r="H200">
            <v>5.9813652648388178</v>
          </cell>
          <cell r="I200">
            <v>7.5462406312978274</v>
          </cell>
          <cell r="J200">
            <v>9.4405609398831132</v>
          </cell>
        </row>
        <row r="201">
          <cell r="A201" t="str">
            <v>BIO</v>
          </cell>
          <cell r="B201" t="str">
            <v>VAR_fout</v>
          </cell>
          <cell r="C201" t="str">
            <v>SUP_WSTHTGBIOCCS</v>
          </cell>
          <cell r="I201">
            <v>6.5161691320938478E-5</v>
          </cell>
          <cell r="J201">
            <v>10.664027290300726</v>
          </cell>
        </row>
        <row r="202">
          <cell r="A202" t="str">
            <v>BIO</v>
          </cell>
          <cell r="B202" t="str">
            <v>VAR_fout</v>
          </cell>
          <cell r="C202" t="str">
            <v>SUP_WODBIO</v>
          </cell>
          <cell r="F202">
            <v>3.172976966993531E-5</v>
          </cell>
          <cell r="G202">
            <v>3.6920165455034225E-4</v>
          </cell>
          <cell r="H202">
            <v>6.3410951525460851E-4</v>
          </cell>
          <cell r="I202">
            <v>2.139034058440819</v>
          </cell>
          <cell r="J202">
            <v>3.3459327468983143E-5</v>
          </cell>
        </row>
        <row r="203">
          <cell r="A203" t="str">
            <v>BIO</v>
          </cell>
          <cell r="B203" t="str">
            <v>VAR_fout</v>
          </cell>
          <cell r="C203" t="str">
            <v>SUP_WODBIOCCS</v>
          </cell>
          <cell r="I203">
            <v>2.4591279982685388E-4</v>
          </cell>
          <cell r="J203">
            <v>2.13930410425032</v>
          </cell>
        </row>
        <row r="204">
          <cell r="A204" t="str">
            <v>BIO</v>
          </cell>
          <cell r="B204" t="str">
            <v>VAR_fin</v>
          </cell>
          <cell r="C204" t="str">
            <v>D-IBIO</v>
          </cell>
          <cell r="E204">
            <v>0.43673151292646528</v>
          </cell>
          <cell r="F204">
            <v>0.55206664935939442</v>
          </cell>
          <cell r="G204">
            <v>0.58665327995596717</v>
          </cell>
          <cell r="H204">
            <v>0.58670293803011253</v>
          </cell>
          <cell r="I204">
            <v>0.58670762059111947</v>
          </cell>
          <cell r="J204">
            <v>0.58670818960527238</v>
          </cell>
        </row>
        <row r="205">
          <cell r="A205" t="str">
            <v>BIO</v>
          </cell>
          <cell r="B205" t="str">
            <v>VAR_fin</v>
          </cell>
          <cell r="C205" t="str">
            <v>D-EBIO</v>
          </cell>
          <cell r="E205">
            <v>1.1839563396164177</v>
          </cell>
          <cell r="F205">
            <v>5.7087742741664461E-5</v>
          </cell>
          <cell r="G205">
            <v>1.7924229925750709E-3</v>
          </cell>
          <cell r="H205">
            <v>4.3645432240691973</v>
          </cell>
          <cell r="I205">
            <v>2.051984760711965</v>
          </cell>
          <cell r="J205">
            <v>8.1750811357944709E-6</v>
          </cell>
        </row>
        <row r="206">
          <cell r="A206" t="str">
            <v>BIO</v>
          </cell>
          <cell r="B206" t="str">
            <v>VAR_fin</v>
          </cell>
          <cell r="C206" t="str">
            <v>D-CBIO</v>
          </cell>
          <cell r="E206">
            <v>1.28907283502616</v>
          </cell>
          <cell r="F206">
            <v>6.0113058996788133</v>
          </cell>
          <cell r="G206">
            <v>5.764799318294159</v>
          </cell>
          <cell r="H206">
            <v>4.9284550830120484</v>
          </cell>
          <cell r="I206">
            <v>6.2672531360230561</v>
          </cell>
          <cell r="J206">
            <v>12.470162361790537</v>
          </cell>
        </row>
        <row r="207">
          <cell r="A207" t="str">
            <v>BIO</v>
          </cell>
          <cell r="B207" t="str">
            <v>VAR_fin</v>
          </cell>
          <cell r="C207" t="str">
            <v>D-SBIO</v>
          </cell>
          <cell r="E207">
            <v>4.0476602240870196</v>
          </cell>
          <cell r="F207">
            <v>4.5833015372716481</v>
          </cell>
          <cell r="G207">
            <v>5.4602563588275945</v>
          </cell>
          <cell r="H207">
            <v>5.4450730938492944</v>
          </cell>
          <cell r="I207">
            <v>11.32221129571958</v>
          </cell>
          <cell r="J207">
            <v>11.322215247463809</v>
          </cell>
        </row>
        <row r="208">
          <cell r="A208" t="str">
            <v>EBIO</v>
          </cell>
          <cell r="B208" t="str">
            <v>VAR_fout</v>
          </cell>
          <cell r="C208" t="str">
            <v>D-EBIO</v>
          </cell>
          <cell r="E208">
            <v>1.1839563396164177</v>
          </cell>
          <cell r="F208">
            <v>5.7087742741664461E-5</v>
          </cell>
          <cell r="G208">
            <v>1.7924229925750709E-3</v>
          </cell>
          <cell r="H208">
            <v>4.3645432240691973</v>
          </cell>
          <cell r="I208">
            <v>2.051984760711965</v>
          </cell>
          <cell r="J208">
            <v>8.1750811357944709E-6</v>
          </cell>
        </row>
        <row r="209">
          <cell r="A209" t="str">
            <v>PLT</v>
          </cell>
          <cell r="B209" t="str">
            <v>VAR_fout</v>
          </cell>
          <cell r="C209" t="str">
            <v>CT_CWODPLT</v>
          </cell>
          <cell r="E209">
            <v>5.979647140644027</v>
          </cell>
          <cell r="F209">
            <v>6.969655263870119</v>
          </cell>
          <cell r="G209">
            <v>6.7161097881207299</v>
          </cell>
          <cell r="H209">
            <v>7.0407675758330015</v>
          </cell>
          <cell r="I209">
            <v>10.274649288128622</v>
          </cell>
          <cell r="J209">
            <v>13.639273573321494</v>
          </cell>
        </row>
        <row r="210">
          <cell r="A210" t="str">
            <v>SLFO</v>
          </cell>
          <cell r="B210" t="str">
            <v>VAR_fout</v>
          </cell>
          <cell r="C210" t="str">
            <v>D-SLFO</v>
          </cell>
          <cell r="E210">
            <v>30.25663893790702</v>
          </cell>
          <cell r="F210">
            <v>23.411549582016136</v>
          </cell>
          <cell r="G210">
            <v>22.417435139867031</v>
          </cell>
          <cell r="H210">
            <v>13.178264448036591</v>
          </cell>
          <cell r="I210">
            <v>4.6920759145655868</v>
          </cell>
          <cell r="J210">
            <v>0.62413460834772527</v>
          </cell>
        </row>
        <row r="211">
          <cell r="A211" t="str">
            <v>ETH</v>
          </cell>
          <cell r="B211" t="str">
            <v>VAR_fout</v>
          </cell>
          <cell r="C211" t="str">
            <v>IMPETH</v>
          </cell>
          <cell r="E211">
            <v>4.4341513078465979</v>
          </cell>
          <cell r="F211">
            <v>4.6421734187286354</v>
          </cell>
          <cell r="G211">
            <v>4.6519664066215238</v>
          </cell>
          <cell r="H211">
            <v>3.229805655023906</v>
          </cell>
          <cell r="I211">
            <v>7.2386547260074483</v>
          </cell>
          <cell r="J211">
            <v>1.0035749964833722</v>
          </cell>
        </row>
        <row r="212">
          <cell r="A212" t="str">
            <v>ETH</v>
          </cell>
          <cell r="B212" t="str">
            <v>VAR_fout</v>
          </cell>
          <cell r="C212" t="str">
            <v>CT_CWODETHCCS</v>
          </cell>
          <cell r="I212">
            <v>1.3796078710467585E-5</v>
          </cell>
        </row>
        <row r="213">
          <cell r="A213" t="str">
            <v>ETH</v>
          </cell>
          <cell r="B213" t="str">
            <v>VAR_fout</v>
          </cell>
          <cell r="C213" t="str">
            <v>CT_CWODETH</v>
          </cell>
          <cell r="E213">
            <v>0.13460176035499102</v>
          </cell>
          <cell r="F213">
            <v>1.3619854705014312E-5</v>
          </cell>
          <cell r="G213">
            <v>3.5667483956327553E-4</v>
          </cell>
          <cell r="H213">
            <v>5.1007133553457066E-5</v>
          </cell>
          <cell r="I213">
            <v>1.9560734767617785E-5</v>
          </cell>
        </row>
        <row r="214">
          <cell r="A214" t="str">
            <v>ETH</v>
          </cell>
          <cell r="B214" t="str">
            <v>VAR_fin</v>
          </cell>
          <cell r="C214" t="str">
            <v>D-TGSL</v>
          </cell>
          <cell r="E214">
            <v>4.5687530682015893</v>
          </cell>
          <cell r="F214">
            <v>4.6421870385833444</v>
          </cell>
          <cell r="G214">
            <v>4.652323142711924</v>
          </cell>
          <cell r="H214">
            <v>3.2298566962606636</v>
          </cell>
          <cell r="I214">
            <v>7.2386880828209295</v>
          </cell>
          <cell r="J214">
            <v>1.0035773085870443</v>
          </cell>
        </row>
        <row r="215">
          <cell r="A215" t="str">
            <v>TGSL</v>
          </cell>
          <cell r="B215" t="str">
            <v>VAR_fout</v>
          </cell>
          <cell r="C215" t="str">
            <v>D-TGSL</v>
          </cell>
          <cell r="E215">
            <v>82.235747352114899</v>
          </cell>
          <cell r="F215">
            <v>83.553846247690373</v>
          </cell>
          <cell r="G215">
            <v>83.736808940277413</v>
          </cell>
          <cell r="H215">
            <v>58.133560009443485</v>
          </cell>
          <cell r="I215">
            <v>15.572448794441781</v>
          </cell>
          <cell r="J215">
            <v>1.1634895549584321</v>
          </cell>
        </row>
        <row r="216">
          <cell r="A216" t="str">
            <v>RLFO</v>
          </cell>
          <cell r="B216" t="str">
            <v>VAR_fout</v>
          </cell>
          <cell r="C216" t="str">
            <v>D-RLFO</v>
          </cell>
          <cell r="E216">
            <v>60.231853635994895</v>
          </cell>
          <cell r="F216">
            <v>50.859121908262765</v>
          </cell>
          <cell r="G216">
            <v>51.989307423108741</v>
          </cell>
          <cell r="H216">
            <v>41.551627790754011</v>
          </cell>
          <cell r="I216">
            <v>9.3457750565105631</v>
          </cell>
          <cell r="J216">
            <v>4.6054388740565613E-5</v>
          </cell>
        </row>
        <row r="217">
          <cell r="A217" t="str">
            <v>CELC_E</v>
          </cell>
          <cell r="B217" t="str">
            <v>VAR_fout</v>
          </cell>
          <cell r="C217" t="str">
            <v>ESOL-PV_E</v>
          </cell>
          <cell r="H217">
            <v>1.8646458145527311E-5</v>
          </cell>
          <cell r="I217">
            <v>1.8468628195200076E-5</v>
          </cell>
          <cell r="J217">
            <v>1.8520707515922215E-5</v>
          </cell>
        </row>
        <row r="218">
          <cell r="A218" t="str">
            <v>CELC_E</v>
          </cell>
          <cell r="B218" t="str">
            <v>VAR_fin</v>
          </cell>
          <cell r="C218" t="str">
            <v>SUP_ELCH2_D</v>
          </cell>
          <cell r="H218">
            <v>1.8632884746777716E-5</v>
          </cell>
          <cell r="I218">
            <v>1.8468628195200076E-5</v>
          </cell>
          <cell r="J218">
            <v>1.8520707515922215E-5</v>
          </cell>
        </row>
        <row r="219">
          <cell r="A219" t="str">
            <v>CBIO</v>
          </cell>
          <cell r="B219" t="str">
            <v>VAR_fout</v>
          </cell>
          <cell r="C219" t="str">
            <v>D-CBIO</v>
          </cell>
          <cell r="E219">
            <v>1.28907283502616</v>
          </cell>
          <cell r="F219">
            <v>6.0113058996788133</v>
          </cell>
          <cell r="G219">
            <v>5.764799318294159</v>
          </cell>
          <cell r="H219">
            <v>4.9284550830120484</v>
          </cell>
          <cell r="I219">
            <v>6.2672531360230561</v>
          </cell>
          <cell r="J219">
            <v>12.470162361790537</v>
          </cell>
        </row>
        <row r="220">
          <cell r="A220" t="str">
            <v>CBIO</v>
          </cell>
          <cell r="B220" t="str">
            <v>VAR_fin</v>
          </cell>
          <cell r="C220" t="str">
            <v>SUP_BIONGA</v>
          </cell>
          <cell r="E220">
            <v>1.28907283502616</v>
          </cell>
          <cell r="F220">
            <v>6.0113058996788133</v>
          </cell>
          <cell r="G220">
            <v>5.764799318294159</v>
          </cell>
          <cell r="H220">
            <v>4.9284550830120484</v>
          </cell>
          <cell r="I220">
            <v>6.2672531360230561</v>
          </cell>
          <cell r="J220">
            <v>12.470162361790537</v>
          </cell>
        </row>
        <row r="221">
          <cell r="A221" t="str">
            <v>LTH</v>
          </cell>
          <cell r="B221" t="str">
            <v>VAR_fout</v>
          </cell>
          <cell r="C221" t="str">
            <v>SUP_WODBIO</v>
          </cell>
          <cell r="F221">
            <v>3.8075723603922405E-6</v>
          </cell>
          <cell r="G221">
            <v>4.4304198546041121E-5</v>
          </cell>
          <cell r="H221">
            <v>7.609314183055299E-5</v>
          </cell>
          <cell r="I221">
            <v>0.25668408701289835</v>
          </cell>
          <cell r="J221">
            <v>3.9402494561970663E-6</v>
          </cell>
        </row>
        <row r="222">
          <cell r="A222" t="str">
            <v>LTH</v>
          </cell>
          <cell r="B222" t="str">
            <v>VAR_fout</v>
          </cell>
          <cell r="C222" t="str">
            <v>SUP_WODBIOCCS</v>
          </cell>
          <cell r="I222">
            <v>3.1373040926138725E-5</v>
          </cell>
          <cell r="J222">
            <v>0.25671808406115443</v>
          </cell>
        </row>
        <row r="223">
          <cell r="A223" t="str">
            <v>LTH</v>
          </cell>
          <cell r="B223" t="str">
            <v>VAR_fout</v>
          </cell>
          <cell r="C223" t="str">
            <v>CT_CWODBDS</v>
          </cell>
          <cell r="E223">
            <v>0.17823902055494339</v>
          </cell>
          <cell r="F223">
            <v>4.7119732431902618E-6</v>
          </cell>
          <cell r="G223">
            <v>0.25716156833695925</v>
          </cell>
          <cell r="H223">
            <v>2.5710023569129578E-5</v>
          </cell>
          <cell r="I223">
            <v>1.5742128935102859E-5</v>
          </cell>
        </row>
        <row r="224">
          <cell r="A224" t="str">
            <v>LTH</v>
          </cell>
          <cell r="B224" t="str">
            <v>VAR_fout</v>
          </cell>
          <cell r="C224" t="str">
            <v>CT_CWODBDSCCS</v>
          </cell>
          <cell r="I224">
            <v>7.7767110722726658E-6</v>
          </cell>
          <cell r="J224">
            <v>8.2218661650711025E-6</v>
          </cell>
        </row>
        <row r="225">
          <cell r="A225" t="str">
            <v>LTH</v>
          </cell>
          <cell r="B225" t="str">
            <v>VAR_fin</v>
          </cell>
          <cell r="C225" t="str">
            <v>D-CHEAT</v>
          </cell>
          <cell r="I225">
            <v>0.28203944611619514</v>
          </cell>
          <cell r="J225">
            <v>0.95993483030537818</v>
          </cell>
        </row>
        <row r="226">
          <cell r="A226" t="str">
            <v>LNGA</v>
          </cell>
          <cell r="B226" t="str">
            <v>VAR_fin</v>
          </cell>
          <cell r="C226" t="str">
            <v>D-LNGA</v>
          </cell>
          <cell r="H226">
            <v>1.0427818557554175E-3</v>
          </cell>
          <cell r="I226">
            <v>9.9940436212949237E-4</v>
          </cell>
          <cell r="J226">
            <v>6.573935274132237E-4</v>
          </cell>
        </row>
        <row r="227">
          <cell r="A227" t="str">
            <v>WHEAT</v>
          </cell>
          <cell r="B227" t="str">
            <v>VAR_fin</v>
          </cell>
          <cell r="C227" t="str">
            <v>D-CHEAT</v>
          </cell>
          <cell r="I227">
            <v>1.706279639407619</v>
          </cell>
          <cell r="J227">
            <v>1.1087506429962117</v>
          </cell>
        </row>
        <row r="228">
          <cell r="A228" t="str">
            <v>SOL</v>
          </cell>
          <cell r="B228" t="str">
            <v>VAR_fin</v>
          </cell>
          <cell r="C228" t="str">
            <v>ESOL-PV_E</v>
          </cell>
          <cell r="H228">
            <v>1.8646458145527311E-5</v>
          </cell>
          <cell r="I228">
            <v>1.8468628195200076E-5</v>
          </cell>
          <cell r="J228">
            <v>1.8520707515922215E-5</v>
          </cell>
        </row>
        <row r="229">
          <cell r="A229" t="str">
            <v>TKER</v>
          </cell>
          <cell r="B229" t="str">
            <v>VAR_fout</v>
          </cell>
          <cell r="C229" t="str">
            <v>D-TBDS1</v>
          </cell>
          <cell r="H229">
            <v>0.58813927649538</v>
          </cell>
          <cell r="I229">
            <v>0.25481875698762102</v>
          </cell>
          <cell r="J229">
            <v>1.6907783480274601</v>
          </cell>
        </row>
        <row r="230">
          <cell r="A230" t="str">
            <v>CELC</v>
          </cell>
          <cell r="B230" t="str">
            <v>VAR_fout</v>
          </cell>
          <cell r="C230" t="str">
            <v>D-CELC</v>
          </cell>
          <cell r="E230">
            <v>0.26002040952623551</v>
          </cell>
          <cell r="F230">
            <v>1.3967532231873117E-2</v>
          </cell>
          <cell r="G230">
            <v>6.0484676100986838E-2</v>
          </cell>
          <cell r="H230">
            <v>1.8260504861766766E-2</v>
          </cell>
          <cell r="I230">
            <v>13.743766630023117</v>
          </cell>
          <cell r="J230">
            <v>18.672905427278153</v>
          </cell>
        </row>
        <row r="231">
          <cell r="A231" t="str">
            <v>CELC</v>
          </cell>
          <cell r="B231" t="str">
            <v>VAR_fin</v>
          </cell>
          <cell r="C231" t="str">
            <v>SUP_H2NGA</v>
          </cell>
          <cell r="I231">
            <v>6.8560390425839954E-5</v>
          </cell>
          <cell r="J231">
            <v>1.5354630252946575E-6</v>
          </cell>
        </row>
        <row r="232">
          <cell r="A232" t="str">
            <v>CELC</v>
          </cell>
          <cell r="B232" t="str">
            <v>VAR_fin</v>
          </cell>
          <cell r="C232" t="str">
            <v>SUP_ELCH2_SOEC</v>
          </cell>
          <cell r="I232">
            <v>13.306172522310549</v>
          </cell>
          <cell r="J232">
            <v>18.61663754035914</v>
          </cell>
        </row>
        <row r="233">
          <cell r="A233" t="str">
            <v>CELC</v>
          </cell>
          <cell r="B233" t="str">
            <v>VAR_fin</v>
          </cell>
          <cell r="C233" t="str">
            <v>SUP_ELCH2</v>
          </cell>
          <cell r="E233">
            <v>7.5104150349002982E-3</v>
          </cell>
          <cell r="F233">
            <v>1.394429518492944E-2</v>
          </cell>
          <cell r="G233">
            <v>1.4072172751368125E-2</v>
          </cell>
          <cell r="H233">
            <v>1.8172215575440211E-2</v>
          </cell>
          <cell r="I233">
            <v>0.43745716859166767</v>
          </cell>
          <cell r="J233">
            <v>5.6236928794949445E-2</v>
          </cell>
        </row>
        <row r="234">
          <cell r="A234" t="str">
            <v>CELC</v>
          </cell>
          <cell r="B234" t="str">
            <v>VAR_fin</v>
          </cell>
          <cell r="C234" t="str">
            <v>CT_CWODBDS</v>
          </cell>
          <cell r="E234">
            <v>3.1763107509150193E-2</v>
          </cell>
          <cell r="F234">
            <v>8.3969779590185581E-7</v>
          </cell>
          <cell r="G234">
            <v>4.5827510254919726E-2</v>
          </cell>
          <cell r="H234">
            <v>4.5816580462936157E-6</v>
          </cell>
          <cell r="I234">
            <v>2.8053281051016645E-6</v>
          </cell>
          <cell r="J234">
            <v>2.6259216188720155E-7</v>
          </cell>
        </row>
        <row r="235">
          <cell r="A235" t="str">
            <v>CELC</v>
          </cell>
          <cell r="B235" t="str">
            <v>VAR_fin</v>
          </cell>
          <cell r="C235" t="str">
            <v>CT_CWODETHCCS</v>
          </cell>
          <cell r="I235">
            <v>2.897176529198194E-5</v>
          </cell>
        </row>
        <row r="236">
          <cell r="A236" t="str">
            <v>CELC</v>
          </cell>
          <cell r="B236" t="str">
            <v>VAR_fin</v>
          </cell>
          <cell r="C236" t="str">
            <v>CT_CWODETH</v>
          </cell>
          <cell r="E236">
            <v>0.22074688698218503</v>
          </cell>
          <cell r="F236">
            <v>2.2336561716223466E-5</v>
          </cell>
          <cell r="G236">
            <v>5.8494673688377116E-4</v>
          </cell>
          <cell r="H236">
            <v>8.3651699027669518E-5</v>
          </cell>
          <cell r="I236">
            <v>3.2079605018893148E-5</v>
          </cell>
        </row>
        <row r="237">
          <cell r="A237" t="str">
            <v>CELC</v>
          </cell>
          <cell r="B237" t="str">
            <v>VAR_fin</v>
          </cell>
          <cell r="C237" t="str">
            <v>SUP_DAC</v>
          </cell>
          <cell r="I237">
            <v>1.9483110199958968E-6</v>
          </cell>
          <cell r="J237">
            <v>2.2152935420873946E-5</v>
          </cell>
        </row>
        <row r="238">
          <cell r="A238" t="str">
            <v>CELC</v>
          </cell>
          <cell r="B238" t="str">
            <v>VAR_fin</v>
          </cell>
          <cell r="C238" t="str">
            <v>CT_CWODBDSCCS</v>
          </cell>
          <cell r="I238">
            <v>2.5737210453473848E-6</v>
          </cell>
          <cell r="J238">
            <v>2.7210461832021052E-6</v>
          </cell>
        </row>
        <row r="239">
          <cell r="A239" t="str">
            <v>SBIO</v>
          </cell>
          <cell r="B239" t="str">
            <v>VAR_fout</v>
          </cell>
          <cell r="C239" t="str">
            <v>D-SBIO</v>
          </cell>
          <cell r="E239">
            <v>4.0476602240870196</v>
          </cell>
          <cell r="F239">
            <v>4.5833015372716481</v>
          </cell>
          <cell r="G239">
            <v>5.4602563588275945</v>
          </cell>
          <cell r="H239">
            <v>5.4450730938492944</v>
          </cell>
          <cell r="I239">
            <v>11.32221129571958</v>
          </cell>
          <cell r="J239">
            <v>11.322215247463809</v>
          </cell>
        </row>
        <row r="240">
          <cell r="A240" t="str">
            <v>INGA</v>
          </cell>
          <cell r="B240" t="str">
            <v>VAR_fout</v>
          </cell>
          <cell r="C240" t="str">
            <v>D-INGA</v>
          </cell>
          <cell r="E240">
            <v>37.473127351371431</v>
          </cell>
          <cell r="F240">
            <v>33.100007023367162</v>
          </cell>
          <cell r="G240">
            <v>39.919517137208111</v>
          </cell>
          <cell r="H240">
            <v>31.4900350139743</v>
          </cell>
          <cell r="I240">
            <v>19.171739918529841</v>
          </cell>
          <cell r="J240">
            <v>16.420184645958368</v>
          </cell>
        </row>
        <row r="241">
          <cell r="A241" t="str">
            <v>DSL</v>
          </cell>
          <cell r="B241" t="str">
            <v>VAR_fout</v>
          </cell>
          <cell r="C241" t="str">
            <v>SUP_H2DSL</v>
          </cell>
          <cell r="I241">
            <v>0.77811239849455316</v>
          </cell>
          <cell r="J241">
            <v>1.2168341573857589E-5</v>
          </cell>
        </row>
        <row r="242">
          <cell r="A242" t="str">
            <v>WSTREN</v>
          </cell>
          <cell r="B242" t="str">
            <v>VAR_fin</v>
          </cell>
          <cell r="C242" t="str">
            <v>D-CWST</v>
          </cell>
          <cell r="E242">
            <v>9.6793296292453839</v>
          </cell>
          <cell r="F242">
            <v>9.6927061371837464</v>
          </cell>
          <cell r="G242">
            <v>9.3330213552837904</v>
          </cell>
          <cell r="H242">
            <v>11.90041990078784</v>
          </cell>
          <cell r="I242">
            <v>14.457047957885978</v>
          </cell>
          <cell r="J242">
            <v>16.927245316611511</v>
          </cell>
        </row>
        <row r="243">
          <cell r="A243" t="str">
            <v>SOLPVC</v>
          </cell>
          <cell r="B243" t="str">
            <v>VAR_fin</v>
          </cell>
          <cell r="C243" t="str">
            <v>ESOL-PV_E</v>
          </cell>
          <cell r="H243">
            <v>1.8646458145527301E-5</v>
          </cell>
          <cell r="I243">
            <v>1.8468628195200099E-5</v>
          </cell>
          <cell r="J243">
            <v>1.8520707515922201E-5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1.7859144404490199E-2</v>
          </cell>
          <cell r="E4">
            <v>1.7932676610174999E-2</v>
          </cell>
          <cell r="F4">
            <v>1.7860056632293501E-2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4.4232036529677343E-3</v>
          </cell>
          <cell r="E5">
            <v>3.5569642354587134E-3</v>
          </cell>
          <cell r="F5">
            <v>2.2212555977149961E-3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3.1665149653351335E-4</v>
          </cell>
          <cell r="E6">
            <v>3.1795525904565556E-4</v>
          </cell>
          <cell r="F6">
            <v>3.166676707853451E-4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4.1787700865265806E-5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3.5317209405520238</v>
          </cell>
          <cell r="E8">
            <v>3.4197065904621987E-2</v>
          </cell>
          <cell r="F8">
            <v>3.9253436176288576</v>
          </cell>
          <cell r="G8">
            <v>9.3546334020612427</v>
          </cell>
          <cell r="H8">
            <v>10.226445696566655</v>
          </cell>
          <cell r="I8">
            <v>1.5683968266439689E-2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6.4637790591521227E-3</v>
          </cell>
          <cell r="E9">
            <v>6.2869771846273592E-5</v>
          </cell>
          <cell r="F9">
            <v>7.4705843371513066E-3</v>
          </cell>
          <cell r="G9">
            <v>1.828820391116244E-2</v>
          </cell>
          <cell r="H9">
            <v>2.10929999574462E-2</v>
          </cell>
          <cell r="I9">
            <v>3.4729229437535423E-5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6.2619165612624428E-2</v>
          </cell>
          <cell r="E10">
            <v>6.0633095575570839E-4</v>
          </cell>
          <cell r="F10">
            <v>6.9598291092710221E-2</v>
          </cell>
          <cell r="G10">
            <v>0.16586229436278818</v>
          </cell>
          <cell r="H10">
            <v>0.181319959158984</v>
          </cell>
          <cell r="I10">
            <v>2.7808454373120015E-4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2.2760687577073699E-7</v>
          </cell>
          <cell r="F11">
            <v>1.39529668521054E-4</v>
          </cell>
          <cell r="G11">
            <v>2.4363481611977501E-4</v>
          </cell>
          <cell r="H11">
            <v>4.31516071767917E-6</v>
          </cell>
          <cell r="I11">
            <v>4.0284131938249498E-7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1.22E-4</v>
          </cell>
          <cell r="E12">
            <v>1.4345058379117322E-6</v>
          </cell>
          <cell r="F12">
            <v>1.408277782989104E-4</v>
          </cell>
          <cell r="G12">
            <v>3.4596557469182668E-4</v>
          </cell>
          <cell r="H12">
            <v>4.0330737421054698E-4</v>
          </cell>
          <cell r="I12">
            <v>8.6035299958991898E-7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2.1662268692814647E-4</v>
          </cell>
          <cell r="E13">
            <v>1.6801007398717018E-3</v>
          </cell>
          <cell r="F13">
            <v>1.4973936300605758E-3</v>
          </cell>
          <cell r="G13">
            <v>1.4315428725241524E-3</v>
          </cell>
          <cell r="H13">
            <v>6.1511799922469006E-4</v>
          </cell>
          <cell r="I13">
            <v>2.9038472333046527E-4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2.1662268692814647E-4</v>
          </cell>
          <cell r="E14">
            <v>1.6801007398717018E-3</v>
          </cell>
          <cell r="F14">
            <v>1.4973936300605758E-3</v>
          </cell>
          <cell r="G14">
            <v>1.4315428725241524E-3</v>
          </cell>
          <cell r="H14">
            <v>6.1511799922469006E-4</v>
          </cell>
          <cell r="I14">
            <v>2.9038472333046527E-4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1.55806915153368E-4</v>
          </cell>
          <cell r="F15">
            <v>4.9364881337106997E-5</v>
          </cell>
          <cell r="G15">
            <v>3.5949892342992803E-5</v>
          </cell>
          <cell r="H15">
            <v>3.5248708120400098E-5</v>
          </cell>
          <cell r="I15">
            <v>1.6247226370783201E-5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2.597229466539471E-5</v>
          </cell>
          <cell r="E16">
            <v>1.7956632376697035E-4</v>
          </cell>
          <cell r="F16">
            <v>2.1915456082459412E-4</v>
          </cell>
          <cell r="G16">
            <v>2.1195012954245429E-4</v>
          </cell>
          <cell r="H16">
            <v>9.053519625600823E-5</v>
          </cell>
          <cell r="I16">
            <v>4.3033785581625961E-5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2.7036530681369556E-3</v>
          </cell>
          <cell r="E17">
            <v>6.9317564003911081E-3</v>
          </cell>
          <cell r="F17">
            <v>1.5891523950747444E-2</v>
          </cell>
          <cell r="G17">
            <v>5.8716952949279831E-2</v>
          </cell>
          <cell r="H17">
            <v>0.16856636013466469</v>
          </cell>
          <cell r="I17">
            <v>0.42437036879426726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1.0060936861264502E-2</v>
          </cell>
          <cell r="E18">
            <v>2.5626080597101714E-2</v>
          </cell>
          <cell r="F18">
            <v>5.7470990119250324E-2</v>
          </cell>
          <cell r="G18">
            <v>0.20201397863097612</v>
          </cell>
          <cell r="H18">
            <v>0.53841963278725014</v>
          </cell>
          <cell r="I18">
            <v>1.2555457079720065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1.84141234787227E-5</v>
          </cell>
          <cell r="F19">
            <v>1.77777258836583E-4</v>
          </cell>
          <cell r="G19">
            <v>9.4728144326415098E-4</v>
          </cell>
          <cell r="H19">
            <v>2.7233451949046899E-3</v>
          </cell>
          <cell r="I19">
            <v>7.50552391232529E-3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5.1999999999999997E-5</v>
          </cell>
          <cell r="E20">
            <v>1.3041412347872269E-4</v>
          </cell>
          <cell r="F20">
            <v>3.0064820005922704E-4</v>
          </cell>
          <cell r="G20">
            <v>1.1051589230252539E-3</v>
          </cell>
          <cell r="H20">
            <v>4.2025357848055403E-3</v>
          </cell>
          <cell r="I20">
            <v>7.9834211795026967E-3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4.7214541418138273E-2</v>
          </cell>
          <cell r="E21">
            <v>9.8820686981647296E-2</v>
          </cell>
          <cell r="F21">
            <v>6.9778000707567706E-2</v>
          </cell>
          <cell r="G21">
            <v>7.8649775512605338E-2</v>
          </cell>
          <cell r="H21">
            <v>1.4482466437693458E-3</v>
          </cell>
          <cell r="I21">
            <v>4.8117847791855431E-4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4.7214541418138273E-2</v>
          </cell>
          <cell r="E22">
            <v>9.8820686981647296E-2</v>
          </cell>
          <cell r="F22">
            <v>6.9778000707567706E-2</v>
          </cell>
          <cell r="G22">
            <v>7.8649775512605338E-2</v>
          </cell>
          <cell r="H22">
            <v>1.4482466437693458E-3</v>
          </cell>
          <cell r="I22">
            <v>4.8117847791855431E-4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2.9695920824856099E-5</v>
          </cell>
          <cell r="F23">
            <v>5.3528432391147402E-5</v>
          </cell>
          <cell r="G23">
            <v>6.3652388401513595E-5</v>
          </cell>
          <cell r="H23">
            <v>4.4743869683574703E-5</v>
          </cell>
          <cell r="I23">
            <v>6.4344340182539601E-6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4.8840568889457481E-3</v>
          </cell>
          <cell r="E24">
            <v>7.4971361930368536E-3</v>
          </cell>
          <cell r="F24">
            <v>7.2748312255659009E-3</v>
          </cell>
          <cell r="G24">
            <v>5.9743655471638816E-3</v>
          </cell>
          <cell r="H24">
            <v>1.4199327243900325E-4</v>
          </cell>
          <cell r="I24">
            <v>4.8661921485687255E-5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10.913167377005562</v>
          </cell>
          <cell r="E25">
            <v>13.062829214231302</v>
          </cell>
          <cell r="F25">
            <v>13.943932712252783</v>
          </cell>
          <cell r="G25">
            <v>24.188026255878764</v>
          </cell>
          <cell r="H25">
            <v>49.552744587987107</v>
          </cell>
          <cell r="I25">
            <v>44.912517896154057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3.45468105242136E-3</v>
          </cell>
          <cell r="E26">
            <v>1.415876860311557E-3</v>
          </cell>
          <cell r="F26">
            <v>1.5340868173909683E-3</v>
          </cell>
          <cell r="G26">
            <v>0.19834203168929754</v>
          </cell>
          <cell r="H26">
            <v>1.1390018423670238</v>
          </cell>
          <cell r="I26">
            <v>10.589746929245248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2.9886780251490661</v>
          </cell>
          <cell r="E27">
            <v>0.10881659097601974</v>
          </cell>
          <cell r="F27">
            <v>0.13728252313304395</v>
          </cell>
          <cell r="G27">
            <v>2.8855421098284975</v>
          </cell>
          <cell r="H27">
            <v>17.08079795057747</v>
          </cell>
          <cell r="I27">
            <v>10.374310853239573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1.9920058260050286</v>
          </cell>
          <cell r="E28">
            <v>7.8066065580925409E-2</v>
          </cell>
          <cell r="F28">
            <v>9.165390554594223E-2</v>
          </cell>
          <cell r="G28">
            <v>1.1424664079784652</v>
          </cell>
          <cell r="H28">
            <v>5.1127121884633322</v>
          </cell>
          <cell r="I28">
            <v>3.2808920043424226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5.9290288447990447</v>
          </cell>
          <cell r="E29">
            <v>12.874557280692212</v>
          </cell>
          <cell r="F29">
            <v>13.713498630667228</v>
          </cell>
          <cell r="G29">
            <v>19.961693015324606</v>
          </cell>
          <cell r="H29">
            <v>26.220238798177352</v>
          </cell>
          <cell r="I29">
            <v>20.667585559520447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4.2086283381711678E-2</v>
          </cell>
          <cell r="E30">
            <v>0.15637443551074215</v>
          </cell>
          <cell r="F30">
            <v>0.49627290089836978</v>
          </cell>
          <cell r="G30">
            <v>0.43039529908026031</v>
          </cell>
          <cell r="H30">
            <v>8.7874843534201439</v>
          </cell>
          <cell r="I30">
            <v>2.3505148335935266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4.2086283381711678E-2</v>
          </cell>
          <cell r="E31">
            <v>0.15637443551074215</v>
          </cell>
          <cell r="F31">
            <v>0.49627290089836978</v>
          </cell>
          <cell r="G31">
            <v>0.43039529908026031</v>
          </cell>
          <cell r="H31">
            <v>8.7874843534201439</v>
          </cell>
          <cell r="I31">
            <v>2.3505148335935266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1.52862329043905E-4</v>
          </cell>
          <cell r="F32">
            <v>2.4266295860589999E-2</v>
          </cell>
          <cell r="G32">
            <v>5.3504357322796501E-4</v>
          </cell>
          <cell r="H32">
            <v>0.24242203838036799</v>
          </cell>
          <cell r="I32">
            <v>1.5942093046615301E-5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4.0670218294310253E-3</v>
          </cell>
          <cell r="E33">
            <v>1.0753376989508555E-2</v>
          </cell>
          <cell r="F33">
            <v>3.4139485760041097E-2</v>
          </cell>
          <cell r="G33">
            <v>2.9601352872629161E-2</v>
          </cell>
          <cell r="H33">
            <v>0.60422198306031438</v>
          </cell>
          <cell r="I33">
            <v>0.23085891148994236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1.347940720434434E-5</v>
          </cell>
          <cell r="E34">
            <v>2.4476442121831054E-3</v>
          </cell>
          <cell r="F34">
            <v>1.9417759683223515E-3</v>
          </cell>
          <cell r="G34">
            <v>1.8043169892977672E-3</v>
          </cell>
          <cell r="H34">
            <v>6.4371280505072775E-4</v>
          </cell>
          <cell r="I34">
            <v>3.3444856819976593E-4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1.347940720434434E-5</v>
          </cell>
          <cell r="E35">
            <v>2.4476442121831054E-3</v>
          </cell>
          <cell r="F35">
            <v>1.9417759683223515E-3</v>
          </cell>
          <cell r="G35">
            <v>1.8043169892977672E-3</v>
          </cell>
          <cell r="H35">
            <v>6.4371280505072775E-4</v>
          </cell>
          <cell r="I35">
            <v>3.3444856819976593E-4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2.6350283381666397E-4</v>
          </cell>
          <cell r="F36">
            <v>4.3487753360210802E-5</v>
          </cell>
          <cell r="G36">
            <v>3.6347731619092697E-5</v>
          </cell>
          <cell r="H36">
            <v>3.8990468900646499E-5</v>
          </cell>
          <cell r="I36">
            <v>2.1427810388485599E-5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1.5200000000000001E-6</v>
          </cell>
          <cell r="E37">
            <v>2.61514780822748E-4</v>
          </cell>
          <cell r="F37">
            <v>2.8951533207618492E-4</v>
          </cell>
          <cell r="G37">
            <v>2.7024948290320068E-4</v>
          </cell>
          <cell r="H37">
            <v>9.4928615806009955E-5</v>
          </cell>
          <cell r="I37">
            <v>4.9681717718660011E-5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8.8994095346639213E-2</v>
          </cell>
          <cell r="E38">
            <v>0.16033403058386175</v>
          </cell>
          <cell r="F38">
            <v>0.15497950731766738</v>
          </cell>
          <cell r="G38">
            <v>0.12522106584584644</v>
          </cell>
          <cell r="H38">
            <v>2.3690237477455513E-3</v>
          </cell>
          <cell r="I38">
            <v>7.1564106419362257E-4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8.8994095346639213E-2</v>
          </cell>
          <cell r="E39">
            <v>0.16033403058386175</v>
          </cell>
          <cell r="F39">
            <v>0.15497950731766738</v>
          </cell>
          <cell r="G39">
            <v>0.12522106584584644</v>
          </cell>
          <cell r="H39">
            <v>2.3690237477455513E-3</v>
          </cell>
          <cell r="I39">
            <v>7.1564106419362257E-4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1.70397859030254E-4</v>
          </cell>
          <cell r="F40">
            <v>1.36607710260386E-4</v>
          </cell>
          <cell r="G40">
            <v>1.01123670633664E-4</v>
          </cell>
          <cell r="H40">
            <v>7.7909676580349596E-5</v>
          </cell>
          <cell r="I40">
            <v>1.0466424592677801E-5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7.2613996297565507E-3</v>
          </cell>
          <cell r="E41">
            <v>1.2626471469425245E-2</v>
          </cell>
          <cell r="F41">
            <v>1.2235530043212574E-2</v>
          </cell>
          <cell r="G41">
            <v>9.8823291468596638E-3</v>
          </cell>
          <cell r="H41">
            <v>2.238403749713584E-4</v>
          </cell>
          <cell r="I41">
            <v>7.7296968789821978E-5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5.9631933979276421E-6</v>
          </cell>
          <cell r="E42">
            <v>6.4330208949428557E-4</v>
          </cell>
          <cell r="F42">
            <v>1.214600612033951E-3</v>
          </cell>
          <cell r="G42">
            <v>2.1806886626022535E-3</v>
          </cell>
          <cell r="H42">
            <v>1.7501525000921546E-3</v>
          </cell>
          <cell r="I42">
            <v>5.8393997703308097E-4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5.9631933979276421E-6</v>
          </cell>
          <cell r="E43">
            <v>6.4330208949428557E-4</v>
          </cell>
          <cell r="F43">
            <v>1.214600612033951E-3</v>
          </cell>
          <cell r="G43">
            <v>2.1806886626022535E-3</v>
          </cell>
          <cell r="H43">
            <v>1.7501525000921546E-3</v>
          </cell>
          <cell r="I43">
            <v>5.8393997703308097E-4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4.9174786083673103E-5</v>
          </cell>
          <cell r="F44">
            <v>6.2671541530656997E-5</v>
          </cell>
          <cell r="G44">
            <v>8.2342152719870203E-5</v>
          </cell>
          <cell r="H44">
            <v>5.4723147178148301E-5</v>
          </cell>
          <cell r="I44">
            <v>8.0675685966248508E-6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4.8770428316708966E-5</v>
          </cell>
          <cell r="F45">
            <v>1.0781299308276903E-4</v>
          </cell>
          <cell r="G45">
            <v>1.6932957415894897E-4</v>
          </cell>
          <cell r="H45">
            <v>1.7362335917835617E-4</v>
          </cell>
          <cell r="I45">
            <v>5.9244995072233112E-5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0.22017045262536084</v>
          </cell>
          <cell r="H46">
            <v>0.24502563722589676</v>
          </cell>
          <cell r="I46">
            <v>0.26340107396293244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8.711809997176081</v>
          </cell>
          <cell r="H47">
            <v>9.7093219886090889</v>
          </cell>
          <cell r="I47">
            <v>10.452588275482805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4.4020161113412402E-5</v>
          </cell>
          <cell r="E48">
            <v>5.40535040819021E-5</v>
          </cell>
          <cell r="F48">
            <v>8.1080484808980006E-5</v>
          </cell>
          <cell r="G48">
            <v>1.3513454488008999E-4</v>
          </cell>
          <cell r="H48">
            <v>1.3344158513985599E-4</v>
          </cell>
          <cell r="I48">
            <v>1.2803428932282399E-3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2.0938226589785921E-3</v>
          </cell>
          <cell r="E49">
            <v>2.1478761630604943E-3</v>
          </cell>
          <cell r="F49">
            <v>2.228956647869474E-3</v>
          </cell>
          <cell r="G49">
            <v>2.3640911927495642E-3</v>
          </cell>
          <cell r="H49">
            <v>2.630975159666512E-3</v>
          </cell>
          <cell r="I49">
            <v>2.82828274987134E-3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6.8989978298297474E-5</v>
          </cell>
          <cell r="E50">
            <v>0.12505700603883163</v>
          </cell>
          <cell r="F50">
            <v>0.66231402931343675</v>
          </cell>
          <cell r="G50">
            <v>4.1404639203770817</v>
          </cell>
          <cell r="H50">
            <v>7.5026603465355199</v>
          </cell>
          <cell r="I50">
            <v>1.6397411297779805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6.8989978298297474E-5</v>
          </cell>
          <cell r="E51">
            <v>0.12505700603883163</v>
          </cell>
          <cell r="F51">
            <v>0.66231402931343675</v>
          </cell>
          <cell r="G51">
            <v>4.1404639203770817</v>
          </cell>
          <cell r="H51">
            <v>7.5026603465355199</v>
          </cell>
          <cell r="I51">
            <v>1.6397411297779805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8.7104742181277409E-3</v>
          </cell>
          <cell r="F52">
            <v>3.7942907894114003E-2</v>
          </cell>
          <cell r="G52">
            <v>0.25868386808632698</v>
          </cell>
          <cell r="H52">
            <v>0.177367098124175</v>
          </cell>
          <cell r="I52">
            <v>1.81935393342852E-5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4.0699052660908299E-6</v>
          </cell>
          <cell r="E53">
            <v>8.5985357552973256E-3</v>
          </cell>
          <cell r="F53">
            <v>4.5544261179545589E-2</v>
          </cell>
          <cell r="G53">
            <v>0.28468910344211917</v>
          </cell>
          <cell r="H53">
            <v>0.51588575688154481</v>
          </cell>
          <cell r="I53">
            <v>0.16105341267052098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3.1243102757640561E-3</v>
          </cell>
          <cell r="E54">
            <v>0.36349111134688644</v>
          </cell>
          <cell r="F54">
            <v>0.34423432926012265</v>
          </cell>
          <cell r="G54">
            <v>0.27764820992959444</v>
          </cell>
          <cell r="H54">
            <v>2.730267059027975E-3</v>
          </cell>
          <cell r="I54">
            <v>8.8037422817772591E-4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3.1243102757640561E-3</v>
          </cell>
          <cell r="E55">
            <v>0.36349111134688644</v>
          </cell>
          <cell r="F55">
            <v>0.34423432926012265</v>
          </cell>
          <cell r="G55">
            <v>0.27764820992959444</v>
          </cell>
          <cell r="H55">
            <v>2.730267059027975E-3</v>
          </cell>
          <cell r="I55">
            <v>8.8037422817772591E-4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2.8319138223285301E-2</v>
          </cell>
          <cell r="F56">
            <v>1.2992070917607599E-4</v>
          </cell>
          <cell r="G56">
            <v>1.16818409708416E-4</v>
          </cell>
          <cell r="H56">
            <v>1.01671517779657E-4</v>
          </cell>
          <cell r="I56">
            <v>1.3765510483965E-5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2.5888042222495711E-4</v>
          </cell>
          <cell r="E57">
            <v>2.8622130035808289E-2</v>
          </cell>
          <cell r="F57">
            <v>2.7123584591878247E-2</v>
          </cell>
          <cell r="G57">
            <v>2.1876198908847608E-2</v>
          </cell>
          <cell r="H57">
            <v>2.6325499655069573E-4</v>
          </cell>
          <cell r="I57">
            <v>9.5379680283616842E-5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3.3399393386273741E-5</v>
          </cell>
          <cell r="H58">
            <v>1.3274163167786049E-2</v>
          </cell>
          <cell r="I58">
            <v>2.8305329173301404E-5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1.4248780869952581E-4</v>
          </cell>
          <cell r="H59">
            <v>4.9662413839927567E-2</v>
          </cell>
          <cell r="I59">
            <v>9.837884238784592E-5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7.54283802904721E-7</v>
          </cell>
          <cell r="H60">
            <v>3.2352490972288302E-4</v>
          </cell>
          <cell r="I60">
            <v>3.6955110849751101E-7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7.54283802904721E-7</v>
          </cell>
          <cell r="H61">
            <v>3.5475383077249699E-4</v>
          </cell>
          <cell r="I61">
            <v>5.8603677405999087E-7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2.1751075108731612E-4</v>
          </cell>
          <cell r="E62">
            <v>1.5089985892567123E-3</v>
          </cell>
          <cell r="F62">
            <v>1.3109197525111138E-3</v>
          </cell>
          <cell r="G62">
            <v>1.147455185186138E-3</v>
          </cell>
          <cell r="H62">
            <v>4.0824830372685573E-4</v>
          </cell>
          <cell r="I62">
            <v>1.4588462158930882E-4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2.2491986221145802E-2</v>
          </cell>
          <cell r="E63">
            <v>0.15603999024243931</v>
          </cell>
          <cell r="F63">
            <v>0.1355573867641672</v>
          </cell>
          <cell r="G63">
            <v>0.1186541174887881</v>
          </cell>
          <cell r="H63">
            <v>3.9463617871390119E-2</v>
          </cell>
          <cell r="I63">
            <v>1.2338867269476297E-2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3.0476946099113533E-4</v>
          </cell>
          <cell r="E64">
            <v>2.1143630114151663E-3</v>
          </cell>
          <cell r="F64">
            <v>1.8368209588640551E-3</v>
          </cell>
          <cell r="G64">
            <v>1.6077793697667762E-3</v>
          </cell>
          <cell r="H64">
            <v>5.347373695310301E-4</v>
          </cell>
          <cell r="I64">
            <v>1.6719332343463817E-4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1.3007605699699834E-5</v>
          </cell>
          <cell r="H65">
            <v>9.3563610903634833E-5</v>
          </cell>
          <cell r="I65">
            <v>1.4213303173175974E-2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7.6921875817336112E-5</v>
          </cell>
          <cell r="H66">
            <v>4.9889542574079718E-4</v>
          </cell>
          <cell r="I66">
            <v>6.4963708630326175E-2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2.42369932390344E-7</v>
          </cell>
          <cell r="H67">
            <v>9.743222180867339E-7</v>
          </cell>
          <cell r="I67">
            <v>2.67820235711216E-4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2.42369932390344E-7</v>
          </cell>
          <cell r="H68">
            <v>1.8645962469830099E-6</v>
          </cell>
          <cell r="I68">
            <v>2.6800938830215268E-4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5.3035502155340302</v>
          </cell>
          <cell r="E69">
            <v>10.936237220765669</v>
          </cell>
          <cell r="F69">
            <v>8.5898908410571106</v>
          </cell>
          <cell r="G69">
            <v>9.0416473217251596</v>
          </cell>
          <cell r="H69">
            <v>0.10218983502616835</v>
          </cell>
          <cell r="I69">
            <v>2.1229369669128847E-2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4.2113360726680343E-2</v>
          </cell>
          <cell r="E70">
            <v>8.684026441791258E-2</v>
          </cell>
          <cell r="F70">
            <v>6.8208870830088045E-2</v>
          </cell>
          <cell r="G70">
            <v>7.1796087478902829E-2</v>
          </cell>
          <cell r="H70">
            <v>8.8055679031006045E-4</v>
          </cell>
          <cell r="I70">
            <v>2.0858605089914235E-4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7.1863824058726627E-2</v>
          </cell>
          <cell r="E71">
            <v>0.14818749621633701</v>
          </cell>
          <cell r="F71">
            <v>0.11639418483817242</v>
          </cell>
          <cell r="G71">
            <v>0.12251554636483974</v>
          </cell>
          <cell r="H71">
            <v>1.384686111465693E-3</v>
          </cell>
          <cell r="I71">
            <v>2.8766083562505241E-4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5.6918837554934798E-6</v>
          </cell>
          <cell r="H72">
            <v>3.7155669595993364E-5</v>
          </cell>
          <cell r="I72">
            <v>0.14172023688214619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5.0322382684117993E-5</v>
          </cell>
          <cell r="H73">
            <v>2.9572075797191789E-4</v>
          </cell>
          <cell r="I73">
            <v>0.96678653714020901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8.4009066387641501E-8</v>
          </cell>
          <cell r="H74">
            <v>3.3352239742492202E-7</v>
          </cell>
          <cell r="I74">
            <v>2.6805477727345102E-3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8.4009066387641501E-8</v>
          </cell>
          <cell r="H75">
            <v>6.2581309740745003E-7</v>
          </cell>
          <cell r="I75">
            <v>2.68065708841691E-3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2.3232091245129426E-4</v>
          </cell>
          <cell r="F76">
            <v>2.392074116552597E-4</v>
          </cell>
          <cell r="G76">
            <v>1.0275051449193161E-3</v>
          </cell>
          <cell r="H76">
            <v>1.2414727281226665E-3</v>
          </cell>
          <cell r="I76">
            <v>6.6607632176089347E-4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2.3232091245129426E-4</v>
          </cell>
          <cell r="F77">
            <v>2.392074116552597E-4</v>
          </cell>
          <cell r="G77">
            <v>1.0275051449193159E-3</v>
          </cell>
          <cell r="H77">
            <v>1.2414727281226663E-3</v>
          </cell>
          <cell r="I77">
            <v>6.6607632176089336E-4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2.3644239108097496E-4</v>
          </cell>
          <cell r="F78">
            <v>2.4914215462588479E-4</v>
          </cell>
          <cell r="G78">
            <v>1.0383107282699797E-3</v>
          </cell>
          <cell r="H78">
            <v>1.2474155240187364E-3</v>
          </cell>
          <cell r="I78">
            <v>6.7076701780837984E-4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2.3644239108097496E-4</v>
          </cell>
          <cell r="F79">
            <v>2.4914215462588479E-4</v>
          </cell>
          <cell r="G79">
            <v>1.0383107282699797E-3</v>
          </cell>
          <cell r="H79">
            <v>1.2474155240187364E-3</v>
          </cell>
          <cell r="I79">
            <v>6.7076701780837984E-4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1.94233031757047E-2</v>
          </cell>
          <cell r="F80">
            <v>4.2740495541930199E-3</v>
          </cell>
          <cell r="G80">
            <v>3.2813094252613999E-3</v>
          </cell>
          <cell r="H80">
            <v>3.2170363374768602E-3</v>
          </cell>
          <cell r="I80">
            <v>1.55451181562475E-3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1.94233031757047E-2</v>
          </cell>
          <cell r="F81">
            <v>2.369019664933689E-2</v>
          </cell>
          <cell r="G81">
            <v>2.6959788699478258E-2</v>
          </cell>
          <cell r="H81">
            <v>1.0320808595553441E-2</v>
          </cell>
          <cell r="I81">
            <v>5.6232892077793832E-3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5.6934294528186804</v>
          </cell>
          <cell r="E82">
            <v>17.797825801114229</v>
          </cell>
          <cell r="F82">
            <v>54.254456341469478</v>
          </cell>
          <cell r="G82">
            <v>41.057074634261653</v>
          </cell>
          <cell r="H82">
            <v>621.29207492911087</v>
          </cell>
          <cell r="I82">
            <v>85.723594178861362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4.2086365778161529E-2</v>
          </cell>
          <cell r="E83">
            <v>0.13156320156928594</v>
          </cell>
          <cell r="F83">
            <v>0.40105404196269323</v>
          </cell>
          <cell r="G83">
            <v>0.30349775564240089</v>
          </cell>
          <cell r="H83">
            <v>5.1405274820428355</v>
          </cell>
          <cell r="I83">
            <v>0.79525741303679165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7.7146740553098545E-2</v>
          </cell>
          <cell r="E84">
            <v>0.2411629512346104</v>
          </cell>
          <cell r="F84">
            <v>0.73515523497926061</v>
          </cell>
          <cell r="G84">
            <v>0.55632892458349059</v>
          </cell>
          <cell r="H84">
            <v>8.418591801207473</v>
          </cell>
          <cell r="I84">
            <v>1.1615663167867392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H85">
            <v>2.645747480148804E-6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H86">
            <v>3.1456591948503993E-5</v>
          </cell>
        </row>
        <row r="87">
          <cell r="A87" t="str">
            <v>T_B_u-FCLH2O-S4</v>
          </cell>
          <cell r="B87" t="str">
            <v>VAR_cap</v>
          </cell>
          <cell r="C87" t="str">
            <v>-</v>
          </cell>
          <cell r="H87">
            <v>-1.1451297712704599E-8</v>
          </cell>
          <cell r="I87">
            <v>-8.1039095717016105E-9</v>
          </cell>
        </row>
        <row r="88">
          <cell r="A88" t="str">
            <v>T-PHEV-STG_S2</v>
          </cell>
          <cell r="B88" t="str">
            <v>VAR_fout</v>
          </cell>
          <cell r="C88" t="str">
            <v>T-ELC-car-PlgSTGAUXout_S2</v>
          </cell>
          <cell r="D88">
            <v>3.3918931835639288E-3</v>
          </cell>
          <cell r="E88">
            <v>8.0202009746991546E-3</v>
          </cell>
          <cell r="F88">
            <v>1.1546201965853863E-3</v>
          </cell>
          <cell r="G88">
            <v>5.0285709216108332E-3</v>
          </cell>
          <cell r="H88">
            <v>2.2026594878875863E-3</v>
          </cell>
          <cell r="I88">
            <v>1.4132824878991819E-3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T-ELC-car-PlgSTGOut_S2</v>
          </cell>
          <cell r="D89">
            <v>3.3918931835639279E-3</v>
          </cell>
          <cell r="E89">
            <v>8.0202009746991546E-3</v>
          </cell>
          <cell r="F89">
            <v>1.1546201965853861E-3</v>
          </cell>
          <cell r="G89">
            <v>5.0285709216108324E-3</v>
          </cell>
          <cell r="H89">
            <v>2.2026594878875858E-3</v>
          </cell>
          <cell r="I89">
            <v>1.4132824878991816E-3</v>
          </cell>
        </row>
        <row r="90">
          <cell r="A90" t="str">
            <v>T-PHEV-STG_S2</v>
          </cell>
          <cell r="B90" t="str">
            <v>VAR_fin</v>
          </cell>
          <cell r="C90" t="str">
            <v>T-ELC-car-PlgSTGAUXin_S2</v>
          </cell>
          <cell r="D90">
            <v>3.3941021330651765E-3</v>
          </cell>
          <cell r="E90">
            <v>8.0305402436246197E-3</v>
          </cell>
          <cell r="F90">
            <v>1.1666619476765857E-3</v>
          </cell>
          <cell r="G90">
            <v>5.0446512044029432E-3</v>
          </cell>
          <cell r="H90">
            <v>2.2117389204041604E-3</v>
          </cell>
          <cell r="I90">
            <v>1.4226719937909793E-3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T-ELC-car-PlgSTGin_S2</v>
          </cell>
          <cell r="D91">
            <v>3.3941021330651765E-3</v>
          </cell>
          <cell r="E91">
            <v>8.0305402436246197E-3</v>
          </cell>
          <cell r="F91">
            <v>1.1666619476765857E-3</v>
          </cell>
          <cell r="G91">
            <v>5.0446512044029432E-3</v>
          </cell>
          <cell r="H91">
            <v>2.2117389204041604E-3</v>
          </cell>
          <cell r="I91">
            <v>1.4226719937909793E-3</v>
          </cell>
        </row>
        <row r="92">
          <cell r="A92" t="str">
            <v>T-PHEV-STG_S2</v>
          </cell>
          <cell r="B92" t="str">
            <v>VAR_ncap</v>
          </cell>
          <cell r="C92" t="str">
            <v>-</v>
          </cell>
          <cell r="D92">
            <v>1.80760935043171E-2</v>
          </cell>
          <cell r="E92">
            <v>1.6448279708532101E-2</v>
          </cell>
          <cell r="F92">
            <v>1.8947202356745001E-2</v>
          </cell>
          <cell r="G92">
            <v>2.0638409021046401E-2</v>
          </cell>
          <cell r="H92">
            <v>9.3482723079925806E-3</v>
          </cell>
          <cell r="I92">
            <v>5.1337921486937802E-3</v>
          </cell>
        </row>
        <row r="93">
          <cell r="A93" t="str">
            <v>T-PHEV-STG_S2</v>
          </cell>
          <cell r="B93" t="str">
            <v>VAR_cap</v>
          </cell>
          <cell r="C93" t="str">
            <v>-</v>
          </cell>
          <cell r="D93">
            <v>1.80760935043171E-2</v>
          </cell>
          <cell r="E93">
            <v>3.4519714305850289E-2</v>
          </cell>
          <cell r="F93">
            <v>5.3454148172385085E-2</v>
          </cell>
          <cell r="G93">
            <v>7.4073354197016189E-2</v>
          </cell>
          <cell r="H93">
            <v>4.1638171708505423E-2</v>
          </cell>
          <cell r="I93">
            <v>1.8188838727620015E-2</v>
          </cell>
        </row>
        <row r="94">
          <cell r="A94" t="str">
            <v>T-Plg-GSL-mix_S4</v>
          </cell>
          <cell r="B94" t="str">
            <v>VAR_fout</v>
          </cell>
          <cell r="C94" t="str">
            <v>CO2_T</v>
          </cell>
          <cell r="D94">
            <v>12.636252819263801</v>
          </cell>
          <cell r="E94">
            <v>19.398328637917469</v>
          </cell>
          <cell r="F94">
            <v>18.068988510139228</v>
          </cell>
          <cell r="G94">
            <v>13.217171213847433</v>
          </cell>
          <cell r="H94">
            <v>0.17129152663382827</v>
          </cell>
          <cell r="I94">
            <v>3.1147543981065631E-2</v>
          </cell>
        </row>
        <row r="95">
          <cell r="A95" t="str">
            <v>T-Plg-GSL-mix_S4</v>
          </cell>
          <cell r="B95" t="str">
            <v>VAR_fout</v>
          </cell>
          <cell r="C95" t="str">
            <v>T-PEVmix-ELC_GSL_S4</v>
          </cell>
          <cell r="D95">
            <v>8.8994095346639226E-2</v>
          </cell>
          <cell r="E95">
            <v>0.13661777214021062</v>
          </cell>
          <cell r="F95">
            <v>0.12725554872068082</v>
          </cell>
          <cell r="G95">
            <v>9.3085364153589867E-2</v>
          </cell>
          <cell r="H95">
            <v>1.3118113202822868E-3</v>
          </cell>
          <cell r="I95">
            <v>2.6931892218343861E-4</v>
          </cell>
        </row>
        <row r="96">
          <cell r="A96" t="str">
            <v>T-Plg-GSL-mix_S4</v>
          </cell>
          <cell r="B96" t="str">
            <v>VAR_fin</v>
          </cell>
          <cell r="C96" t="str">
            <v>TGSL</v>
          </cell>
          <cell r="D96">
            <v>0.17122293793040322</v>
          </cell>
          <cell r="E96">
            <v>0.26284998154359757</v>
          </cell>
          <cell r="F96">
            <v>0.24483724268481369</v>
          </cell>
          <cell r="G96">
            <v>0.17909446089224129</v>
          </cell>
          <cell r="H96">
            <v>2.321023396122327E-3</v>
          </cell>
          <cell r="I96">
            <v>4.2205344147785339E-4</v>
          </cell>
        </row>
        <row r="97">
          <cell r="A97" t="str">
            <v>T-PHEV-STG_S3</v>
          </cell>
          <cell r="B97" t="str">
            <v>VAR_fout</v>
          </cell>
          <cell r="C97" t="str">
            <v>T-ELC-car-PlgSTGAUXout_S3</v>
          </cell>
          <cell r="E97">
            <v>3.1857128434968844E-2</v>
          </cell>
          <cell r="F97">
            <v>0.15863364194006277</v>
          </cell>
          <cell r="G97">
            <v>1.2533814558807062</v>
          </cell>
          <cell r="H97">
            <v>4.4153474590466537</v>
          </cell>
          <cell r="I97">
            <v>1.6548964392532981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T-ELC-car-PlgSTGOut_S3</v>
          </cell>
          <cell r="E98">
            <v>3.1857128434968844E-2</v>
          </cell>
          <cell r="F98">
            <v>0.15863364194006277</v>
          </cell>
          <cell r="G98">
            <v>1.2533814558807062</v>
          </cell>
          <cell r="H98">
            <v>4.4153474590466528</v>
          </cell>
          <cell r="I98">
            <v>1.6548964392532981</v>
          </cell>
        </row>
        <row r="99">
          <cell r="A99" t="str">
            <v>T-PHEV-STG_S3</v>
          </cell>
          <cell r="B99" t="str">
            <v>VAR_fin</v>
          </cell>
          <cell r="C99" t="str">
            <v>T-ELC-car-PlgSTGAUXin_S3</v>
          </cell>
          <cell r="E99">
            <v>3.1863852768113383E-2</v>
          </cell>
          <cell r="F99">
            <v>0.15865765683483665</v>
          </cell>
          <cell r="G99">
            <v>1.2535196769239718</v>
          </cell>
          <cell r="H99">
            <v>4.4157955897120766</v>
          </cell>
          <cell r="I99">
            <v>1.6550692667331603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T-ELC-car-PlgSTGin_S3</v>
          </cell>
          <cell r="E100">
            <v>3.1863852768113383E-2</v>
          </cell>
          <cell r="F100">
            <v>0.15865765683483665</v>
          </cell>
          <cell r="G100">
            <v>1.2535196769239718</v>
          </cell>
          <cell r="H100">
            <v>4.4157955897120766</v>
          </cell>
          <cell r="I100">
            <v>1.6550692667331603</v>
          </cell>
        </row>
        <row r="101">
          <cell r="A101" t="str">
            <v>T-PHEV-STG_S3</v>
          </cell>
          <cell r="B101" t="str">
            <v>VAR_ncap</v>
          </cell>
          <cell r="C101" t="str">
            <v>-</v>
          </cell>
          <cell r="E101">
            <v>0.78731180736689299</v>
          </cell>
          <cell r="F101">
            <v>5.4528281949990003</v>
          </cell>
          <cell r="G101">
            <v>22.207696166396499</v>
          </cell>
          <cell r="H101">
            <v>34.359788036004801</v>
          </cell>
          <cell r="I101">
            <v>2.66570431717771E-3</v>
          </cell>
        </row>
        <row r="102">
          <cell r="A102" t="str">
            <v>T-PHEV-STG_S3</v>
          </cell>
          <cell r="B102" t="str">
            <v>VAR_cap</v>
          </cell>
          <cell r="C102" t="str">
            <v>-</v>
          </cell>
          <cell r="E102">
            <v>0.78731180736689299</v>
          </cell>
          <cell r="F102">
            <v>6.2397992053539504</v>
          </cell>
          <cell r="G102">
            <v>28.443579898745863</v>
          </cell>
          <cell r="H102">
            <v>80.534111192684406</v>
          </cell>
          <cell r="I102">
            <v>30.921196591882602</v>
          </cell>
        </row>
        <row r="103">
          <cell r="A103" t="str">
            <v>TFLGV-HYBDSL</v>
          </cell>
          <cell r="B103" t="str">
            <v>VAR_fout</v>
          </cell>
          <cell r="C103" t="str">
            <v>CO2_T</v>
          </cell>
          <cell r="E103">
            <v>31.554788217398301</v>
          </cell>
          <cell r="F103">
            <v>76.182049457015907</v>
          </cell>
          <cell r="G103">
            <v>278.59766377175049</v>
          </cell>
          <cell r="H103">
            <v>476.12387731000655</v>
          </cell>
          <cell r="I103">
            <v>482.46497419323703</v>
          </cell>
        </row>
        <row r="104">
          <cell r="A104" t="str">
            <v>TFLGV-HYBDSL</v>
          </cell>
          <cell r="B104" t="str">
            <v>VAR_fout</v>
          </cell>
          <cell r="C104" t="str">
            <v>TFLGV</v>
          </cell>
          <cell r="E104">
            <v>0.19835503142429756</v>
          </cell>
          <cell r="F104">
            <v>0.4788843046546577</v>
          </cell>
          <cell r="G104">
            <v>1.7512793295095583</v>
          </cell>
          <cell r="H104">
            <v>2.9929393280989554</v>
          </cell>
          <cell r="I104">
            <v>3.0327997912043281</v>
          </cell>
        </row>
        <row r="105">
          <cell r="A105" t="str">
            <v>TFLGV-HYBDSL</v>
          </cell>
          <cell r="B105" t="str">
            <v>VAR_fin</v>
          </cell>
          <cell r="C105" t="str">
            <v>TDSL</v>
          </cell>
          <cell r="E105">
            <v>0.43048824307501049</v>
          </cell>
          <cell r="F105">
            <v>1.0393185464804344</v>
          </cell>
          <cell r="G105">
            <v>3.8007866817428417</v>
          </cell>
          <cell r="H105">
            <v>6.4955508500683061</v>
          </cell>
          <cell r="I105">
            <v>6.5820596752146834</v>
          </cell>
        </row>
        <row r="106">
          <cell r="A106" t="str">
            <v>TFLGV-HYBDSL</v>
          </cell>
          <cell r="B106" t="str">
            <v>VAR_ncap</v>
          </cell>
          <cell r="C106" t="str">
            <v>-</v>
          </cell>
          <cell r="E106">
            <v>1.38263381408545E-2</v>
          </cell>
          <cell r="F106">
            <v>1.9572564928728602E-2</v>
          </cell>
          <cell r="G106">
            <v>0.12929710894865801</v>
          </cell>
          <cell r="H106">
            <v>9.5316636148264702E-2</v>
          </cell>
          <cell r="I106">
            <v>0.22622148518841201</v>
          </cell>
        </row>
        <row r="107">
          <cell r="A107" t="str">
            <v>TFLGV-HYBDSL</v>
          </cell>
          <cell r="B107" t="str">
            <v>VAR_cap</v>
          </cell>
          <cell r="C107" t="str">
            <v>-</v>
          </cell>
          <cell r="E107">
            <v>1.38263381408545E-2</v>
          </cell>
          <cell r="F107">
            <v>3.3398903069583097E-2</v>
          </cell>
          <cell r="G107">
            <v>0.16086408542156</v>
          </cell>
          <cell r="H107">
            <v>0.27611788820053063</v>
          </cell>
          <cell r="I107">
            <v>0.30173291699865917</v>
          </cell>
        </row>
        <row r="108">
          <cell r="A108" t="str">
            <v>TFHGV-FCLH2O</v>
          </cell>
          <cell r="B108" t="str">
            <v>VAR_fout</v>
          </cell>
          <cell r="C108" t="str">
            <v>TFHGV</v>
          </cell>
          <cell r="D108">
            <v>7.4059163493986422E-4</v>
          </cell>
          <cell r="E108">
            <v>9.530946183494884E-4</v>
          </cell>
          <cell r="F108">
            <v>9.198025824966096E-4</v>
          </cell>
          <cell r="G108">
            <v>8.5176104316883974E-4</v>
          </cell>
          <cell r="H108">
            <v>0.13113806758175509</v>
          </cell>
          <cell r="I108">
            <v>1.842229242746394</v>
          </cell>
        </row>
        <row r="109">
          <cell r="A109" t="str">
            <v>TFHGV-FCLH2O</v>
          </cell>
          <cell r="B109" t="str">
            <v>VAR_fin</v>
          </cell>
          <cell r="C109" t="str">
            <v>TH2O</v>
          </cell>
          <cell r="D109">
            <v>4.2450820869193249E-3</v>
          </cell>
          <cell r="E109">
            <v>5.4302745908302152E-3</v>
          </cell>
          <cell r="F109">
            <v>5.2386053031805904E-3</v>
          </cell>
          <cell r="G109">
            <v>4.6494561873830914E-3</v>
          </cell>
          <cell r="H109">
            <v>0.64719233070959159</v>
          </cell>
          <cell r="I109">
            <v>8.4256266462204294</v>
          </cell>
        </row>
        <row r="110">
          <cell r="A110" t="str">
            <v>TFHGV-FCLH2O</v>
          </cell>
          <cell r="B110" t="str">
            <v>VAR_ncap</v>
          </cell>
          <cell r="C110" t="str">
            <v>-</v>
          </cell>
          <cell r="E110">
            <v>1.7435622288553101E-7</v>
          </cell>
          <cell r="F110">
            <v>2.4454388839152898E-7</v>
          </cell>
          <cell r="G110">
            <v>1.26361462668496E-5</v>
          </cell>
          <cell r="H110">
            <v>3.2323131549991699E-3</v>
          </cell>
          <cell r="I110">
            <v>3.4136294432119699E-2</v>
          </cell>
        </row>
        <row r="111">
          <cell r="A111" t="str">
            <v>TFHGV-FCLH2O</v>
          </cell>
          <cell r="B111" t="str">
            <v>VAR_cap</v>
          </cell>
          <cell r="C111" t="str">
            <v>-</v>
          </cell>
          <cell r="D111">
            <v>1.3914233134919762E-5</v>
          </cell>
          <cell r="E111">
            <v>1.8248427032527326E-5</v>
          </cell>
          <cell r="F111">
            <v>1.8491059920781458E-5</v>
          </cell>
          <cell r="G111">
            <v>1.7941408389902062E-5</v>
          </cell>
          <cell r="H111">
            <v>3.52385500845547E-3</v>
          </cell>
          <cell r="I111">
            <v>3.4702721801529425E-2</v>
          </cell>
        </row>
        <row r="112">
          <cell r="A112" t="str">
            <v>T-PHEV-STG_S4</v>
          </cell>
          <cell r="B112" t="str">
            <v>VAR_fout</v>
          </cell>
          <cell r="C112" t="str">
            <v>T-ELC-car-PlgSTGAUXout_S4</v>
          </cell>
          <cell r="E112">
            <v>5.7841688028276994E-2</v>
          </cell>
          <cell r="F112">
            <v>6.6615548150099679E-2</v>
          </cell>
          <cell r="G112">
            <v>6.8379903899681627E-2</v>
          </cell>
          <cell r="H112">
            <v>3.2600990935729469E-3</v>
          </cell>
          <cell r="I112">
            <v>1.6551338253632327E-3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T-ELC-car-PlgSTGOut_S4</v>
          </cell>
          <cell r="E113">
            <v>5.7841688028276987E-2</v>
          </cell>
          <cell r="F113">
            <v>6.6615548150099679E-2</v>
          </cell>
          <cell r="G113">
            <v>6.8379903899681613E-2</v>
          </cell>
          <cell r="H113">
            <v>3.2600990935729469E-3</v>
          </cell>
          <cell r="I113">
            <v>1.655133825363232E-3</v>
          </cell>
        </row>
        <row r="114">
          <cell r="A114" t="str">
            <v>T-PHEV-STG_S4</v>
          </cell>
          <cell r="B114" t="str">
            <v>VAR_fin</v>
          </cell>
          <cell r="C114" t="str">
            <v>T-ELC-car-PlgSTGAUXin_S4</v>
          </cell>
          <cell r="E114">
            <v>5.7850921025397496E-2</v>
          </cell>
          <cell r="F114">
            <v>6.6630360315228732E-2</v>
          </cell>
          <cell r="G114">
            <v>6.8398890422050343E-2</v>
          </cell>
          <cell r="H114">
            <v>3.2670529866011288E-3</v>
          </cell>
          <cell r="I114">
            <v>1.6602413426679392E-3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T-ELC-car-PlgSTGin_S4</v>
          </cell>
          <cell r="E115">
            <v>5.7850921025397496E-2</v>
          </cell>
          <cell r="F115">
            <v>6.6630360315228732E-2</v>
          </cell>
          <cell r="G115">
            <v>6.8398890422050343E-2</v>
          </cell>
          <cell r="H115">
            <v>3.2670529866011288E-3</v>
          </cell>
          <cell r="I115">
            <v>1.6602413426679392E-3</v>
          </cell>
        </row>
        <row r="116">
          <cell r="A116" t="str">
            <v>T-PHEV-STG_S4</v>
          </cell>
          <cell r="B116" t="str">
            <v>VAR_ncap</v>
          </cell>
          <cell r="C116" t="str">
            <v>-</v>
          </cell>
          <cell r="E116">
            <v>2.5457459833287799</v>
          </cell>
          <cell r="F116">
            <v>2.3456613731746401E-2</v>
          </cell>
          <cell r="G116">
            <v>1.8782856395243099E-2</v>
          </cell>
          <cell r="H116">
            <v>1.48121614637764E-2</v>
          </cell>
          <cell r="I116">
            <v>1.91011249365481E-3</v>
          </cell>
        </row>
        <row r="117">
          <cell r="A117" t="str">
            <v>T-PHEV-STG_S4</v>
          </cell>
          <cell r="B117" t="str">
            <v>VAR_cap</v>
          </cell>
          <cell r="C117" t="str">
            <v>-</v>
          </cell>
          <cell r="E117">
            <v>2.5457459833287799</v>
          </cell>
          <cell r="F117">
            <v>2.5691939496837901</v>
          </cell>
          <cell r="G117">
            <v>2.5879614945075873</v>
          </cell>
          <cell r="H117">
            <v>5.2452445675371911E-2</v>
          </cell>
          <cell r="I117">
            <v>2.1379404139264355E-2</v>
          </cell>
        </row>
        <row r="118">
          <cell r="A118" t="str">
            <v>TFLGV-ICEGSLExt</v>
          </cell>
          <cell r="B118" t="str">
            <v>VAR_fout</v>
          </cell>
          <cell r="C118" t="str">
            <v>CO2_T</v>
          </cell>
          <cell r="D118">
            <v>61.374902438351199</v>
          </cell>
          <cell r="E118">
            <v>129.48796532164999</v>
          </cell>
          <cell r="F118">
            <v>40.059034785600197</v>
          </cell>
          <cell r="G118">
            <v>20.001842888496999</v>
          </cell>
        </row>
        <row r="119">
          <cell r="A119" t="str">
            <v>TFLGV-ICEGSLExt</v>
          </cell>
          <cell r="B119" t="str">
            <v>VAR_fout</v>
          </cell>
          <cell r="C119" t="str">
            <v>TFLGV</v>
          </cell>
          <cell r="D119">
            <v>0.23084885181458734</v>
          </cell>
          <cell r="E119">
            <v>0.49158112922580954</v>
          </cell>
          <cell r="F119">
            <v>0.1541843844351331</v>
          </cell>
          <cell r="G119">
            <v>7.6985675012812033E-2</v>
          </cell>
        </row>
        <row r="120">
          <cell r="A120" t="str">
            <v>TFLGV-ICEGSLExt</v>
          </cell>
          <cell r="B120" t="str">
            <v>VAR_fin</v>
          </cell>
          <cell r="C120" t="str">
            <v>TGSL</v>
          </cell>
          <cell r="D120">
            <v>0.83163824442210188</v>
          </cell>
          <cell r="E120">
            <v>1.7545794759031104</v>
          </cell>
          <cell r="F120">
            <v>0.54280534939837666</v>
          </cell>
          <cell r="G120">
            <v>0.27102768141594802</v>
          </cell>
        </row>
        <row r="121">
          <cell r="A121" t="str">
            <v>TFLGV-ICEGSLExt</v>
          </cell>
          <cell r="B121" t="str">
            <v>VAR_cap</v>
          </cell>
          <cell r="C121" t="str">
            <v>-</v>
          </cell>
          <cell r="D121">
            <v>4.5952E-2</v>
          </cell>
          <cell r="E121">
            <v>3.98250666666667E-2</v>
          </cell>
          <cell r="F121">
            <v>3.0634654386291833E-2</v>
          </cell>
          <cell r="G121">
            <v>1.5317333333333299E-2</v>
          </cell>
        </row>
        <row r="122">
          <cell r="A122" t="str">
            <v>TFRLFELCEXT</v>
          </cell>
          <cell r="B122" t="str">
            <v>VAR_fout</v>
          </cell>
          <cell r="C122" t="str">
            <v>TFRLF</v>
          </cell>
          <cell r="D122">
            <v>2.5094628010629363E-2</v>
          </cell>
          <cell r="E122">
            <v>2.6565762728498372E-2</v>
          </cell>
          <cell r="F122">
            <v>2.916813389660218E-2</v>
          </cell>
          <cell r="G122">
            <v>3.1643733782090705E-2</v>
          </cell>
          <cell r="H122">
            <v>3.3881007265632777E-2</v>
          </cell>
          <cell r="I122">
            <v>3.6424537526463935E-2</v>
          </cell>
        </row>
        <row r="123">
          <cell r="A123" t="str">
            <v>TFRLFELCEXT</v>
          </cell>
          <cell r="B123" t="str">
            <v>VAR_fin</v>
          </cell>
          <cell r="C123" t="str">
            <v>TELC</v>
          </cell>
          <cell r="D123">
            <v>1.5023096029162701</v>
          </cell>
          <cell r="E123">
            <v>1.5903802375119314</v>
          </cell>
          <cell r="F123">
            <v>1.7461732301212964</v>
          </cell>
          <cell r="G123">
            <v>1.8943769603926714</v>
          </cell>
          <cell r="H123">
            <v>2.0283130935464131</v>
          </cell>
          <cell r="I123">
            <v>2.1805835290570013</v>
          </cell>
        </row>
        <row r="124">
          <cell r="A124" t="str">
            <v>TFRLFELCEXT</v>
          </cell>
          <cell r="B124" t="str">
            <v>VAR_ncap</v>
          </cell>
          <cell r="C124" t="str">
            <v>-</v>
          </cell>
          <cell r="D124">
            <v>1.14988460024513E-7</v>
          </cell>
          <cell r="E124">
            <v>1.3573119722215201E-4</v>
          </cell>
          <cell r="F124">
            <v>2.4024800635251E-4</v>
          </cell>
          <cell r="G124">
            <v>2.28518643730241E-4</v>
          </cell>
          <cell r="H124">
            <v>1.03304247911462E-4</v>
          </cell>
          <cell r="I124">
            <v>1.4957776996107201E-3</v>
          </cell>
        </row>
        <row r="125">
          <cell r="A125" t="str">
            <v>TFRLFELCEXT</v>
          </cell>
          <cell r="B125" t="str">
            <v>VAR_cap</v>
          </cell>
          <cell r="C125" t="str">
            <v>-</v>
          </cell>
          <cell r="D125">
            <v>2.3167794761432044E-3</v>
          </cell>
          <cell r="E125">
            <v>2.4525106733653559E-3</v>
          </cell>
          <cell r="F125">
            <v>2.6927586797178657E-3</v>
          </cell>
          <cell r="G125">
            <v>2.9212773234481067E-3</v>
          </cell>
          <cell r="H125">
            <v>3.1278214876084079E-3</v>
          </cell>
          <cell r="I125">
            <v>3.3626281115200999E-3</v>
          </cell>
        </row>
        <row r="126">
          <cell r="A126" t="str">
            <v>TFLGV-ICEDSLExt</v>
          </cell>
          <cell r="B126" t="str">
            <v>VAR_fout</v>
          </cell>
          <cell r="C126" t="str">
            <v>CO2_T</v>
          </cell>
          <cell r="D126">
            <v>803.97653062765903</v>
          </cell>
          <cell r="E126">
            <v>545.28656366365897</v>
          </cell>
          <cell r="F126">
            <v>399.75634169868698</v>
          </cell>
          <cell r="G126">
            <v>199.780864636221</v>
          </cell>
        </row>
        <row r="127">
          <cell r="A127" t="str">
            <v>TFLGV-ICEDSLExt</v>
          </cell>
          <cell r="B127" t="str">
            <v>VAR_fout</v>
          </cell>
          <cell r="C127" t="str">
            <v>TFLGV</v>
          </cell>
          <cell r="D127">
            <v>2.8411920344502124</v>
          </cell>
          <cell r="E127">
            <v>1.9932155300674754</v>
          </cell>
          <cell r="F127">
            <v>1.534064702497927</v>
          </cell>
          <cell r="G127">
            <v>0.76665893871909208</v>
          </cell>
        </row>
        <row r="128">
          <cell r="A128" t="str">
            <v>TFLGV-ICEDSLExt</v>
          </cell>
          <cell r="B128" t="str">
            <v>VAR_fin</v>
          </cell>
          <cell r="C128" t="str">
            <v>TDSL</v>
          </cell>
          <cell r="D128">
            <v>10.968301918521957</v>
          </cell>
          <cell r="E128">
            <v>7.4391072805410507</v>
          </cell>
          <cell r="F128">
            <v>5.4537017967078789</v>
          </cell>
          <cell r="G128">
            <v>2.7255233920357562</v>
          </cell>
        </row>
        <row r="129">
          <cell r="A129" t="str">
            <v>TFLGV-ICEDSLExt</v>
          </cell>
          <cell r="B129" t="str">
            <v>VAR_cap</v>
          </cell>
          <cell r="C129" t="str">
            <v>-</v>
          </cell>
          <cell r="D129">
            <v>0.228993</v>
          </cell>
          <cell r="E129">
            <v>0.19846059999999999</v>
          </cell>
          <cell r="F129">
            <v>0.15266199999999999</v>
          </cell>
          <cell r="G129">
            <v>7.6330999999999996E-2</v>
          </cell>
        </row>
        <row r="130">
          <cell r="A130" t="str">
            <v>T_C-ICE-NGA-S1</v>
          </cell>
          <cell r="B130" t="str">
            <v>VAR_fout</v>
          </cell>
          <cell r="C130" t="str">
            <v>CO2_T</v>
          </cell>
          <cell r="D130">
            <v>0.2077307901325337</v>
          </cell>
          <cell r="E130">
            <v>0.23313412556957097</v>
          </cell>
          <cell r="F130">
            <v>0.18364694474802445</v>
          </cell>
          <cell r="G130">
            <v>0.14639466358490641</v>
          </cell>
          <cell r="H130">
            <v>1.7853552694747251E-2</v>
          </cell>
          <cell r="I130">
            <v>1.4167811716519301E-3</v>
          </cell>
        </row>
        <row r="131">
          <cell r="A131" t="str">
            <v>T_C-ICE-NGA-S1</v>
          </cell>
          <cell r="B131" t="str">
            <v>VAR_fout</v>
          </cell>
          <cell r="C131" t="str">
            <v>TPCAR</v>
          </cell>
          <cell r="D131">
            <v>2.2668651061255544E-3</v>
          </cell>
          <cell r="E131">
            <v>2.5324750235944131E-3</v>
          </cell>
          <cell r="F131">
            <v>1.9827892852136092E-3</v>
          </cell>
          <cell r="G131">
            <v>1.5860140886700578E-3</v>
          </cell>
          <cell r="H131">
            <v>1.8772185499833747E-4</v>
          </cell>
          <cell r="I131">
            <v>1.5357430990642083E-5</v>
          </cell>
        </row>
        <row r="132">
          <cell r="A132" t="str">
            <v>T_C-ICE-NGA-S1</v>
          </cell>
          <cell r="B132" t="str">
            <v>VAR_fin</v>
          </cell>
          <cell r="C132" t="str">
            <v>TNGA</v>
          </cell>
          <cell r="D132">
            <v>3.6831700378108746E-3</v>
          </cell>
          <cell r="E132">
            <v>4.1335837866945191E-3</v>
          </cell>
          <cell r="F132">
            <v>3.2561515026245423E-3</v>
          </cell>
          <cell r="G132">
            <v>2.5956500635621678E-3</v>
          </cell>
          <cell r="H132">
            <v>3.1655235274374594E-4</v>
          </cell>
          <cell r="I132">
            <v>2.5120233539927865E-5</v>
          </cell>
        </row>
        <row r="133">
          <cell r="A133" t="str">
            <v>T_C-ICE-NGA-S1</v>
          </cell>
          <cell r="B133" t="str">
            <v>VAR_ncap</v>
          </cell>
          <cell r="C133" t="str">
            <v>-</v>
          </cell>
          <cell r="E133">
            <v>1.52784139588379E-5</v>
          </cell>
          <cell r="F133">
            <v>1.9152126588348099E-5</v>
          </cell>
          <cell r="G133">
            <v>1.8450439802063401E-5</v>
          </cell>
        </row>
        <row r="134">
          <cell r="A134" t="str">
            <v>T_C-ICE-NGA-S1</v>
          </cell>
          <cell r="B134" t="str">
            <v>VAR_cap</v>
          </cell>
          <cell r="C134" t="str">
            <v>-</v>
          </cell>
          <cell r="D134">
            <v>2.5613189558004235E-4</v>
          </cell>
          <cell r="E134">
            <v>2.7336417024268378E-4</v>
          </cell>
          <cell r="F134">
            <v>2.901887613480208E-4</v>
          </cell>
          <cell r="G134">
            <v>2.3405378316159432E-4</v>
          </cell>
          <cell r="H134">
            <v>2.7181554013967182E-5</v>
          </cell>
          <cell r="I134">
            <v>2.2455046853340205E-6</v>
          </cell>
        </row>
        <row r="135">
          <cell r="A135" t="str">
            <v>D-T-ELC-car</v>
          </cell>
          <cell r="B135" t="str">
            <v>VAR_fout</v>
          </cell>
          <cell r="C135" t="str">
            <v>T-ELC-car</v>
          </cell>
          <cell r="D135">
            <v>0.74139543394319896</v>
          </cell>
          <cell r="E135">
            <v>1.6152725453051511</v>
          </cell>
          <cell r="F135">
            <v>2.5256870544782051</v>
          </cell>
          <cell r="G135">
            <v>10.972207342860436</v>
          </cell>
          <cell r="H135">
            <v>32.961852155894491</v>
          </cell>
          <cell r="I135">
            <v>28.09796256133901</v>
          </cell>
        </row>
        <row r="136">
          <cell r="A136" t="str">
            <v>D-T-ELC-car</v>
          </cell>
          <cell r="B136" t="str">
            <v>VAR_fin</v>
          </cell>
          <cell r="C136" t="str">
            <v>TELC</v>
          </cell>
          <cell r="D136">
            <v>0.74139543394319896</v>
          </cell>
          <cell r="E136">
            <v>1.6152725453051511</v>
          </cell>
          <cell r="F136">
            <v>2.5256870544782051</v>
          </cell>
          <cell r="G136">
            <v>10.972207342860436</v>
          </cell>
          <cell r="H136">
            <v>32.961852155894491</v>
          </cell>
          <cell r="I136">
            <v>28.09796256133901</v>
          </cell>
        </row>
        <row r="137">
          <cell r="A137" t="str">
            <v>D-T-ELC-car</v>
          </cell>
          <cell r="B137" t="str">
            <v>VAR_ncap</v>
          </cell>
          <cell r="C137" t="str">
            <v>-</v>
          </cell>
          <cell r="D137">
            <v>3.75967185411411E-7</v>
          </cell>
          <cell r="E137">
            <v>4.0655332038132002E-7</v>
          </cell>
          <cell r="F137">
            <v>0.106478983304687</v>
          </cell>
          <cell r="G137">
            <v>4.8855292674673798</v>
          </cell>
          <cell r="H137">
            <v>8.9042404866312097</v>
          </cell>
          <cell r="I137">
            <v>16.765432178173199</v>
          </cell>
        </row>
        <row r="138">
          <cell r="A138" t="str">
            <v>D-T-ELC-car</v>
          </cell>
          <cell r="B138" t="str">
            <v>VAR_cap</v>
          </cell>
          <cell r="C138" t="str">
            <v>-</v>
          </cell>
          <cell r="D138">
            <v>1.2762583330252353</v>
          </cell>
          <cell r="E138">
            <v>1.2762587395785556</v>
          </cell>
          <cell r="F138">
            <v>1.3827377228832429</v>
          </cell>
          <cell r="G138">
            <v>6.2682669903506296</v>
          </cell>
          <cell r="H138">
            <v>27.789844060333301</v>
          </cell>
          <cell r="I138">
            <v>29.796642488627299</v>
          </cell>
        </row>
        <row r="139">
          <cell r="A139" t="str">
            <v>T_C-ICE-NGA-S2</v>
          </cell>
          <cell r="B139" t="str">
            <v>VAR_fout</v>
          </cell>
          <cell r="C139" t="str">
            <v>CO2_T</v>
          </cell>
          <cell r="D139">
            <v>3.1516845578503356</v>
          </cell>
          <cell r="E139">
            <v>3.1663081764490291</v>
          </cell>
          <cell r="F139">
            <v>2.7995051022820934</v>
          </cell>
          <cell r="G139">
            <v>2.8052094858552956</v>
          </cell>
          <cell r="H139">
            <v>3.5243191136122488E-2</v>
          </cell>
          <cell r="I139">
            <v>1.27440224729117E-3</v>
          </cell>
        </row>
        <row r="140">
          <cell r="A140" t="str">
            <v>T_C-ICE-NGA-S2</v>
          </cell>
          <cell r="B140" t="str">
            <v>VAR_fout</v>
          </cell>
          <cell r="C140" t="str">
            <v>TPCAR</v>
          </cell>
          <cell r="D140">
            <v>3.5287297673056696E-2</v>
          </cell>
          <cell r="E140">
            <v>3.5391324619474356E-2</v>
          </cell>
          <cell r="F140">
            <v>3.0694230113742296E-2</v>
          </cell>
          <cell r="G140">
            <v>3.1141133199817608E-2</v>
          </cell>
          <cell r="H140">
            <v>2.9431209385622371E-4</v>
          </cell>
          <cell r="I140">
            <v>1.1056758604603457E-5</v>
          </cell>
        </row>
        <row r="141">
          <cell r="A141" t="str">
            <v>T_C-ICE-NGA-S2</v>
          </cell>
          <cell r="B141" t="str">
            <v>VAR_fin</v>
          </cell>
          <cell r="C141" t="str">
            <v>TNGA</v>
          </cell>
          <cell r="D141">
            <v>5.5880931876779033E-2</v>
          </cell>
          <cell r="E141">
            <v>5.6140215894486367E-2</v>
          </cell>
          <cell r="F141">
            <v>4.9636615288689567E-2</v>
          </cell>
          <cell r="G141">
            <v>4.9737756841405856E-2</v>
          </cell>
          <cell r="H141">
            <v>6.2487927546316286E-4</v>
          </cell>
          <cell r="I141">
            <v>2.2595784526439262E-5</v>
          </cell>
        </row>
        <row r="142">
          <cell r="A142" t="str">
            <v>T_C-ICE-NGA-S2</v>
          </cell>
          <cell r="B142" t="str">
            <v>VAR_ncap</v>
          </cell>
          <cell r="C142" t="str">
            <v>-</v>
          </cell>
          <cell r="E142">
            <v>4.9251742599949399E-6</v>
          </cell>
          <cell r="F142">
            <v>1.87505526002839E-5</v>
          </cell>
          <cell r="G142">
            <v>2.5401349486791001E-5</v>
          </cell>
        </row>
        <row r="143">
          <cell r="A143" t="str">
            <v>T_C-ICE-NGA-S2</v>
          </cell>
          <cell r="B143" t="str">
            <v>VAR_cap</v>
          </cell>
          <cell r="C143" t="str">
            <v>-</v>
          </cell>
          <cell r="D143">
            <v>2.6888766578226963E-3</v>
          </cell>
          <cell r="E143">
            <v>2.8505345415425001E-3</v>
          </cell>
          <cell r="F143">
            <v>2.8299511880389961E-3</v>
          </cell>
          <cell r="G143">
            <v>2.3661428819979242E-3</v>
          </cell>
          <cell r="H143">
            <v>2.762468135487203E-5</v>
          </cell>
          <cell r="I143">
            <v>1.0681535850237596E-6</v>
          </cell>
        </row>
        <row r="144">
          <cell r="A144" t="str">
            <v>TFLGV-ICEDSL</v>
          </cell>
          <cell r="B144" t="str">
            <v>VAR_fout</v>
          </cell>
          <cell r="C144" t="str">
            <v>CO2_T</v>
          </cell>
          <cell r="D144">
            <v>325.92892597076082</v>
          </cell>
          <cell r="E144">
            <v>384.74043230224436</v>
          </cell>
          <cell r="F144">
            <v>434.64662851092703</v>
          </cell>
          <cell r="G144">
            <v>234.32375516409223</v>
          </cell>
          <cell r="H144">
            <v>3.5935199201229347E-2</v>
          </cell>
          <cell r="I144">
            <v>5.5897557957546654E-3</v>
          </cell>
        </row>
        <row r="145">
          <cell r="A145" t="str">
            <v>TFLGV-ICEDSL</v>
          </cell>
          <cell r="B145" t="str">
            <v>VAR_fout</v>
          </cell>
          <cell r="C145" t="str">
            <v>TFLGV</v>
          </cell>
          <cell r="D145">
            <v>1.5212144054808836</v>
          </cell>
          <cell r="E145">
            <v>1.7957064910575664</v>
          </cell>
          <cell r="F145">
            <v>2.0286346497635965</v>
          </cell>
          <cell r="G145">
            <v>1.0936638128705711</v>
          </cell>
          <cell r="H145">
            <v>1.677210530667634E-4</v>
          </cell>
          <cell r="I145">
            <v>2.6089175774429653E-5</v>
          </cell>
        </row>
        <row r="146">
          <cell r="A146" t="str">
            <v>TFLGV-ICEDSL</v>
          </cell>
          <cell r="B146" t="str">
            <v>VAR_fin</v>
          </cell>
          <cell r="C146" t="str">
            <v>TDSL</v>
          </cell>
          <cell r="D146">
            <v>4.4465064934619489</v>
          </cell>
          <cell r="E146">
            <v>5.2488462797031969</v>
          </cell>
          <cell r="F146">
            <v>5.929694795510585</v>
          </cell>
          <cell r="G146">
            <v>3.1967770145169441</v>
          </cell>
          <cell r="H146">
            <v>4.9024828378211943E-4</v>
          </cell>
          <cell r="I146">
            <v>7.6258605671960001E-5</v>
          </cell>
        </row>
        <row r="147">
          <cell r="A147" t="str">
            <v>TFLGV-ICEDSL</v>
          </cell>
          <cell r="B147" t="str">
            <v>VAR_ncap</v>
          </cell>
          <cell r="C147" t="str">
            <v>-</v>
          </cell>
          <cell r="E147">
            <v>1.5839125452805701E-5</v>
          </cell>
          <cell r="F147">
            <v>2.3372836767732101E-2</v>
          </cell>
          <cell r="G147">
            <v>2.57474236437057E-5</v>
          </cell>
          <cell r="H147">
            <v>2.16233294202046E-6</v>
          </cell>
          <cell r="I147">
            <v>3.8551361643346001E-7</v>
          </cell>
        </row>
        <row r="148">
          <cell r="A148" t="str">
            <v>TFLGV-ICEDSL</v>
          </cell>
          <cell r="B148" t="str">
            <v>VAR_cap</v>
          </cell>
          <cell r="C148" t="str">
            <v>-</v>
          </cell>
          <cell r="D148">
            <v>0.10616861552906061</v>
          </cell>
          <cell r="E148">
            <v>0.12517152772836004</v>
          </cell>
          <cell r="F148">
            <v>0.14854452638856239</v>
          </cell>
          <cell r="G148">
            <v>9.4255180909011582E-2</v>
          </cell>
          <cell r="H148">
            <v>1.4135176798650053E-5</v>
          </cell>
          <cell r="I148">
            <v>2.5101075862389993E-6</v>
          </cell>
        </row>
        <row r="149">
          <cell r="A149" t="str">
            <v>T_C-ICE-NGA-S3</v>
          </cell>
          <cell r="B149" t="str">
            <v>VAR_fout</v>
          </cell>
          <cell r="C149" t="str">
            <v>CO2_T</v>
          </cell>
          <cell r="D149">
            <v>0.24307330396419302</v>
          </cell>
          <cell r="E149">
            <v>0.22779211168535618</v>
          </cell>
          <cell r="F149">
            <v>3.7663843255011713</v>
          </cell>
          <cell r="G149">
            <v>3.9825314037215946</v>
          </cell>
          <cell r="H149">
            <v>0.64993719061375754</v>
          </cell>
          <cell r="I149">
            <v>1.6447681283960399E-3</v>
          </cell>
        </row>
        <row r="150">
          <cell r="A150" t="str">
            <v>T_C-ICE-NGA-S3</v>
          </cell>
          <cell r="B150" t="str">
            <v>VAR_fout</v>
          </cell>
          <cell r="C150" t="str">
            <v>TPCAR</v>
          </cell>
          <cell r="D150">
            <v>2.0178183876759484E-3</v>
          </cell>
          <cell r="E150">
            <v>1.9340954292398245E-3</v>
          </cell>
          <cell r="F150">
            <v>3.3128793705916648E-2</v>
          </cell>
          <cell r="G150">
            <v>3.4202654805862563E-2</v>
          </cell>
          <cell r="H150">
            <v>5.3605972468593185E-3</v>
          </cell>
          <cell r="I150">
            <v>1.3699816152247155E-5</v>
          </cell>
        </row>
        <row r="151">
          <cell r="A151" t="str">
            <v>T_C-ICE-NGA-S3</v>
          </cell>
          <cell r="B151" t="str">
            <v>VAR_fin</v>
          </cell>
          <cell r="C151" t="str">
            <v>TNGA</v>
          </cell>
          <cell r="D151">
            <v>4.3098103539750514E-3</v>
          </cell>
          <cell r="E151">
            <v>4.0388672284637599E-3</v>
          </cell>
          <cell r="F151">
            <v>6.6779863927325697E-2</v>
          </cell>
          <cell r="G151">
            <v>7.0612258931234059E-2</v>
          </cell>
          <cell r="H151">
            <v>1.1523709053435405E-2</v>
          </cell>
          <cell r="I151">
            <v>2.91625554680149E-5</v>
          </cell>
        </row>
        <row r="152">
          <cell r="A152" t="str">
            <v>T_C-ICE-NGA-S3</v>
          </cell>
          <cell r="B152" t="str">
            <v>VAR_ncap</v>
          </cell>
          <cell r="C152" t="str">
            <v>-</v>
          </cell>
          <cell r="E152">
            <v>9.9050262273092894E-6</v>
          </cell>
          <cell r="F152">
            <v>2.14454554716424E-3</v>
          </cell>
          <cell r="G152">
            <v>3.8155000377749397E-4</v>
          </cell>
        </row>
        <row r="153">
          <cell r="A153" t="str">
            <v>T_C-ICE-NGA-S3</v>
          </cell>
          <cell r="B153" t="str">
            <v>VAR_cap</v>
          </cell>
          <cell r="C153" t="str">
            <v>-</v>
          </cell>
          <cell r="D153">
            <v>1.5036809127539895E-4</v>
          </cell>
          <cell r="E153">
            <v>1.6775352725052338E-4</v>
          </cell>
          <cell r="F153">
            <v>2.2820375878136148E-3</v>
          </cell>
          <cell r="G153">
            <v>2.3539356598005897E-3</v>
          </cell>
          <cell r="H153">
            <v>3.7984989954309802E-4</v>
          </cell>
          <cell r="I153">
            <v>1.1764413147233992E-6</v>
          </cell>
        </row>
        <row r="154">
          <cell r="A154" t="str">
            <v>T_C-ICE-NGA-S4</v>
          </cell>
          <cell r="B154" t="str">
            <v>VAR_fout</v>
          </cell>
          <cell r="C154" t="str">
            <v>CO2_T</v>
          </cell>
          <cell r="D154">
            <v>2.7277662332011823</v>
          </cell>
          <cell r="E154">
            <v>2.6718900800450784</v>
          </cell>
          <cell r="F154">
            <v>2.8971110296920886</v>
          </cell>
          <cell r="G154">
            <v>13.267087017395868</v>
          </cell>
          <cell r="H154">
            <v>4.3757751877454929</v>
          </cell>
          <cell r="I154">
            <v>2.4080116144316599E-3</v>
          </cell>
        </row>
        <row r="155">
          <cell r="A155" t="str">
            <v>T_C-ICE-NGA-S4</v>
          </cell>
          <cell r="B155" t="str">
            <v>VAR_fout</v>
          </cell>
          <cell r="C155" t="str">
            <v>TPCAR</v>
          </cell>
          <cell r="D155">
            <v>3.3018241931994922E-2</v>
          </cell>
          <cell r="E155">
            <v>3.2278136240850373E-2</v>
          </cell>
          <cell r="F155">
            <v>3.3253947583053119E-2</v>
          </cell>
          <cell r="G155">
            <v>0.11046148994499569</v>
          </cell>
          <cell r="H155">
            <v>3.4516292957300278E-2</v>
          </cell>
          <cell r="I155">
            <v>2.0242332087374496E-5</v>
          </cell>
        </row>
        <row r="156">
          <cell r="A156" t="str">
            <v>T_C-ICE-NGA-S4</v>
          </cell>
          <cell r="B156" t="str">
            <v>VAR_fin</v>
          </cell>
          <cell r="C156" t="str">
            <v>TNGA</v>
          </cell>
          <cell r="D156">
            <v>4.8364649524843685E-2</v>
          </cell>
          <cell r="E156">
            <v>4.7373937589451819E-2</v>
          </cell>
          <cell r="F156">
            <v>5.1367216838512315E-2</v>
          </cell>
          <cell r="G156">
            <v>0.23523203931552963</v>
          </cell>
          <cell r="H156">
            <v>7.7584666449388148E-2</v>
          </cell>
          <cell r="I156">
            <v>4.2695241390632279E-5</v>
          </cell>
        </row>
        <row r="157">
          <cell r="A157" t="str">
            <v>T_C-ICE-NGA-S4</v>
          </cell>
          <cell r="B157" t="str">
            <v>VAR_ncap</v>
          </cell>
          <cell r="C157" t="str">
            <v>-</v>
          </cell>
          <cell r="E157">
            <v>9.7601206845305095E-6</v>
          </cell>
          <cell r="F157">
            <v>2.6137013806726799E-4</v>
          </cell>
          <cell r="G157">
            <v>7.0115326210547302E-3</v>
          </cell>
        </row>
        <row r="158">
          <cell r="A158" t="str">
            <v>T_C-ICE-NGA-S4</v>
          </cell>
          <cell r="B158" t="str">
            <v>VAR_cap</v>
          </cell>
          <cell r="C158" t="str">
            <v>-</v>
          </cell>
          <cell r="D158">
            <v>2.6074482428115001E-3</v>
          </cell>
          <cell r="E158">
            <v>2.5432679166804283E-3</v>
          </cell>
          <cell r="F158">
            <v>2.6246263984725051E-3</v>
          </cell>
          <cell r="G158">
            <v>8.7034659414645162E-3</v>
          </cell>
          <cell r="H158">
            <v>3.8305718130825584E-3</v>
          </cell>
          <cell r="I158">
            <v>2.1138910140799938E-6</v>
          </cell>
        </row>
        <row r="159">
          <cell r="A159" t="str">
            <v>T_C-MHY-GSL-S1</v>
          </cell>
          <cell r="B159" t="str">
            <v>VAR_fout</v>
          </cell>
          <cell r="C159" t="str">
            <v>CO2_T</v>
          </cell>
          <cell r="E159">
            <v>1.3975947045196399E-2</v>
          </cell>
          <cell r="F159">
            <v>6.8651511251544395E-2</v>
          </cell>
          <cell r="G159">
            <v>0.13416095876767892</v>
          </cell>
          <cell r="H159">
            <v>5.1580338638217454E-2</v>
          </cell>
          <cell r="I159">
            <v>5.3670738859886201E-3</v>
          </cell>
        </row>
        <row r="160">
          <cell r="A160" t="str">
            <v>T_C-MHY-GSL-S1</v>
          </cell>
          <cell r="B160" t="str">
            <v>VAR_fout</v>
          </cell>
          <cell r="C160" t="str">
            <v>TPCAR</v>
          </cell>
          <cell r="E160">
            <v>9.8168013366272159E-5</v>
          </cell>
          <cell r="F160">
            <v>5.0907886284423806E-4</v>
          </cell>
          <cell r="G160">
            <v>1.0589726142179489E-3</v>
          </cell>
          <cell r="H160">
            <v>4.4036122693861385E-4</v>
          </cell>
          <cell r="I160">
            <v>5.1281880364932951E-5</v>
          </cell>
        </row>
        <row r="161">
          <cell r="A161" t="str">
            <v>T_C-MHY-GSL-S1</v>
          </cell>
          <cell r="B161" t="str">
            <v>VAR_fin</v>
          </cell>
          <cell r="C161" t="str">
            <v>TGSL</v>
          </cell>
          <cell r="E161">
            <v>1.8937597622217301E-4</v>
          </cell>
          <cell r="F161">
            <v>9.3023727983122459E-4</v>
          </cell>
          <cell r="G161">
            <v>1.8178991702937517E-3</v>
          </cell>
          <cell r="H161">
            <v>6.9892057775362447E-4</v>
          </cell>
          <cell r="I161">
            <v>7.2724578400929776E-5</v>
          </cell>
        </row>
        <row r="162">
          <cell r="A162" t="str">
            <v>T_C-MHY-GSL-S1</v>
          </cell>
          <cell r="B162" t="str">
            <v>VAR_ncap</v>
          </cell>
          <cell r="C162" t="str">
            <v>-</v>
          </cell>
          <cell r="E162">
            <v>1.09832463145035E-5</v>
          </cell>
          <cell r="F162">
            <v>6.4808569661893497E-5</v>
          </cell>
          <cell r="G162">
            <v>9.8913515384974599E-5</v>
          </cell>
          <cell r="H162">
            <v>5.8354441659187699E-6</v>
          </cell>
        </row>
        <row r="163">
          <cell r="A163" t="str">
            <v>T_C-MHY-GSL-S1</v>
          </cell>
          <cell r="B163" t="str">
            <v>VAR_cap</v>
          </cell>
          <cell r="C163" t="str">
            <v>-</v>
          </cell>
          <cell r="E163">
            <v>1.08370246987492E-5</v>
          </cell>
          <cell r="F163">
            <v>7.4162491076947606E-5</v>
          </cell>
          <cell r="G163">
            <v>1.5820377151843599E-4</v>
          </cell>
          <cell r="H163">
            <v>6.4660000496831804E-5</v>
          </cell>
          <cell r="I163">
            <v>7.5698784689886403E-6</v>
          </cell>
        </row>
        <row r="164">
          <cell r="A164" t="str">
            <v>T_TRLY_ELC</v>
          </cell>
          <cell r="B164" t="str">
            <v>VAR_fout</v>
          </cell>
          <cell r="C164" t="str">
            <v>TPTRLY</v>
          </cell>
          <cell r="D164">
            <v>2.7120999999999972E-2</v>
          </cell>
          <cell r="E164">
            <v>2.7694845980498664E-2</v>
          </cell>
          <cell r="F164">
            <v>2.8832315767707572E-2</v>
          </cell>
          <cell r="G164">
            <v>3.0543631535415186E-2</v>
          </cell>
          <cell r="H164">
            <v>3.2006602244411902E-2</v>
          </cell>
          <cell r="I164">
            <v>3.3071687199031086E-2</v>
          </cell>
        </row>
        <row r="165">
          <cell r="A165" t="str">
            <v>T_TRLY_ELC</v>
          </cell>
          <cell r="B165" t="str">
            <v>VAR_fin</v>
          </cell>
          <cell r="C165" t="str">
            <v>TELC</v>
          </cell>
          <cell r="D165">
            <v>0.2816422643485601</v>
          </cell>
          <cell r="E165">
            <v>0.30572256601970044</v>
          </cell>
          <cell r="F165">
            <v>0.35149986092475399</v>
          </cell>
          <cell r="G165">
            <v>0.45078090930791764</v>
          </cell>
          <cell r="H165">
            <v>0.47237229295618205</v>
          </cell>
          <cell r="I165">
            <v>0.48809144422268164</v>
          </cell>
        </row>
        <row r="166">
          <cell r="A166" t="str">
            <v>T_C-MHY-GSL-S2</v>
          </cell>
          <cell r="B166" t="str">
            <v>VAR_fout</v>
          </cell>
          <cell r="C166" t="str">
            <v>CO2_T</v>
          </cell>
          <cell r="E166">
            <v>1.2097319405741099E-2</v>
          </cell>
          <cell r="F166">
            <v>6.4357430887096306E-2</v>
          </cell>
          <cell r="G166">
            <v>0.14408477275844256</v>
          </cell>
          <cell r="H166">
            <v>5.1906592941012741E-2</v>
          </cell>
          <cell r="I166">
            <v>5.0986065338522995E-3</v>
          </cell>
        </row>
        <row r="167">
          <cell r="A167" t="str">
            <v>T_C-MHY-GSL-S2</v>
          </cell>
          <cell r="B167" t="str">
            <v>VAR_fout</v>
          </cell>
          <cell r="C167" t="str">
            <v>TPCAR</v>
          </cell>
          <cell r="E167">
            <v>6.8410031796486075E-5</v>
          </cell>
          <cell r="F167">
            <v>3.8503243864093672E-4</v>
          </cell>
          <cell r="G167">
            <v>9.2452937621541169E-4</v>
          </cell>
          <cell r="H167">
            <v>3.6119856902094865E-4</v>
          </cell>
          <cell r="I167">
            <v>3.9870708044567214E-5</v>
          </cell>
        </row>
        <row r="168">
          <cell r="A168" t="str">
            <v>T_C-MHY-GSL-S2</v>
          </cell>
          <cell r="B168" t="str">
            <v>VAR_fin</v>
          </cell>
          <cell r="C168" t="str">
            <v>TGSL</v>
          </cell>
          <cell r="E168">
            <v>1.6392031715096398E-4</v>
          </cell>
          <cell r="F168">
            <v>8.7205190903924578E-4</v>
          </cell>
          <cell r="G168">
            <v>1.9523681945588418E-3</v>
          </cell>
          <cell r="H168">
            <v>7.0334136776440044E-4</v>
          </cell>
          <cell r="I168">
            <v>6.908680940179271E-5</v>
          </cell>
        </row>
        <row r="169">
          <cell r="A169" t="str">
            <v>T_C-MHY-GSL-S2</v>
          </cell>
          <cell r="B169" t="str">
            <v>VAR_ncap</v>
          </cell>
          <cell r="C169" t="str">
            <v>-</v>
          </cell>
          <cell r="E169">
            <v>5.4488185747649699E-6</v>
          </cell>
          <cell r="F169">
            <v>3.0160782272973499E-5</v>
          </cell>
          <cell r="G169">
            <v>5.31438039068335E-5</v>
          </cell>
          <cell r="H169">
            <v>3.0711243190637599E-6</v>
          </cell>
        </row>
        <row r="170">
          <cell r="A170" t="str">
            <v>T_C-MHY-GSL-S2</v>
          </cell>
          <cell r="B170" t="str">
            <v>VAR_cap</v>
          </cell>
          <cell r="C170" t="str">
            <v>-</v>
          </cell>
          <cell r="E170">
            <v>5.3762776307544396E-6</v>
          </cell>
          <cell r="F170">
            <v>3.4827793809665302E-5</v>
          </cell>
          <cell r="G170">
            <v>8.0619633878789405E-5</v>
          </cell>
          <cell r="H170">
            <v>3.4204828893592402E-5</v>
          </cell>
          <cell r="I170">
            <v>4.0097950320385001E-6</v>
          </cell>
        </row>
        <row r="171">
          <cell r="A171" t="str">
            <v>T_C-MHY-DSL-S1</v>
          </cell>
          <cell r="B171" t="str">
            <v>VAR_fout</v>
          </cell>
          <cell r="C171" t="str">
            <v>CO2_T</v>
          </cell>
          <cell r="E171">
            <v>1.3857832460914399E-2</v>
          </cell>
          <cell r="F171">
            <v>5.4415193627255595E-2</v>
          </cell>
          <cell r="G171">
            <v>0.11765228325632736</v>
          </cell>
          <cell r="H171">
            <v>4.439831813546323E-2</v>
          </cell>
          <cell r="I171">
            <v>3.8993895773199597E-3</v>
          </cell>
        </row>
        <row r="172">
          <cell r="A172" t="str">
            <v>T_C-MHY-DSL-S1</v>
          </cell>
          <cell r="B172" t="str">
            <v>VAR_fout</v>
          </cell>
          <cell r="C172" t="str">
            <v>TPCAR</v>
          </cell>
          <cell r="E172">
            <v>1.0625638565279306E-4</v>
          </cell>
          <cell r="F172">
            <v>4.3546293082049231E-4</v>
          </cell>
          <cell r="G172">
            <v>9.9686263822403682E-4</v>
          </cell>
          <cell r="H172">
            <v>3.9888704122061259E-4</v>
          </cell>
          <cell r="I172">
            <v>3.8707575430663331E-5</v>
          </cell>
        </row>
        <row r="173">
          <cell r="A173" t="str">
            <v>T_C-MHY-DSL-S1</v>
          </cell>
          <cell r="B173" t="str">
            <v>VAR_fin</v>
          </cell>
          <cell r="C173" t="str">
            <v>TDSL</v>
          </cell>
          <cell r="E173">
            <v>1.8905637736581655E-4</v>
          </cell>
          <cell r="F173">
            <v>7.4236280528316165E-4</v>
          </cell>
          <cell r="G173">
            <v>1.6050788984492137E-3</v>
          </cell>
          <cell r="H173">
            <v>6.0570693227098428E-4</v>
          </cell>
          <cell r="I173">
            <v>5.31976749975438E-5</v>
          </cell>
        </row>
        <row r="174">
          <cell r="A174" t="str">
            <v>T_C-MHY-DSL-S1</v>
          </cell>
          <cell r="B174" t="str">
            <v>VAR_ncap</v>
          </cell>
          <cell r="C174" t="str">
            <v>-</v>
          </cell>
          <cell r="E174">
            <v>1.1835357618707601E-5</v>
          </cell>
          <cell r="F174">
            <v>5.25505983235807E-5</v>
          </cell>
          <cell r="G174">
            <v>9.8914604338994397E-5</v>
          </cell>
          <cell r="H174">
            <v>4.3502524384935103E-6</v>
          </cell>
        </row>
        <row r="175">
          <cell r="A175" t="str">
            <v>T_C-MHY-DSL-S1</v>
          </cell>
          <cell r="B175" t="str">
            <v>VAR_cap</v>
          </cell>
          <cell r="C175" t="str">
            <v>-</v>
          </cell>
          <cell r="E175">
            <v>1.16777917165615E-5</v>
          </cell>
          <cell r="F175">
            <v>6.2860354582508406E-5</v>
          </cell>
          <cell r="G175">
            <v>1.48208053949183E-4</v>
          </cell>
          <cell r="H175">
            <v>5.8494635879345699E-5</v>
          </cell>
          <cell r="I175">
            <v>5.7293791206836498E-6</v>
          </cell>
        </row>
        <row r="176">
          <cell r="A176" t="str">
            <v>T_C-MHY-GSL-S3</v>
          </cell>
          <cell r="B176" t="str">
            <v>VAR_fout</v>
          </cell>
          <cell r="C176" t="str">
            <v>CO2_T</v>
          </cell>
          <cell r="E176">
            <v>1.4167554194312801E-2</v>
          </cell>
          <cell r="F176">
            <v>9.7762078466553687E-2</v>
          </cell>
          <cell r="G176">
            <v>0.1944224459167207</v>
          </cell>
          <cell r="H176">
            <v>6.2738285282815956E-2</v>
          </cell>
          <cell r="I176">
            <v>5.3283067453007505E-3</v>
          </cell>
        </row>
        <row r="177">
          <cell r="A177" t="str">
            <v>T_C-MHY-GSL-S3</v>
          </cell>
          <cell r="B177" t="str">
            <v>VAR_fout</v>
          </cell>
          <cell r="C177" t="str">
            <v>TPCAR</v>
          </cell>
          <cell r="E177">
            <v>7.447946781918182E-5</v>
          </cell>
          <cell r="F177">
            <v>5.4503768192591207E-4</v>
          </cell>
          <cell r="G177">
            <v>1.1559025544685239E-3</v>
          </cell>
          <cell r="H177">
            <v>4.0470797378166731E-4</v>
          </cell>
          <cell r="I177">
            <v>3.88361991021829E-5</v>
          </cell>
        </row>
        <row r="178">
          <cell r="A178" t="str">
            <v>T_C-MHY-GSL-S3</v>
          </cell>
          <cell r="B178" t="str">
            <v>VAR_fin</v>
          </cell>
          <cell r="C178" t="str">
            <v>TGSL</v>
          </cell>
          <cell r="E178">
            <v>1.9197227905572953E-4</v>
          </cell>
          <cell r="F178">
            <v>1.3246894101159052E-3</v>
          </cell>
          <cell r="G178">
            <v>2.6344504866764383E-3</v>
          </cell>
          <cell r="H178">
            <v>8.5011226670482401E-4</v>
          </cell>
          <cell r="I178">
            <v>7.2199278391609073E-5</v>
          </cell>
        </row>
        <row r="179">
          <cell r="A179" t="str">
            <v>T_C-MHY-GSL-S3</v>
          </cell>
          <cell r="B179" t="str">
            <v>VAR_ncap</v>
          </cell>
          <cell r="C179" t="str">
            <v>-</v>
          </cell>
          <cell r="E179">
            <v>5.5073197971280497E-6</v>
          </cell>
          <cell r="F179">
            <v>3.5131508306916401E-5</v>
          </cell>
          <cell r="G179">
            <v>5.0422174632411599E-5</v>
          </cell>
          <cell r="H179">
            <v>2.7314506955896298E-6</v>
          </cell>
        </row>
        <row r="180">
          <cell r="A180" t="str">
            <v>T_C-MHY-GSL-S3</v>
          </cell>
          <cell r="B180" t="str">
            <v>VAR_cap</v>
          </cell>
          <cell r="C180" t="str">
            <v>-</v>
          </cell>
          <cell r="E180">
            <v>5.43400001751532E-6</v>
          </cell>
          <cell r="F180">
            <v>3.9786762251143601E-5</v>
          </cell>
          <cell r="G180">
            <v>8.2394670859396095E-5</v>
          </cell>
          <cell r="H180">
            <v>3.2339537783715797E-5</v>
          </cell>
          <cell r="I180">
            <v>3.5708186639426801E-6</v>
          </cell>
        </row>
        <row r="181">
          <cell r="A181" t="str">
            <v>T_C-MHY-DSL-S2</v>
          </cell>
          <cell r="B181" t="str">
            <v>VAR_fout</v>
          </cell>
          <cell r="C181" t="str">
            <v>CO2_T</v>
          </cell>
          <cell r="E181">
            <v>1.2091742449467801E-2</v>
          </cell>
          <cell r="F181">
            <v>5.6910863599156702E-2</v>
          </cell>
          <cell r="G181">
            <v>0.15405103487145999</v>
          </cell>
          <cell r="H181">
            <v>4.8643327885582413E-2</v>
          </cell>
          <cell r="I181">
            <v>4.02304130422262E-3</v>
          </cell>
        </row>
        <row r="182">
          <cell r="A182" t="str">
            <v>T_C-MHY-DSL-S2</v>
          </cell>
          <cell r="B182" t="str">
            <v>VAR_fout</v>
          </cell>
          <cell r="C182" t="str">
            <v>TPCAR</v>
          </cell>
          <cell r="E182">
            <v>7.4579732429573241E-5</v>
          </cell>
          <cell r="F182">
            <v>3.6751872508095394E-4</v>
          </cell>
          <cell r="G182">
            <v>1.060633015741127E-3</v>
          </cell>
          <cell r="H182">
            <v>3.5549006280363163E-4</v>
          </cell>
          <cell r="I182">
            <v>3.2657507305398904E-5</v>
          </cell>
        </row>
        <row r="183">
          <cell r="A183" t="str">
            <v>T_C-MHY-DSL-S2</v>
          </cell>
          <cell r="B183" t="str">
            <v>VAR_fin</v>
          </cell>
          <cell r="C183" t="str">
            <v>TDSL</v>
          </cell>
          <cell r="E183">
            <v>1.6496237993816903E-4</v>
          </cell>
          <cell r="F183">
            <v>7.7641014459968103E-4</v>
          </cell>
          <cell r="G183">
            <v>2.1016512260772151E-3</v>
          </cell>
          <cell r="H183">
            <v>6.636197528728841E-4</v>
          </cell>
          <cell r="I183">
            <v>5.4884601694715209E-5</v>
          </cell>
        </row>
        <row r="184">
          <cell r="A184" t="str">
            <v>T_C-MHY-DSL-S2</v>
          </cell>
          <cell r="B184" t="str">
            <v>VAR_ncap</v>
          </cell>
          <cell r="C184" t="str">
            <v>-</v>
          </cell>
          <cell r="E184">
            <v>5.8103784565819202E-6</v>
          </cell>
          <cell r="F184">
            <v>2.7379389238202399E-5</v>
          </cell>
          <cell r="G184">
            <v>5.7633061846288801E-5</v>
          </cell>
          <cell r="H184">
            <v>2.4574903067470602E-6</v>
          </cell>
        </row>
        <row r="185">
          <cell r="A185" t="str">
            <v>T_C-MHY-DSL-S2</v>
          </cell>
          <cell r="B185" t="str">
            <v>VAR_cap</v>
          </cell>
          <cell r="C185" t="str">
            <v>-</v>
          </cell>
          <cell r="E185">
            <v>5.7330240112988696E-6</v>
          </cell>
          <cell r="F185">
            <v>3.2419756567895602E-5</v>
          </cell>
          <cell r="G185">
            <v>8.2733378986519395E-5</v>
          </cell>
          <cell r="H185">
            <v>3.3636914179422098E-5</v>
          </cell>
          <cell r="I185">
            <v>3.2696787900418199E-6</v>
          </cell>
        </row>
        <row r="186">
          <cell r="A186" t="str">
            <v>T_C-MHY-GSL-S4</v>
          </cell>
          <cell r="B186" t="str">
            <v>VAR_fout</v>
          </cell>
          <cell r="C186" t="str">
            <v>CO2_T</v>
          </cell>
          <cell r="E186">
            <v>1.7758044235549799E-2</v>
          </cell>
          <cell r="F186">
            <v>0.1382617687704458</v>
          </cell>
          <cell r="G186">
            <v>0.33762076699123889</v>
          </cell>
          <cell r="H186">
            <v>0.10356679636854782</v>
          </cell>
          <cell r="I186">
            <v>7.3359881256682205E-3</v>
          </cell>
        </row>
        <row r="187">
          <cell r="A187" t="str">
            <v>T_C-MHY-GSL-S4</v>
          </cell>
          <cell r="B187" t="str">
            <v>VAR_fout</v>
          </cell>
          <cell r="C187" t="str">
            <v>TPCAR</v>
          </cell>
          <cell r="E187">
            <v>9.4643298419349312E-5</v>
          </cell>
          <cell r="F187">
            <v>7.8107968579157539E-4</v>
          </cell>
          <cell r="G187">
            <v>2.0479639548351414E-3</v>
          </cell>
          <cell r="H187">
            <v>6.6845995254647609E-4</v>
          </cell>
          <cell r="I187">
            <v>5.3570144266975045E-5</v>
          </cell>
        </row>
        <row r="188">
          <cell r="A188" t="str">
            <v>T_C-MHY-GSL-S4</v>
          </cell>
          <cell r="B188" t="str">
            <v>VAR_fin</v>
          </cell>
          <cell r="C188" t="str">
            <v>TGSL</v>
          </cell>
          <cell r="E188">
            <v>2.4062390563075651E-4</v>
          </cell>
          <cell r="F188">
            <v>1.8734657014965567E-3</v>
          </cell>
          <cell r="G188">
            <v>4.5748071408026839E-3</v>
          </cell>
          <cell r="H188">
            <v>1.4033441242350629E-3</v>
          </cell>
          <cell r="I188">
            <v>9.9403633139135748E-5</v>
          </cell>
        </row>
        <row r="189">
          <cell r="A189" t="str">
            <v>T_C-MHY-GSL-S4</v>
          </cell>
          <cell r="B189" t="str">
            <v>VAR_ncap</v>
          </cell>
          <cell r="C189" t="str">
            <v>-</v>
          </cell>
          <cell r="E189">
            <v>7.8697202737257594E-6</v>
          </cell>
          <cell r="F189">
            <v>5.9241931905993201E-5</v>
          </cell>
          <cell r="G189">
            <v>1.1854905840372E-4</v>
          </cell>
          <cell r="H189">
            <v>4.3159785510268303E-6</v>
          </cell>
        </row>
        <row r="190">
          <cell r="A190" t="str">
            <v>T_C-MHY-GSL-S4</v>
          </cell>
          <cell r="B190" t="str">
            <v>VAR_cap</v>
          </cell>
          <cell r="C190" t="str">
            <v>-</v>
          </cell>
          <cell r="E190">
            <v>7.7649495000393696E-6</v>
          </cell>
          <cell r="F190">
            <v>6.5773729147527996E-5</v>
          </cell>
          <cell r="G190">
            <v>1.6966704144990701E-4</v>
          </cell>
          <cell r="H190">
            <v>6.6776236033383294E-5</v>
          </cell>
          <cell r="I190">
            <v>5.7808360303784901E-6</v>
          </cell>
        </row>
        <row r="191">
          <cell r="A191" t="str">
            <v>T_C-MHY-DSL-S3</v>
          </cell>
          <cell r="B191" t="str">
            <v>VAR_fout</v>
          </cell>
          <cell r="C191" t="str">
            <v>CO2_T</v>
          </cell>
          <cell r="E191">
            <v>1.385515375874E-2</v>
          </cell>
          <cell r="F191">
            <v>8.2670021657146889E-2</v>
          </cell>
          <cell r="G191">
            <v>0.17583743380284061</v>
          </cell>
          <cell r="H191">
            <v>5.6120270881566979E-2</v>
          </cell>
          <cell r="I191">
            <v>4.2333189878083505E-3</v>
          </cell>
        </row>
        <row r="192">
          <cell r="A192" t="str">
            <v>T_C-MHY-DSL-S3</v>
          </cell>
          <cell r="B192" t="str">
            <v>VAR_fout</v>
          </cell>
          <cell r="C192" t="str">
            <v>TPCAR</v>
          </cell>
          <cell r="E192">
            <v>7.9441538248136586E-5</v>
          </cell>
          <cell r="F192">
            <v>4.9728173627197451E-4</v>
          </cell>
          <cell r="G192">
            <v>1.1199853340987927E-3</v>
          </cell>
          <cell r="H192">
            <v>3.8109702935155038E-4</v>
          </cell>
          <cell r="I192">
            <v>3.2037446347910013E-5</v>
          </cell>
        </row>
        <row r="193">
          <cell r="A193" t="str">
            <v>T_C-MHY-DSL-S3</v>
          </cell>
          <cell r="B193" t="str">
            <v>VAR_fin</v>
          </cell>
          <cell r="C193" t="str">
            <v>TDSL</v>
          </cell>
          <cell r="E193">
            <v>1.8901983299781709E-4</v>
          </cell>
          <cell r="F193">
            <v>1.1278311276554836E-3</v>
          </cell>
          <cell r="G193">
            <v>2.3988735853047775E-3</v>
          </cell>
          <cell r="H193">
            <v>7.6562443221782903E-4</v>
          </cell>
          <cell r="I193">
            <v>5.7753328619486346E-5</v>
          </cell>
        </row>
        <row r="194">
          <cell r="A194" t="str">
            <v>T_C-MHY-DSL-S3</v>
          </cell>
          <cell r="B194" t="str">
            <v>VAR_ncap</v>
          </cell>
          <cell r="C194" t="str">
            <v>-</v>
          </cell>
          <cell r="E194">
            <v>5.8041113714554004E-6</v>
          </cell>
          <cell r="F194">
            <v>3.1146096641779597E-5</v>
          </cell>
          <cell r="G194">
            <v>4.9961546354130298E-5</v>
          </cell>
          <cell r="H194">
            <v>2.1949838814447999E-6</v>
          </cell>
        </row>
        <row r="195">
          <cell r="A195" t="str">
            <v>T_C-MHY-DSL-S3</v>
          </cell>
          <cell r="B195" t="str">
            <v>VAR_cap</v>
          </cell>
          <cell r="C195" t="str">
            <v>-</v>
          </cell>
          <cell r="E195">
            <v>5.7268403608224603E-6</v>
          </cell>
          <cell r="F195">
            <v>3.6130487520874502E-5</v>
          </cell>
          <cell r="G195">
            <v>7.8722453271219301E-5</v>
          </cell>
          <cell r="H195">
            <v>2.9999596932128902E-5</v>
          </cell>
          <cell r="I195">
            <v>2.91384459425148E-6</v>
          </cell>
        </row>
        <row r="196">
          <cell r="A196" t="str">
            <v>T_B_c-HYBDSL-S1</v>
          </cell>
          <cell r="B196" t="str">
            <v>VAR_fout</v>
          </cell>
          <cell r="C196" t="str">
            <v>CO2_T</v>
          </cell>
          <cell r="E196">
            <v>0.23834245677337701</v>
          </cell>
          <cell r="F196">
            <v>0.26349567585464367</v>
          </cell>
          <cell r="G196">
            <v>0.2064644781385255</v>
          </cell>
          <cell r="H196">
            <v>8.7849301084887893E-2</v>
          </cell>
          <cell r="I196">
            <v>10.062089127159096</v>
          </cell>
        </row>
        <row r="197">
          <cell r="A197" t="str">
            <v>T_B_c-HYBDSL-S1</v>
          </cell>
          <cell r="B197" t="str">
            <v>VAR_fout</v>
          </cell>
          <cell r="C197" t="str">
            <v>TPBSc</v>
          </cell>
          <cell r="E197">
            <v>5.2842993783313132E-4</v>
          </cell>
          <cell r="F197">
            <v>5.8906089579987414E-4</v>
          </cell>
          <cell r="G197">
            <v>4.9226094953025152E-4</v>
          </cell>
          <cell r="H197">
            <v>2.3331164319225232E-4</v>
          </cell>
          <cell r="I197">
            <v>3.0873613690718463E-2</v>
          </cell>
        </row>
        <row r="198">
          <cell r="A198" t="str">
            <v>T_B_c-HYBDSL-S1</v>
          </cell>
          <cell r="B198" t="str">
            <v>VAR_fin</v>
          </cell>
          <cell r="C198" t="str">
            <v>TDSL</v>
          </cell>
          <cell r="E198">
            <v>3.2516024116422478E-3</v>
          </cell>
          <cell r="F198">
            <v>3.5947568329419352E-3</v>
          </cell>
          <cell r="G198">
            <v>2.8167050223536915E-3</v>
          </cell>
          <cell r="H198">
            <v>1.1984897828770506E-3</v>
          </cell>
          <cell r="I198">
            <v>0.13727270296260757</v>
          </cell>
        </row>
        <row r="199">
          <cell r="A199" t="str">
            <v>T_B_c-HYBDSL-S1</v>
          </cell>
          <cell r="B199" t="str">
            <v>VAR_ncap</v>
          </cell>
          <cell r="C199" t="str">
            <v>-</v>
          </cell>
          <cell r="E199">
            <v>1.15773156751512E-5</v>
          </cell>
          <cell r="F199">
            <v>2.3540445813126802E-6</v>
          </cell>
          <cell r="G199">
            <v>5.6117978912862398E-6</v>
          </cell>
          <cell r="H199">
            <v>1.16689436191422E-6</v>
          </cell>
          <cell r="I199">
            <v>7.8073107108328596E-4</v>
          </cell>
        </row>
        <row r="200">
          <cell r="A200" t="str">
            <v>T_B_c-HYBDSL-S1</v>
          </cell>
          <cell r="B200" t="str">
            <v>VAR_cap</v>
          </cell>
          <cell r="C200" t="str">
            <v>-</v>
          </cell>
          <cell r="E200">
            <v>1.15773156751512E-5</v>
          </cell>
          <cell r="F200">
            <v>1.3170553407198549E-5</v>
          </cell>
          <cell r="G200">
            <v>1.1197788785350948E-5</v>
          </cell>
          <cell r="H200">
            <v>5.3001305815711274E-6</v>
          </cell>
          <cell r="I200">
            <v>7.815505532388008E-4</v>
          </cell>
        </row>
        <row r="201">
          <cell r="A201" t="str">
            <v>T_C-MHY-DSL-S4</v>
          </cell>
          <cell r="B201" t="str">
            <v>VAR_fout</v>
          </cell>
          <cell r="C201" t="str">
            <v>CO2_T</v>
          </cell>
          <cell r="E201">
            <v>1.2132713591167001E-2</v>
          </cell>
          <cell r="F201">
            <v>4.5392937019811397E-2</v>
          </cell>
          <cell r="G201">
            <v>7.4939601205092771E-2</v>
          </cell>
          <cell r="H201">
            <v>2.71099851531659E-2</v>
          </cell>
          <cell r="I201">
            <v>3.5974736630211999E-3</v>
          </cell>
        </row>
        <row r="202">
          <cell r="A202" t="str">
            <v>T_C-MHY-DSL-S4</v>
          </cell>
          <cell r="B202" t="str">
            <v>VAR_fout</v>
          </cell>
          <cell r="C202" t="str">
            <v>TPCAR</v>
          </cell>
          <cell r="E202">
            <v>6.6114853981490338E-5</v>
          </cell>
          <cell r="F202">
            <v>2.5806180764055298E-4</v>
          </cell>
          <cell r="G202">
            <v>4.4688730127476938E-4</v>
          </cell>
          <cell r="H202">
            <v>1.7830428446058338E-4</v>
          </cell>
          <cell r="I202">
            <v>2.5782713325784147E-5</v>
          </cell>
        </row>
        <row r="203">
          <cell r="A203" t="str">
            <v>T_C-MHY-DSL-S4</v>
          </cell>
          <cell r="B203" t="str">
            <v>VAR_fin</v>
          </cell>
          <cell r="C203" t="str">
            <v>TDSL</v>
          </cell>
          <cell r="E203">
            <v>1.6552133139382006E-4</v>
          </cell>
          <cell r="F203">
            <v>6.1927608485417911E-4</v>
          </cell>
          <cell r="G203">
            <v>1.022368365690218E-3</v>
          </cell>
          <cell r="H203">
            <v>3.6984972923827925E-4</v>
          </cell>
          <cell r="I203">
            <v>4.9078767571912707E-5</v>
          </cell>
        </row>
        <row r="204">
          <cell r="A204" t="str">
            <v>T_C-MHY-DSL-S4</v>
          </cell>
          <cell r="B204" t="str">
            <v>VAR_ncap</v>
          </cell>
          <cell r="C204" t="str">
            <v>-</v>
          </cell>
          <cell r="E204">
            <v>5.51223177487783E-6</v>
          </cell>
          <cell r="F204">
            <v>1.7370405863527599E-5</v>
          </cell>
          <cell r="G204">
            <v>1.9268738844147599E-5</v>
          </cell>
          <cell r="H204">
            <v>2.21140906892558E-6</v>
          </cell>
        </row>
        <row r="205">
          <cell r="A205" t="str">
            <v>T_C-MHY-DSL-S4</v>
          </cell>
          <cell r="B205" t="str">
            <v>VAR_cap</v>
          </cell>
          <cell r="C205" t="str">
            <v>-</v>
          </cell>
          <cell r="E205">
            <v>5.4388466013640102E-6</v>
          </cell>
          <cell r="F205">
            <v>2.22666852168282E-5</v>
          </cell>
          <cell r="G205">
            <v>3.7453819738017797E-5</v>
          </cell>
          <cell r="H205">
            <v>1.6447559197601199E-5</v>
          </cell>
          <cell r="I205">
            <v>2.72854553529738E-6</v>
          </cell>
        </row>
        <row r="206">
          <cell r="A206" t="str">
            <v>T_B_c-HYBDSL-S2</v>
          </cell>
          <cell r="B206" t="str">
            <v>VAR_fout</v>
          </cell>
          <cell r="C206" t="str">
            <v>CO2_T</v>
          </cell>
          <cell r="E206">
            <v>2.0013992521876901E-2</v>
          </cell>
          <cell r="F206">
            <v>4.9194769884190102E-2</v>
          </cell>
          <cell r="G206">
            <v>0.1250001694698841</v>
          </cell>
          <cell r="H206">
            <v>0.20003489395231977</v>
          </cell>
          <cell r="I206">
            <v>1.5633055145150631E-2</v>
          </cell>
        </row>
        <row r="207">
          <cell r="A207" t="str">
            <v>T_B_c-HYBDSL-S2</v>
          </cell>
          <cell r="B207" t="str">
            <v>VAR_fout</v>
          </cell>
          <cell r="C207" t="str">
            <v>TPBSc</v>
          </cell>
          <cell r="E207">
            <v>3.1807758950529995E-5</v>
          </cell>
          <cell r="F207">
            <v>8.0539343832606127E-5</v>
          </cell>
          <cell r="G207">
            <v>2.1761731804474573E-4</v>
          </cell>
          <cell r="H207">
            <v>3.8219928243962562E-4</v>
          </cell>
          <cell r="I207">
            <v>3.262744279115354E-5</v>
          </cell>
        </row>
        <row r="208">
          <cell r="A208" t="str">
            <v>T_B_c-HYBDSL-S2</v>
          </cell>
          <cell r="B208" t="str">
            <v>VAR_fin</v>
          </cell>
          <cell r="C208" t="str">
            <v>TDSL</v>
          </cell>
          <cell r="E208">
            <v>2.7304218993010748E-4</v>
          </cell>
          <cell r="F208">
            <v>6.7114283607353398E-4</v>
          </cell>
          <cell r="G208">
            <v>1.7053229122767268E-3</v>
          </cell>
          <cell r="H208">
            <v>2.7289890034422819E-3</v>
          </cell>
          <cell r="I208">
            <v>2.1327496787381474E-4</v>
          </cell>
        </row>
        <row r="209">
          <cell r="A209" t="str">
            <v>T_B_c-HYBDSL-S2</v>
          </cell>
          <cell r="B209" t="str">
            <v>VAR_ncap</v>
          </cell>
          <cell r="C209" t="str">
            <v>-</v>
          </cell>
          <cell r="E209">
            <v>7.2128178267489199E-7</v>
          </cell>
          <cell r="F209">
            <v>1.1115901708116299E-6</v>
          </cell>
          <cell r="G209">
            <v>3.0712209740152999E-6</v>
          </cell>
          <cell r="H209">
            <v>1.3718777855425201E-6</v>
          </cell>
          <cell r="I209">
            <v>4.2327844984429698E-7</v>
          </cell>
        </row>
        <row r="210">
          <cell r="A210" t="str">
            <v>T_B_c-HYBDSL-S2</v>
          </cell>
          <cell r="B210" t="str">
            <v>VAR_cap</v>
          </cell>
          <cell r="C210" t="str">
            <v>-</v>
          </cell>
          <cell r="E210">
            <v>7.2128178267489199E-7</v>
          </cell>
          <cell r="F210">
            <v>1.8328719534865301E-6</v>
          </cell>
          <cell r="G210">
            <v>4.8085263886306696E-6</v>
          </cell>
          <cell r="H210">
            <v>8.3529243508386597E-6</v>
          </cell>
          <cell r="I210">
            <v>8.0391901769619977E-7</v>
          </cell>
        </row>
        <row r="211">
          <cell r="A211" t="str">
            <v>T_C-BATELCEXT</v>
          </cell>
          <cell r="B211" t="str">
            <v>VAR_fout</v>
          </cell>
          <cell r="C211" t="str">
            <v>TPCAR</v>
          </cell>
          <cell r="D211">
            <v>0.41619655216292173</v>
          </cell>
          <cell r="E211">
            <v>0.36070637535694133</v>
          </cell>
          <cell r="F211">
            <v>0.27746556823979301</v>
          </cell>
          <cell r="G211">
            <v>0.13873267579239099</v>
          </cell>
        </row>
        <row r="212">
          <cell r="A212" t="str">
            <v>T_C-BATELCEXT</v>
          </cell>
          <cell r="B212" t="str">
            <v>VAR_fin</v>
          </cell>
          <cell r="C212" t="str">
            <v>T-ELC-car</v>
          </cell>
          <cell r="D212">
            <v>0.4678931310915902</v>
          </cell>
          <cell r="E212">
            <v>0.37693518020782374</v>
          </cell>
          <cell r="F212">
            <v>0.2622311368886967</v>
          </cell>
          <cell r="G212">
            <v>0.11309616483528785</v>
          </cell>
        </row>
        <row r="213">
          <cell r="A213" t="str">
            <v>T_C-BATELCEXT</v>
          </cell>
          <cell r="B213" t="str">
            <v>VAR_cap</v>
          </cell>
          <cell r="C213" t="str">
            <v>-</v>
          </cell>
          <cell r="D213">
            <v>4.2040000000000001E-2</v>
          </cell>
          <cell r="E213">
            <v>3.6434666666666699E-2</v>
          </cell>
          <cell r="F213">
            <v>2.8026651766305623E-2</v>
          </cell>
          <cell r="G213">
            <v>1.40133333333333E-2</v>
          </cell>
        </row>
        <row r="214">
          <cell r="A214" t="str">
            <v>D-TDSL</v>
          </cell>
          <cell r="B214" t="str">
            <v>VAR_fout</v>
          </cell>
          <cell r="C214" t="str">
            <v>CO2</v>
          </cell>
          <cell r="D214">
            <v>8807.1292173120892</v>
          </cell>
          <cell r="E214">
            <v>8147.66189498737</v>
          </cell>
          <cell r="F214">
            <v>6784.8613800580797</v>
          </cell>
          <cell r="G214">
            <v>5229.0263341814798</v>
          </cell>
          <cell r="H214">
            <v>3247.9845084794802</v>
          </cell>
          <cell r="I214">
            <v>8.91939437363761E-4</v>
          </cell>
        </row>
        <row r="215">
          <cell r="A215" t="str">
            <v>D-TDSL</v>
          </cell>
          <cell r="B215" t="str">
            <v>VAR_fout</v>
          </cell>
          <cell r="C215" t="str">
            <v>TDSL</v>
          </cell>
          <cell r="D215">
            <v>118.3860671755189</v>
          </cell>
          <cell r="E215">
            <v>109.52145978820711</v>
          </cell>
          <cell r="F215">
            <v>91.202596816364689</v>
          </cell>
          <cell r="G215">
            <v>70.288949734507952</v>
          </cell>
          <cell r="H215">
            <v>43.659642400846927</v>
          </cell>
          <cell r="I215">
            <v>1.1989514351700117E-5</v>
          </cell>
        </row>
        <row r="216">
          <cell r="A216" t="str">
            <v>D-TDSL</v>
          </cell>
          <cell r="B216" t="str">
            <v>VAR_fin</v>
          </cell>
          <cell r="C216" t="str">
            <v>DSL</v>
          </cell>
          <cell r="D216">
            <v>120.1518310683778</v>
          </cell>
          <cell r="E216">
            <v>111.15500538864083</v>
          </cell>
          <cell r="F216">
            <v>92.562911051269836</v>
          </cell>
          <cell r="G216">
            <v>71.337330616391341</v>
          </cell>
          <cell r="H216">
            <v>44.310839133417232</v>
          </cell>
          <cell r="I216">
            <v>1.2168341573857589E-5</v>
          </cell>
        </row>
        <row r="217">
          <cell r="A217" t="str">
            <v>T_B_c-HYBDSL-S3</v>
          </cell>
          <cell r="B217" t="str">
            <v>VAR_fout</v>
          </cell>
          <cell r="C217" t="str">
            <v>CO2_T</v>
          </cell>
          <cell r="E217">
            <v>1.5177753966381101E-2</v>
          </cell>
          <cell r="F217">
            <v>3.2956288353357899E-2</v>
          </cell>
          <cell r="G217">
            <v>8.5792664241533673E-2</v>
          </cell>
          <cell r="H217">
            <v>4.468661973469267</v>
          </cell>
          <cell r="I217">
            <v>5.0793313908705298E-3</v>
          </cell>
        </row>
        <row r="218">
          <cell r="A218" t="str">
            <v>T_B_c-HYBDSL-S3</v>
          </cell>
          <cell r="B218" t="str">
            <v>VAR_fout</v>
          </cell>
          <cell r="C218" t="str">
            <v>TPBSc</v>
          </cell>
          <cell r="E218">
            <v>1.619978378223801E-5</v>
          </cell>
          <cell r="F218">
            <v>3.6152289592726605E-5</v>
          </cell>
          <cell r="G218">
            <v>1.0097590633928374E-4</v>
          </cell>
          <cell r="H218">
            <v>5.7233256529107372E-3</v>
          </cell>
          <cell r="I218">
            <v>7.1817852413532599E-6</v>
          </cell>
        </row>
        <row r="219">
          <cell r="A219" t="str">
            <v>T_B_c-HYBDSL-S3</v>
          </cell>
          <cell r="B219" t="str">
            <v>VAR_fin</v>
          </cell>
          <cell r="C219" t="str">
            <v>TDSL</v>
          </cell>
          <cell r="E219">
            <v>2.07063492037941E-4</v>
          </cell>
          <cell r="F219">
            <v>4.4960829950010776E-4</v>
          </cell>
          <cell r="G219">
            <v>1.1704319814670348E-3</v>
          </cell>
          <cell r="H219">
            <v>6.0964010552104687E-2</v>
          </cell>
          <cell r="I219">
            <v>6.9295107651712651E-5</v>
          </cell>
        </row>
        <row r="220">
          <cell r="A220" t="str">
            <v>T_B_c-HYBDSL-S3</v>
          </cell>
          <cell r="B220" t="str">
            <v>VAR_ncap</v>
          </cell>
          <cell r="C220" t="str">
            <v>-</v>
          </cell>
          <cell r="E220">
            <v>3.7072494868477497E-7</v>
          </cell>
          <cell r="F220">
            <v>4.6710005290086303E-7</v>
          </cell>
          <cell r="G220">
            <v>1.5471930725351701E-6</v>
          </cell>
          <cell r="H220">
            <v>2.8460382363494699E-6</v>
          </cell>
          <cell r="I220">
            <v>9.8176513146011301E-8</v>
          </cell>
        </row>
        <row r="221">
          <cell r="A221" t="str">
            <v>T_B_c-HYBDSL-S3</v>
          </cell>
          <cell r="B221" t="str">
            <v>VAR_cap</v>
          </cell>
          <cell r="C221" t="str">
            <v>-</v>
          </cell>
          <cell r="E221">
            <v>3.7072494868477497E-7</v>
          </cell>
          <cell r="F221">
            <v>8.3782500158563795E-7</v>
          </cell>
          <cell r="G221">
            <v>2.2339453386383501E-6</v>
          </cell>
          <cell r="H221">
            <v>1.24407633188192E-4</v>
          </cell>
          <cell r="I221">
            <v>1.9826048316125907E-7</v>
          </cell>
        </row>
        <row r="222">
          <cell r="A222" t="str">
            <v>T-Bat-Car-STG_S1</v>
          </cell>
          <cell r="B222" t="str">
            <v>VAR_fout</v>
          </cell>
          <cell r="C222" t="str">
            <v>T-ELC-car-BatSTGAUXout_S1</v>
          </cell>
          <cell r="D222">
            <v>7.8843510183976544E-3</v>
          </cell>
          <cell r="E222">
            <v>0.17741403757053789</v>
          </cell>
          <cell r="F222">
            <v>0.40819188697710967</v>
          </cell>
          <cell r="G222">
            <v>0.60129981882147077</v>
          </cell>
          <cell r="H222">
            <v>0.77662846944365083</v>
          </cell>
          <cell r="I222">
            <v>1.0275818429545283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T-ELC-car-BatSTGOut_S1</v>
          </cell>
          <cell r="D223">
            <v>7.8843510183976544E-3</v>
          </cell>
          <cell r="E223">
            <v>0.17741403757053784</v>
          </cell>
          <cell r="F223">
            <v>0.40819188697710967</v>
          </cell>
          <cell r="G223">
            <v>0.60129981882147077</v>
          </cell>
          <cell r="H223">
            <v>0.77662846944365083</v>
          </cell>
          <cell r="I223">
            <v>1.0275818429545283</v>
          </cell>
        </row>
        <row r="224">
          <cell r="A224" t="str">
            <v>T-Bat-Car-STG_S1</v>
          </cell>
          <cell r="B224" t="str">
            <v>VAR_fin</v>
          </cell>
          <cell r="C224" t="str">
            <v>T-ELC-car-BatSTGAUXin_S1</v>
          </cell>
          <cell r="D224">
            <v>7.8887768053082716E-3</v>
          </cell>
          <cell r="E224">
            <v>0.1774514908973836</v>
          </cell>
          <cell r="F224">
            <v>0.40828085849969231</v>
          </cell>
          <cell r="G224">
            <v>0.6014034211841367</v>
          </cell>
          <cell r="H224">
            <v>0.77674019449726128</v>
          </cell>
          <cell r="I224">
            <v>1.0277143180733761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T-ELC-car-BatSTGin_S1</v>
          </cell>
          <cell r="D225">
            <v>7.8887768053082716E-3</v>
          </cell>
          <cell r="E225">
            <v>0.1774514908973836</v>
          </cell>
          <cell r="F225">
            <v>0.40828085849969231</v>
          </cell>
          <cell r="G225">
            <v>0.6014034211841367</v>
          </cell>
          <cell r="H225">
            <v>0.77674019449726128</v>
          </cell>
          <cell r="I225">
            <v>1.0277143180733761</v>
          </cell>
        </row>
        <row r="226">
          <cell r="A226" t="str">
            <v>T-Bat-Car-STG_S1</v>
          </cell>
          <cell r="B226" t="str">
            <v>VAR_ncap</v>
          </cell>
          <cell r="C226" t="str">
            <v>-</v>
          </cell>
          <cell r="D226">
            <v>6.5388867937409903E-3</v>
          </cell>
          <cell r="E226">
            <v>2.5922762509748898</v>
          </cell>
          <cell r="F226">
            <v>6.3515820691590497</v>
          </cell>
          <cell r="G226">
            <v>4.7102801272218699E-2</v>
          </cell>
          <cell r="H226">
            <v>1.48700305168152</v>
          </cell>
          <cell r="I226">
            <v>20.099452641071299</v>
          </cell>
        </row>
        <row r="227">
          <cell r="A227" t="str">
            <v>T-Bat-Car-STG_S1</v>
          </cell>
          <cell r="B227" t="str">
            <v>VAR_cap</v>
          </cell>
          <cell r="C227" t="str">
            <v>-</v>
          </cell>
          <cell r="D227">
            <v>6.5388867937409903E-3</v>
          </cell>
          <cell r="E227">
            <v>2.5641131868687861</v>
          </cell>
          <cell r="F227">
            <v>8.6827899797678789</v>
          </cell>
          <cell r="G227">
            <v>7.4874657019851458</v>
          </cell>
          <cell r="H227">
            <v>11.416137769475258</v>
          </cell>
          <cell r="I227">
            <v>20.666332784252418</v>
          </cell>
        </row>
        <row r="228">
          <cell r="A228" t="str">
            <v>T_B_c-HYBDSL-S4</v>
          </cell>
          <cell r="B228" t="str">
            <v>VAR_fout</v>
          </cell>
          <cell r="C228" t="str">
            <v>CO2_T</v>
          </cell>
          <cell r="E228">
            <v>8.5085999481741197E-4</v>
          </cell>
          <cell r="F228">
            <v>2.3791512392199203E-3</v>
          </cell>
          <cell r="G228">
            <v>1.5753049920199111E-3</v>
          </cell>
          <cell r="H228">
            <v>3.5282354058583003E-3</v>
          </cell>
        </row>
        <row r="229">
          <cell r="A229" t="str">
            <v>T_B_c-HYBDSL-S4</v>
          </cell>
          <cell r="B229" t="str">
            <v>VAR_fout</v>
          </cell>
          <cell r="C229" t="str">
            <v>TPBSc</v>
          </cell>
          <cell r="E229">
            <v>6.1233410396709837E-7</v>
          </cell>
          <cell r="F229">
            <v>1.7528857899705157E-6</v>
          </cell>
          <cell r="G229">
            <v>1.2400773076002839E-6</v>
          </cell>
          <cell r="H229">
            <v>3.1409286266565261E-6</v>
          </cell>
        </row>
        <row r="230">
          <cell r="A230" t="str">
            <v>T_B_c-HYBDSL-S4</v>
          </cell>
          <cell r="B230" t="str">
            <v>VAR_fin</v>
          </cell>
          <cell r="C230" t="str">
            <v>TDSL</v>
          </cell>
          <cell r="E230">
            <v>1.1607912616881467E-5</v>
          </cell>
          <cell r="F230">
            <v>3.2457724955251386E-5</v>
          </cell>
          <cell r="G230">
            <v>2.1491200436833714E-5</v>
          </cell>
          <cell r="H230">
            <v>4.8134180161777631E-5</v>
          </cell>
        </row>
        <row r="231">
          <cell r="A231" t="str">
            <v>T_B_c-HYBDSL-S4</v>
          </cell>
          <cell r="B231" t="str">
            <v>VAR_ncap</v>
          </cell>
          <cell r="C231" t="str">
            <v>-</v>
          </cell>
          <cell r="E231">
            <v>2.6709497504033699E-8</v>
          </cell>
          <cell r="F231">
            <v>2.7404661978348899E-8</v>
          </cell>
          <cell r="G231">
            <v>2.5398111563799399E-8</v>
          </cell>
        </row>
        <row r="232">
          <cell r="A232" t="str">
            <v>T_B_c-HYBDSL-S4</v>
          </cell>
          <cell r="B232" t="str">
            <v>VAR_cap</v>
          </cell>
          <cell r="C232" t="str">
            <v>-</v>
          </cell>
          <cell r="E232">
            <v>2.6709497504033699E-8</v>
          </cell>
          <cell r="F232">
            <v>5.4114159482382502E-8</v>
          </cell>
          <cell r="G232">
            <v>5.3557962124038899E-8</v>
          </cell>
          <cell r="H232">
            <v>2.2482339723623901E-8</v>
          </cell>
        </row>
        <row r="233">
          <cell r="A233" t="str">
            <v>TFHGV-ICEDSLExt</v>
          </cell>
          <cell r="B233" t="str">
            <v>VAR_fout</v>
          </cell>
          <cell r="C233" t="str">
            <v>CO2_T</v>
          </cell>
          <cell r="D233">
            <v>1410.2221250922601</v>
          </cell>
          <cell r="E233">
            <v>1167.23263023406</v>
          </cell>
          <cell r="F233">
            <v>838.84615952811998</v>
          </cell>
          <cell r="G233">
            <v>356.39468675783502</v>
          </cell>
        </row>
        <row r="234">
          <cell r="A234" t="str">
            <v>TFHGV-ICEDSLExt</v>
          </cell>
          <cell r="B234" t="str">
            <v>VAR_fout</v>
          </cell>
          <cell r="C234" t="str">
            <v>TFHGV</v>
          </cell>
          <cell r="D234">
            <v>1.5767103302013485</v>
          </cell>
          <cell r="E234">
            <v>1.3375595886304377</v>
          </cell>
          <cell r="F234">
            <v>0.99631616567776005</v>
          </cell>
          <cell r="G234">
            <v>0.42329786426898441</v>
          </cell>
        </row>
        <row r="235">
          <cell r="A235" t="str">
            <v>TFHGV-ICEDSLExt</v>
          </cell>
          <cell r="B235" t="str">
            <v>VAR_fin</v>
          </cell>
          <cell r="C235" t="str">
            <v>TDSL</v>
          </cell>
          <cell r="D235">
            <v>19.239046727043139</v>
          </cell>
          <cell r="E235">
            <v>15.924046797190423</v>
          </cell>
          <cell r="F235">
            <v>11.444013090424551</v>
          </cell>
          <cell r="G235">
            <v>4.8621376092474122</v>
          </cell>
        </row>
        <row r="236">
          <cell r="A236" t="str">
            <v>TFHGV-ICEDSLExt</v>
          </cell>
          <cell r="B236" t="str">
            <v>VAR_cap</v>
          </cell>
          <cell r="C236" t="str">
            <v>-</v>
          </cell>
          <cell r="D236">
            <v>2.9662000000000001E-2</v>
          </cell>
          <cell r="E236">
            <v>2.5707066666666702E-2</v>
          </cell>
          <cell r="F236">
            <v>1.9774666666666701E-2</v>
          </cell>
          <cell r="G236">
            <v>9.8873333333333296E-3</v>
          </cell>
        </row>
        <row r="237">
          <cell r="A237" t="str">
            <v>TPSHPGSLEXT</v>
          </cell>
          <cell r="B237" t="str">
            <v>VAR_fout</v>
          </cell>
          <cell r="C237" t="str">
            <v>TPSHP</v>
          </cell>
          <cell r="D237">
            <v>1.5951113482171899</v>
          </cell>
          <cell r="E237">
            <v>9.6594295242826E-6</v>
          </cell>
          <cell r="F237">
            <v>6.4696646372884204E-5</v>
          </cell>
          <cell r="G237">
            <v>4.0624792348956598E-5</v>
          </cell>
          <cell r="H237">
            <v>5.1414051426033403E-4</v>
          </cell>
        </row>
        <row r="238">
          <cell r="A238" t="str">
            <v>TPSHPGSLEXT</v>
          </cell>
          <cell r="B238" t="str">
            <v>VAR_fout</v>
          </cell>
          <cell r="C238" t="str">
            <v>CO2_T</v>
          </cell>
          <cell r="D238">
            <v>129.873812963153</v>
          </cell>
          <cell r="E238">
            <v>7.8646982530063299E-4</v>
          </cell>
          <cell r="F238">
            <v>5.2675947417503604E-3</v>
          </cell>
          <cell r="G238">
            <v>3.30766669617909E-3</v>
          </cell>
          <cell r="H238">
            <v>4.1861271352909901E-2</v>
          </cell>
        </row>
        <row r="239">
          <cell r="A239" t="str">
            <v>TPSHPGSLEXT</v>
          </cell>
          <cell r="B239" t="str">
            <v>VAR_fin</v>
          </cell>
          <cell r="C239" t="str">
            <v>TGSL</v>
          </cell>
          <cell r="D239">
            <v>1.759807763728358</v>
          </cell>
          <cell r="E239">
            <v>1.0656772700550579E-5</v>
          </cell>
          <cell r="F239">
            <v>7.1376622516942687E-5</v>
          </cell>
          <cell r="G239">
            <v>4.4819331926545967E-5</v>
          </cell>
          <cell r="H239">
            <v>5.672258990909204E-4</v>
          </cell>
        </row>
        <row r="240">
          <cell r="A240" t="str">
            <v>TPSHPGSLEXT</v>
          </cell>
          <cell r="B240" t="str">
            <v>VAR_ncap</v>
          </cell>
          <cell r="C240" t="str">
            <v>-</v>
          </cell>
          <cell r="D240">
            <v>1.04891292726924E-6</v>
          </cell>
          <cell r="E240">
            <v>1.4881370763262401E-6</v>
          </cell>
          <cell r="F240">
            <v>2.52127149882353E-6</v>
          </cell>
          <cell r="G240">
            <v>2.4454775104952501E-6</v>
          </cell>
          <cell r="H240">
            <v>3.2120590163267198E-4</v>
          </cell>
          <cell r="I240">
            <v>1.2644777991002499E-6</v>
          </cell>
        </row>
        <row r="241">
          <cell r="A241" t="str">
            <v>TPSHPGSLEXT</v>
          </cell>
          <cell r="B241" t="str">
            <v>VAR_cap</v>
          </cell>
          <cell r="C241" t="str">
            <v>-</v>
          </cell>
          <cell r="D241">
            <v>1.5951123971301171</v>
          </cell>
          <cell r="E241">
            <v>1.5951138852671936</v>
          </cell>
          <cell r="F241">
            <v>7.0507234392280793E-5</v>
          </cell>
          <cell r="G241">
            <v>4.3320451572848029E-5</v>
          </cell>
          <cell r="H241">
            <v>3.8040805376626796E-4</v>
          </cell>
          <cell r="I241">
            <v>3.5603405553189709E-6</v>
          </cell>
        </row>
        <row r="242">
          <cell r="A242" t="str">
            <v>T-Bat-Car-STG_S2</v>
          </cell>
          <cell r="B242" t="str">
            <v>VAR_fout</v>
          </cell>
          <cell r="C242" t="str">
            <v>T-ELC-car-BatSTGAUXout_S2</v>
          </cell>
          <cell r="D242">
            <v>6.6180744564295929E-2</v>
          </cell>
          <cell r="E242">
            <v>0.10299641619816367</v>
          </cell>
          <cell r="F242">
            <v>8.6475427260831558E-2</v>
          </cell>
          <cell r="G242">
            <v>2.7724060058238815</v>
          </cell>
          <cell r="H242">
            <v>11.18151971374153</v>
          </cell>
          <cell r="I242">
            <v>10.595110470113648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T-ELC-car-BatSTGOut_S2</v>
          </cell>
          <cell r="D243">
            <v>6.6180744564295915E-2</v>
          </cell>
          <cell r="E243">
            <v>0.10299641619816366</v>
          </cell>
          <cell r="F243">
            <v>8.6475427260831558E-2</v>
          </cell>
          <cell r="G243">
            <v>2.7724060058238806</v>
          </cell>
          <cell r="H243">
            <v>11.18151971374153</v>
          </cell>
          <cell r="I243">
            <v>10.595110470113648</v>
          </cell>
        </row>
        <row r="244">
          <cell r="A244" t="str">
            <v>T-Bat-Car-STG_S2</v>
          </cell>
          <cell r="B244" t="str">
            <v>VAR_fin</v>
          </cell>
          <cell r="C244" t="str">
            <v>T-ELC-car-BatSTGAUXin_S2</v>
          </cell>
          <cell r="D244">
            <v>6.6190392980436705E-2</v>
          </cell>
          <cell r="E244">
            <v>0.10302270848591603</v>
          </cell>
          <cell r="F244">
            <v>8.6526588320028436E-2</v>
          </cell>
          <cell r="G244">
            <v>2.7727144096762957</v>
          </cell>
          <cell r="H244">
            <v>11.182672446097197</v>
          </cell>
          <cell r="I244">
            <v>10.596199756269977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T-ELC-car-BatSTGin_S2</v>
          </cell>
          <cell r="D245">
            <v>6.6190392980436705E-2</v>
          </cell>
          <cell r="E245">
            <v>0.10302270848591603</v>
          </cell>
          <cell r="F245">
            <v>8.6526588320028436E-2</v>
          </cell>
          <cell r="G245">
            <v>2.7727144096762957</v>
          </cell>
          <cell r="H245">
            <v>11.182672446097197</v>
          </cell>
          <cell r="I245">
            <v>10.596199756269977</v>
          </cell>
        </row>
        <row r="246">
          <cell r="A246" t="str">
            <v>T-Bat-Car-STG_S2</v>
          </cell>
          <cell r="B246" t="str">
            <v>VAR_ncap</v>
          </cell>
          <cell r="C246" t="str">
            <v>-</v>
          </cell>
          <cell r="D246">
            <v>1.0582952942128101E-2</v>
          </cell>
          <cell r="E246">
            <v>2.4999685933864101E-2</v>
          </cell>
          <cell r="F246">
            <v>0.29825984540578898</v>
          </cell>
          <cell r="G246">
            <v>40.844450713757098</v>
          </cell>
          <cell r="H246">
            <v>101.562683404289</v>
          </cell>
          <cell r="I246">
            <v>158.91600936123001</v>
          </cell>
        </row>
        <row r="247">
          <cell r="A247" t="str">
            <v>T-Bat-Car-STG_S2</v>
          </cell>
          <cell r="B247" t="str">
            <v>VAR_cap</v>
          </cell>
          <cell r="C247" t="str">
            <v>-</v>
          </cell>
          <cell r="D247">
            <v>1.0582952942128101E-2</v>
          </cell>
          <cell r="E247">
            <v>3.4943644311176442E-2</v>
          </cell>
          <cell r="F247">
            <v>0.32709865827774365</v>
          </cell>
          <cell r="G247">
            <v>39.010826472405327</v>
          </cell>
          <cell r="H247">
            <v>239.48423607317059</v>
          </cell>
          <cell r="I247">
            <v>223.65254544460953</v>
          </cell>
        </row>
        <row r="248">
          <cell r="A248" t="str">
            <v>T_TW-ICEGSL-S1</v>
          </cell>
          <cell r="B248" t="str">
            <v>VAR_fout</v>
          </cell>
          <cell r="C248" t="str">
            <v>CO2_T</v>
          </cell>
          <cell r="D248">
            <v>3.2692276713368651</v>
          </cell>
          <cell r="E248">
            <v>12.452040239928751</v>
          </cell>
          <cell r="F248">
            <v>25.456920093101857</v>
          </cell>
          <cell r="G248">
            <v>45.313090056188628</v>
          </cell>
          <cell r="H248">
            <v>33.019058229091748</v>
          </cell>
          <cell r="I248">
            <v>1.555757790989576E-3</v>
          </cell>
        </row>
        <row r="249">
          <cell r="A249" t="str">
            <v>T_TW-ICEGSL-S1</v>
          </cell>
          <cell r="B249" t="str">
            <v>VAR_fout</v>
          </cell>
          <cell r="C249" t="str">
            <v>TPTWL</v>
          </cell>
          <cell r="D249">
            <v>8.4516341030328596E-2</v>
          </cell>
          <cell r="E249">
            <v>0.32408262760278445</v>
          </cell>
          <cell r="F249">
            <v>0.66816451933921106</v>
          </cell>
          <cell r="G249">
            <v>1.2111373898735016</v>
          </cell>
          <cell r="H249">
            <v>0.91284216690128894</v>
          </cell>
          <cell r="I249">
            <v>4.4149587581620702E-5</v>
          </cell>
        </row>
        <row r="250">
          <cell r="A250" t="str">
            <v>T_TW-ICEGSL-S1</v>
          </cell>
          <cell r="B250" t="str">
            <v>VAR_fin</v>
          </cell>
          <cell r="C250" t="str">
            <v>TGSL</v>
          </cell>
          <cell r="D250">
            <v>4.4298477931393812E-2</v>
          </cell>
          <cell r="E250">
            <v>0.16872683251935969</v>
          </cell>
          <cell r="F250">
            <v>0.34494471670869664</v>
          </cell>
          <cell r="G250">
            <v>0.61399851024645735</v>
          </cell>
          <cell r="H250">
            <v>0.44741271313132519</v>
          </cell>
          <cell r="I250">
            <v>2.1080728875197517E-5</v>
          </cell>
        </row>
        <row r="251">
          <cell r="A251" t="str">
            <v>T_TW-ICEGSL-S1</v>
          </cell>
          <cell r="B251" t="str">
            <v>VAR_ncap</v>
          </cell>
          <cell r="C251" t="str">
            <v>-</v>
          </cell>
          <cell r="E251">
            <v>7.8569754437612799E-2</v>
          </cell>
          <cell r="F251">
            <v>0.118470963282731</v>
          </cell>
          <cell r="G251">
            <v>0.23579988308851901</v>
          </cell>
          <cell r="H251">
            <v>7.1007258405477496E-5</v>
          </cell>
          <cell r="I251">
            <v>3.63073282355528E-6</v>
          </cell>
        </row>
        <row r="252">
          <cell r="A252" t="str">
            <v>T_TW-ICEGSL-S1</v>
          </cell>
          <cell r="B252" t="str">
            <v>VAR_cap</v>
          </cell>
          <cell r="C252" t="str">
            <v>-</v>
          </cell>
          <cell r="D252">
            <v>2.9121423668956273E-2</v>
          </cell>
          <cell r="E252">
            <v>0.11154104264766711</v>
          </cell>
          <cell r="F252">
            <v>0.23001260141494737</v>
          </cell>
          <cell r="G252">
            <v>0.44027831823531849</v>
          </cell>
          <cell r="H252">
            <v>0.42167435182275437</v>
          </cell>
          <cell r="I252">
            <v>1.7968755781708201E-5</v>
          </cell>
        </row>
        <row r="253">
          <cell r="A253" t="str">
            <v>TPSHPDSLEXT</v>
          </cell>
          <cell r="B253" t="str">
            <v>VAR_fout</v>
          </cell>
          <cell r="C253" t="str">
            <v>TPSHP</v>
          </cell>
          <cell r="D253">
            <v>17.176521919007701</v>
          </cell>
          <cell r="E253">
            <v>15.7390358922218</v>
          </cell>
          <cell r="F253">
            <v>11.7413867323743</v>
          </cell>
          <cell r="G253">
            <v>8.5911875227584407</v>
          </cell>
          <cell r="H253">
            <v>16.150995775384899</v>
          </cell>
          <cell r="I253">
            <v>16.1486814987705</v>
          </cell>
        </row>
        <row r="254">
          <cell r="A254" t="str">
            <v>TPSHPDSLEXT</v>
          </cell>
          <cell r="B254" t="str">
            <v>VAR_fout</v>
          </cell>
          <cell r="C254" t="str">
            <v>CO2_T</v>
          </cell>
          <cell r="D254">
            <v>1273.9831592043399</v>
          </cell>
          <cell r="E254">
            <v>1167.36477637037</v>
          </cell>
          <cell r="F254">
            <v>870.85901518846697</v>
          </cell>
          <cell r="G254">
            <v>637.20864288880603</v>
          </cell>
          <cell r="H254">
            <v>1197.9198535793801</v>
          </cell>
          <cell r="I254">
            <v>1197.7482036116901</v>
          </cell>
        </row>
        <row r="255">
          <cell r="A255" t="str">
            <v>TPSHPDSLEXT</v>
          </cell>
          <cell r="B255" t="str">
            <v>VAR_fin</v>
          </cell>
          <cell r="C255" t="str">
            <v>TDSL</v>
          </cell>
          <cell r="D255">
            <v>17.38039780633471</v>
          </cell>
          <cell r="E255">
            <v>15.92584960941846</v>
          </cell>
          <cell r="F255">
            <v>11.88075054827379</v>
          </cell>
          <cell r="G255">
            <v>8.6931602031214936</v>
          </cell>
          <cell r="H255">
            <v>16.342699230278182</v>
          </cell>
          <cell r="I255">
            <v>16.340357484470609</v>
          </cell>
        </row>
        <row r="256">
          <cell r="A256" t="str">
            <v>TPSHPDSLEXT</v>
          </cell>
          <cell r="B256" t="str">
            <v>VAR_ncap</v>
          </cell>
          <cell r="C256" t="str">
            <v>-</v>
          </cell>
          <cell r="D256">
            <v>5.1926935627273197E-7</v>
          </cell>
          <cell r="E256">
            <v>6.16100102420366E-6</v>
          </cell>
          <cell r="F256">
            <v>2.7530706999306199E-6</v>
          </cell>
          <cell r="G256">
            <v>1.9828373024062399E-6</v>
          </cell>
          <cell r="H256">
            <v>13.1444590503308</v>
          </cell>
          <cell r="I256">
            <v>3.00418016275531</v>
          </cell>
        </row>
        <row r="257">
          <cell r="A257" t="str">
            <v>TPSHPDSLEXT</v>
          </cell>
          <cell r="B257" t="str">
            <v>VAR_cap</v>
          </cell>
          <cell r="C257" t="str">
            <v>-</v>
          </cell>
          <cell r="D257">
            <v>17.176522438277058</v>
          </cell>
          <cell r="E257">
            <v>17.176528599278083</v>
          </cell>
          <cell r="F257">
            <v>15.301525578784752</v>
          </cell>
          <cell r="G257">
            <v>10.301526383042862</v>
          </cell>
          <cell r="H257">
            <v>16.150800142436452</v>
          </cell>
          <cell r="I257">
            <v>16.148640940377792</v>
          </cell>
        </row>
        <row r="258">
          <cell r="A258" t="str">
            <v>T-Bat-Car-STG_S3</v>
          </cell>
          <cell r="B258" t="str">
            <v>VAR_fout</v>
          </cell>
          <cell r="C258" t="str">
            <v>T-ELC-car-BatSTGAUXout_S3</v>
          </cell>
          <cell r="D258">
            <v>4.5805118125927559E-2</v>
          </cell>
          <cell r="E258">
            <v>7.3024218299393984E-2</v>
          </cell>
          <cell r="F258">
            <v>9.2207438925002827E-2</v>
          </cell>
          <cell r="G258">
            <v>3.2974758016099281</v>
          </cell>
          <cell r="H258">
            <v>1.8911739088593302</v>
          </cell>
          <cell r="I258">
            <v>10.583710123895694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T-ELC-car-BatSTGOut_S3</v>
          </cell>
          <cell r="D259">
            <v>4.5805118125927559E-2</v>
          </cell>
          <cell r="E259">
            <v>7.3024218299393984E-2</v>
          </cell>
          <cell r="F259">
            <v>9.2207438925002799E-2</v>
          </cell>
          <cell r="G259">
            <v>3.2974758016099281</v>
          </cell>
          <cell r="H259">
            <v>1.89117390885933</v>
          </cell>
          <cell r="I259">
            <v>10.583710123895692</v>
          </cell>
        </row>
        <row r="260">
          <cell r="A260" t="str">
            <v>T-Bat-Car-STG_S3</v>
          </cell>
          <cell r="B260" t="str">
            <v>VAR_fin</v>
          </cell>
          <cell r="C260" t="str">
            <v>T-ELC-car-BatSTGAUXin_S3</v>
          </cell>
          <cell r="D260">
            <v>4.5812019139190745E-2</v>
          </cell>
          <cell r="E260">
            <v>7.3047320397524929E-2</v>
          </cell>
          <cell r="F260">
            <v>9.22588842375799E-2</v>
          </cell>
          <cell r="G260">
            <v>3.2978366984711274</v>
          </cell>
          <cell r="H260">
            <v>1.8913952981304951</v>
          </cell>
          <cell r="I260">
            <v>10.584798115819634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T-ELC-car-BatSTGin_S3</v>
          </cell>
          <cell r="D261">
            <v>4.5812019139190745E-2</v>
          </cell>
          <cell r="E261">
            <v>7.3047320397524929E-2</v>
          </cell>
          <cell r="F261">
            <v>9.22588842375799E-2</v>
          </cell>
          <cell r="G261">
            <v>3.2978366984711274</v>
          </cell>
          <cell r="H261">
            <v>1.8913952981304951</v>
          </cell>
          <cell r="I261">
            <v>10.584798115819634</v>
          </cell>
        </row>
        <row r="262">
          <cell r="A262" t="str">
            <v>T-Bat-Car-STG_S3</v>
          </cell>
          <cell r="B262" t="str">
            <v>VAR_ncap</v>
          </cell>
          <cell r="C262" t="str">
            <v>-</v>
          </cell>
          <cell r="D262">
            <v>9.4276652582892095E-3</v>
          </cell>
          <cell r="E262">
            <v>8.8235682883600494E-2</v>
          </cell>
          <cell r="F262">
            <v>0.326959793866756</v>
          </cell>
          <cell r="G262">
            <v>47.340238604468603</v>
          </cell>
          <cell r="H262">
            <v>0.99868604948069895</v>
          </cell>
          <cell r="I262">
            <v>194.50814003558699</v>
          </cell>
        </row>
        <row r="263">
          <cell r="A263" t="str">
            <v>T-Bat-Car-STG_S3</v>
          </cell>
          <cell r="B263" t="str">
            <v>VAR_cap</v>
          </cell>
          <cell r="C263" t="str">
            <v>-</v>
          </cell>
          <cell r="D263">
            <v>9.4276652582892095E-3</v>
          </cell>
          <cell r="E263">
            <v>9.6215334944717484E-2</v>
          </cell>
          <cell r="F263">
            <v>0.41318105901677443</v>
          </cell>
          <cell r="G263">
            <v>45.240983558957836</v>
          </cell>
          <cell r="H263">
            <v>25.576062000935437</v>
          </cell>
          <cell r="I263">
            <v>168.42088422217856</v>
          </cell>
        </row>
        <row r="264">
          <cell r="A264" t="str">
            <v>T_TW-ICEGSL-S2</v>
          </cell>
          <cell r="B264" t="str">
            <v>VAR_fout</v>
          </cell>
          <cell r="C264" t="str">
            <v>CO2_T</v>
          </cell>
          <cell r="D264">
            <v>8.2913404234973296</v>
          </cell>
          <cell r="E264">
            <v>12.025839762337515</v>
          </cell>
          <cell r="F264">
            <v>12.023129828288813</v>
          </cell>
          <cell r="G264">
            <v>7.5023542669272212</v>
          </cell>
          <cell r="H264">
            <v>1.798992273765905E-2</v>
          </cell>
          <cell r="I264">
            <v>6.9477032254989504E-4</v>
          </cell>
        </row>
        <row r="265">
          <cell r="A265" t="str">
            <v>T_TW-ICEGSL-S2</v>
          </cell>
          <cell r="B265" t="str">
            <v>VAR_fout</v>
          </cell>
          <cell r="C265" t="str">
            <v>TPTWL</v>
          </cell>
          <cell r="D265">
            <v>0.12389408283159908</v>
          </cell>
          <cell r="E265">
            <v>0.17994706885576006</v>
          </cell>
          <cell r="F265">
            <v>0.17991093454642243</v>
          </cell>
          <cell r="G265">
            <v>0.11229689924619943</v>
          </cell>
          <cell r="H265">
            <v>2.8594337776278577E-4</v>
          </cell>
          <cell r="I265">
            <v>1.1352600445864041E-5</v>
          </cell>
        </row>
        <row r="266">
          <cell r="A266" t="str">
            <v>T_TW-ICEGSL-S2</v>
          </cell>
          <cell r="B266" t="str">
            <v>VAR_fin</v>
          </cell>
          <cell r="C266" t="str">
            <v>TGSL</v>
          </cell>
          <cell r="D266">
            <v>0.11234878622625104</v>
          </cell>
          <cell r="E266">
            <v>0.16295175829725625</v>
          </cell>
          <cell r="F266">
            <v>0.16291503832369666</v>
          </cell>
          <cell r="G266">
            <v>0.10165791689603275</v>
          </cell>
          <cell r="H266">
            <v>2.4376589075418754E-4</v>
          </cell>
          <cell r="I266">
            <v>9.4142320128712175E-6</v>
          </cell>
        </row>
        <row r="267">
          <cell r="A267" t="str">
            <v>T_TW-ICEGSL-S2</v>
          </cell>
          <cell r="B267" t="str">
            <v>VAR_ncap</v>
          </cell>
          <cell r="C267" t="str">
            <v>-</v>
          </cell>
          <cell r="E267">
            <v>5.3440861698483601E-5</v>
          </cell>
          <cell r="F267">
            <v>8.0498438940888195E-5</v>
          </cell>
          <cell r="G267">
            <v>8.1254022292936301E-5</v>
          </cell>
          <cell r="H267">
            <v>1.8603284284094601E-5</v>
          </cell>
          <cell r="I267">
            <v>6.2449837928212895E-7</v>
          </cell>
        </row>
        <row r="268">
          <cell r="A268" t="str">
            <v>T_TW-ICEGSL-S2</v>
          </cell>
          <cell r="B268" t="str">
            <v>VAR_cap</v>
          </cell>
          <cell r="C268" t="str">
            <v>-</v>
          </cell>
          <cell r="D268">
            <v>4.2720078594460781E-2</v>
          </cell>
          <cell r="E268">
            <v>6.193584215363284E-2</v>
          </cell>
          <cell r="F268">
            <v>6.2018735131204282E-2</v>
          </cell>
          <cell r="G268">
            <v>5.3806284400289048E-2</v>
          </cell>
          <cell r="H268">
            <v>1.1288891393746964E-4</v>
          </cell>
          <cell r="I268">
            <v>3.7315343586392991E-6</v>
          </cell>
        </row>
        <row r="269">
          <cell r="A269" t="str">
            <v>T-Bat-Car-STG_S4</v>
          </cell>
          <cell r="B269" t="str">
            <v>VAR_fout</v>
          </cell>
          <cell r="C269" t="str">
            <v>T-ELC-car-BatSTGAUXout_S4</v>
          </cell>
          <cell r="D269">
            <v>0.15023441309189908</v>
          </cell>
          <cell r="E269">
            <v>0.78688139233151433</v>
          </cell>
          <cell r="F269">
            <v>1.4497970612893003</v>
          </cell>
          <cell r="G269">
            <v>2.8591311729559346</v>
          </cell>
          <cell r="H269">
            <v>14.687273306051223</v>
          </cell>
          <cell r="I269">
            <v>4.2301959585960995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T-ELC-car-BatSTGOut_S4</v>
          </cell>
          <cell r="D270">
            <v>0.15023441309189906</v>
          </cell>
          <cell r="E270">
            <v>0.78688139233151422</v>
          </cell>
          <cell r="F270">
            <v>1.4497970612893001</v>
          </cell>
          <cell r="G270">
            <v>2.8591311729559346</v>
          </cell>
          <cell r="H270">
            <v>14.687273306051223</v>
          </cell>
          <cell r="I270">
            <v>4.2301959585960995</v>
          </cell>
        </row>
        <row r="271">
          <cell r="A271" t="str">
            <v>T-Bat-Car-STG_S4</v>
          </cell>
          <cell r="B271" t="str">
            <v>VAR_fin</v>
          </cell>
          <cell r="C271" t="str">
            <v>T-ELC-car-BatSTGAUXin_S4</v>
          </cell>
          <cell r="D271">
            <v>0.1502515177101745</v>
          </cell>
          <cell r="E271">
            <v>0.78697586802452135</v>
          </cell>
          <cell r="F271">
            <v>1.4499842502416467</v>
          </cell>
          <cell r="G271">
            <v>2.8594484042650961</v>
          </cell>
          <cell r="H271">
            <v>14.688772640647692</v>
          </cell>
          <cell r="I271">
            <v>4.2306477044007478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T-ELC-car-BatSTGin_S4</v>
          </cell>
          <cell r="D272">
            <v>0.1502515177101745</v>
          </cell>
          <cell r="E272">
            <v>0.78697586802452135</v>
          </cell>
          <cell r="F272">
            <v>1.4499842502416467</v>
          </cell>
          <cell r="G272">
            <v>2.8594484042650961</v>
          </cell>
          <cell r="H272">
            <v>14.688772640647692</v>
          </cell>
          <cell r="I272">
            <v>4.2306477044007478</v>
          </cell>
        </row>
        <row r="273">
          <cell r="A273" t="str">
            <v>T-Bat-Car-STG_S4</v>
          </cell>
          <cell r="B273" t="str">
            <v>VAR_ncap</v>
          </cell>
          <cell r="C273" t="str">
            <v>-</v>
          </cell>
          <cell r="D273">
            <v>2.46016112665511E-2</v>
          </cell>
          <cell r="E273">
            <v>8.4440864725583396</v>
          </cell>
          <cell r="F273">
            <v>11.447199345572701</v>
          </cell>
          <cell r="G273">
            <v>24.032678548814999</v>
          </cell>
          <cell r="H273">
            <v>109.433078433842</v>
          </cell>
          <cell r="I273">
            <v>2.0150135566423699E-2</v>
          </cell>
        </row>
        <row r="274">
          <cell r="A274" t="str">
            <v>T-Bat-Car-STG_S4</v>
          </cell>
          <cell r="B274" t="str">
            <v>VAR_cap</v>
          </cell>
          <cell r="C274" t="str">
            <v>-</v>
          </cell>
          <cell r="D274">
            <v>2.46016112665511E-2</v>
          </cell>
          <cell r="E274">
            <v>8.3555548979006335</v>
          </cell>
          <cell r="F274">
            <v>19.167146570822354</v>
          </cell>
          <cell r="G274">
            <v>39.023601333747614</v>
          </cell>
          <cell r="H274">
            <v>251.35780851673169</v>
          </cell>
          <cell r="I274">
            <v>94.891025087579067</v>
          </cell>
        </row>
        <row r="275">
          <cell r="A275" t="str">
            <v>T_TW-ICEGSL-S3</v>
          </cell>
          <cell r="B275" t="str">
            <v>VAR_fout</v>
          </cell>
          <cell r="C275" t="str">
            <v>CO2_T</v>
          </cell>
          <cell r="D275">
            <v>11.73099866986481</v>
          </cell>
          <cell r="E275">
            <v>14.542974655992646</v>
          </cell>
          <cell r="F275">
            <v>14.849950703639275</v>
          </cell>
          <cell r="G275">
            <v>14.526625952602046</v>
          </cell>
          <cell r="H275">
            <v>3.3699370076155866</v>
          </cell>
          <cell r="I275">
            <v>5.9123001710923795E-4</v>
          </cell>
        </row>
        <row r="276">
          <cell r="A276" t="str">
            <v>T_TW-ICEGSL-S3</v>
          </cell>
          <cell r="B276" t="str">
            <v>VAR_fout</v>
          </cell>
          <cell r="C276" t="str">
            <v>TPTWL</v>
          </cell>
          <cell r="D276">
            <v>0.11594724847239252</v>
          </cell>
          <cell r="E276">
            <v>0.14388737341656357</v>
          </cell>
          <cell r="F276">
            <v>0.14692612197698371</v>
          </cell>
          <cell r="G276">
            <v>0.14372969720499271</v>
          </cell>
          <cell r="H276">
            <v>3.3392189759308556E-2</v>
          </cell>
          <cell r="I276">
            <v>6.311628021301391E-6</v>
          </cell>
        </row>
        <row r="277">
          <cell r="A277" t="str">
            <v>T_TW-ICEGSL-S3</v>
          </cell>
          <cell r="B277" t="str">
            <v>VAR_fin</v>
          </cell>
          <cell r="C277" t="str">
            <v>TGSL</v>
          </cell>
          <cell r="D277">
            <v>0.15895662154288365</v>
          </cell>
          <cell r="E277">
            <v>0.19705927718147229</v>
          </cell>
          <cell r="F277">
            <v>0.20121884422275413</v>
          </cell>
          <cell r="G277">
            <v>0.19683775003525833</v>
          </cell>
          <cell r="H277">
            <v>4.5663103084222001E-2</v>
          </cell>
          <cell r="I277">
            <v>8.0112468442986093E-6</v>
          </cell>
        </row>
        <row r="278">
          <cell r="A278" t="str">
            <v>T_TW-ICEGSL-S3</v>
          </cell>
          <cell r="B278" t="str">
            <v>VAR_ncap</v>
          </cell>
          <cell r="C278" t="str">
            <v>-</v>
          </cell>
          <cell r="E278">
            <v>2.4170490892180001E-5</v>
          </cell>
          <cell r="F278">
            <v>3.2092527371565299E-5</v>
          </cell>
          <cell r="G278">
            <v>2.1997858026821302E-5</v>
          </cell>
          <cell r="H278">
            <v>6.2543477939788004E-6</v>
          </cell>
          <cell r="I278">
            <v>1.14416843220095E-7</v>
          </cell>
        </row>
        <row r="279">
          <cell r="A279" t="str">
            <v>T_TW-ICEGSL-S3</v>
          </cell>
          <cell r="B279" t="str">
            <v>VAR_cap</v>
          </cell>
          <cell r="C279" t="str">
            <v>-</v>
          </cell>
          <cell r="D279">
            <v>5.3232157238482597E-2</v>
          </cell>
          <cell r="E279">
            <v>6.9058246898169265E-2</v>
          </cell>
          <cell r="F279">
            <v>6.9093117408256383E-2</v>
          </cell>
          <cell r="G279">
            <v>6.9117718382363344E-2</v>
          </cell>
          <cell r="H279">
            <v>1.6020863523421119E-2</v>
          </cell>
          <cell r="I279">
            <v>1.2875390452214026E-6</v>
          </cell>
        </row>
        <row r="280">
          <cell r="A280" t="str">
            <v>T_C-ICEGSLEXT</v>
          </cell>
          <cell r="B280" t="str">
            <v>VAR_fout</v>
          </cell>
          <cell r="C280" t="str">
            <v>CO2_T</v>
          </cell>
          <cell r="D280">
            <v>4722.2887764254001</v>
          </cell>
          <cell r="E280">
            <v>4316.2398821261904</v>
          </cell>
          <cell r="F280">
            <v>3850.5070960745602</v>
          </cell>
          <cell r="G280">
            <v>814.92032579365605</v>
          </cell>
        </row>
        <row r="281">
          <cell r="A281" t="str">
            <v>T_C-ICEGSLEXT</v>
          </cell>
          <cell r="B281" t="str">
            <v>VAR_fout</v>
          </cell>
          <cell r="C281" t="str">
            <v>TPCAR</v>
          </cell>
          <cell r="D281">
            <v>18.302990166009014</v>
          </cell>
          <cell r="E281">
            <v>17.109887786826096</v>
          </cell>
          <cell r="F281">
            <v>15.773110130462555</v>
          </cell>
          <cell r="G281">
            <v>3.5179064497181178</v>
          </cell>
        </row>
        <row r="282">
          <cell r="A282" t="str">
            <v>T_C-ICEGSLEXT</v>
          </cell>
          <cell r="B282" t="str">
            <v>VAR_fin</v>
          </cell>
          <cell r="C282" t="str">
            <v>TGSL</v>
          </cell>
          <cell r="D282">
            <v>63.987652797092139</v>
          </cell>
          <cell r="E282">
            <v>58.485635259162422</v>
          </cell>
          <cell r="F282">
            <v>52.174892900739188</v>
          </cell>
          <cell r="G282">
            <v>11.042280837312411</v>
          </cell>
        </row>
        <row r="283">
          <cell r="A283" t="str">
            <v>T_C-ICEGSLEXT</v>
          </cell>
          <cell r="B283" t="str">
            <v>VAR_cap</v>
          </cell>
          <cell r="C283" t="str">
            <v>-</v>
          </cell>
          <cell r="D283">
            <v>2.4943270000000002</v>
          </cell>
          <cell r="E283">
            <v>2.16175006666667</v>
          </cell>
          <cell r="F283">
            <v>1.6628774308890788</v>
          </cell>
          <cell r="G283">
            <v>0.83144091911982154</v>
          </cell>
        </row>
        <row r="284">
          <cell r="A284" t="str">
            <v>T_TW-ICEGSL-S4</v>
          </cell>
          <cell r="B284" t="str">
            <v>VAR_fout</v>
          </cell>
          <cell r="C284" t="str">
            <v>CO2_T</v>
          </cell>
          <cell r="D284">
            <v>7.6823282518961999</v>
          </cell>
          <cell r="E284">
            <v>9.2842619918945228</v>
          </cell>
          <cell r="F284">
            <v>9.4681732672725349</v>
          </cell>
          <cell r="G284">
            <v>9.287169970294082</v>
          </cell>
          <cell r="H284">
            <v>8.4089625360811855</v>
          </cell>
          <cell r="I284">
            <v>1.2010033115783774E-3</v>
          </cell>
        </row>
        <row r="285">
          <cell r="A285" t="str">
            <v>T_TW-ICEGSL-S4</v>
          </cell>
          <cell r="B285" t="str">
            <v>VAR_fout</v>
          </cell>
          <cell r="C285" t="str">
            <v>TPTWL</v>
          </cell>
          <cell r="D285">
            <v>7.03486480444631E-2</v>
          </cell>
          <cell r="E285">
            <v>8.5094893126521326E-2</v>
          </cell>
          <cell r="F285">
            <v>8.6781258799931524E-2</v>
          </cell>
          <cell r="G285">
            <v>8.5123254249403923E-2</v>
          </cell>
          <cell r="H285">
            <v>7.7082974699892018E-2</v>
          </cell>
          <cell r="I285">
            <v>1.1456266841070582E-5</v>
          </cell>
        </row>
        <row r="286">
          <cell r="A286" t="str">
            <v>T_TW-ICEGSL-S4</v>
          </cell>
          <cell r="B286" t="str">
            <v>VAR_fin</v>
          </cell>
          <cell r="C286" t="str">
            <v>TGSL</v>
          </cell>
          <cell r="D286">
            <v>0.10409658877908126</v>
          </cell>
          <cell r="E286">
            <v>0.1258030080202511</v>
          </cell>
          <cell r="F286">
            <v>0.12829503072185033</v>
          </cell>
          <cell r="G286">
            <v>0.12584241152159992</v>
          </cell>
          <cell r="H286">
            <v>0.11394258178971776</v>
          </cell>
          <cell r="I286">
            <v>1.6273757609463102E-5</v>
          </cell>
        </row>
        <row r="287">
          <cell r="A287" t="str">
            <v>T_TW-ICEGSL-S4</v>
          </cell>
          <cell r="B287" t="str">
            <v>VAR_ncap</v>
          </cell>
          <cell r="C287" t="str">
            <v>-</v>
          </cell>
          <cell r="E287">
            <v>1.0003356330985999E-5</v>
          </cell>
          <cell r="F287">
            <v>1.1535526998031299E-5</v>
          </cell>
          <cell r="G287">
            <v>8.5740420117752194E-6</v>
          </cell>
          <cell r="H287">
            <v>2.2097365649097001E-6</v>
          </cell>
          <cell r="I287">
            <v>6.7686556958838497E-8</v>
          </cell>
        </row>
        <row r="288">
          <cell r="A288" t="str">
            <v>T_TW-ICEGSL-S4</v>
          </cell>
          <cell r="B288" t="str">
            <v>VAR_cap</v>
          </cell>
          <cell r="C288" t="str">
            <v>-</v>
          </cell>
          <cell r="D288">
            <v>3.2740409431576037E-2</v>
          </cell>
          <cell r="E288">
            <v>4.087166570193744E-2</v>
          </cell>
          <cell r="F288">
            <v>4.0886013884913502E-2</v>
          </cell>
          <cell r="G288">
            <v>4.089727048511068E-2</v>
          </cell>
          <cell r="H288">
            <v>3.7055615642880332E-2</v>
          </cell>
          <cell r="I288">
            <v>2.8237283102162773E-6</v>
          </cell>
        </row>
        <row r="289">
          <cell r="A289" t="str">
            <v>T_C-ICEDSLEXT</v>
          </cell>
          <cell r="B289" t="str">
            <v>VAR_fout</v>
          </cell>
          <cell r="C289" t="str">
            <v>CO2_T</v>
          </cell>
          <cell r="D289">
            <v>3986.7393644737599</v>
          </cell>
          <cell r="E289">
            <v>3569.77796229764</v>
          </cell>
          <cell r="F289">
            <v>2582.9054154246301</v>
          </cell>
          <cell r="G289">
            <v>1175.1446133669299</v>
          </cell>
        </row>
        <row r="290">
          <cell r="A290" t="str">
            <v>T_C-ICEDSLEXT</v>
          </cell>
          <cell r="B290" t="str">
            <v>VAR_fout</v>
          </cell>
          <cell r="C290" t="str">
            <v>TPCAR</v>
          </cell>
          <cell r="D290">
            <v>18.438995909892149</v>
          </cell>
          <cell r="E290">
            <v>17.235953172386726</v>
          </cell>
          <cell r="F290">
            <v>13.258371649435597</v>
          </cell>
          <cell r="G290">
            <v>6.6291840675421474</v>
          </cell>
        </row>
        <row r="291">
          <cell r="A291" t="str">
            <v>T_C-ICEDSLEXT</v>
          </cell>
          <cell r="B291" t="str">
            <v>VAR_fin</v>
          </cell>
          <cell r="C291" t="str">
            <v>TDSL</v>
          </cell>
          <cell r="D291">
            <v>54.389350129246438</v>
          </cell>
          <cell r="E291">
            <v>48.700927180049675</v>
          </cell>
          <cell r="F291">
            <v>35.237454507839431</v>
          </cell>
          <cell r="G291">
            <v>16.031986539794467</v>
          </cell>
        </row>
        <row r="292">
          <cell r="A292" t="str">
            <v>T_C-ICEDSLEXT</v>
          </cell>
          <cell r="B292" t="str">
            <v>VAR_cap</v>
          </cell>
          <cell r="C292" t="str">
            <v>-</v>
          </cell>
          <cell r="D292">
            <v>1.059558</v>
          </cell>
          <cell r="E292">
            <v>0.91828359999999998</v>
          </cell>
          <cell r="F292">
            <v>0.70636913511979538</v>
          </cell>
          <cell r="G292">
            <v>0.35318440097092607</v>
          </cell>
        </row>
        <row r="293">
          <cell r="A293" t="str">
            <v>T-Plg-ELC-GSL_S1</v>
          </cell>
          <cell r="B293" t="str">
            <v>VAR_fout</v>
          </cell>
          <cell r="C293" t="str">
            <v>T-PEVmix-ELC_GSL_S1</v>
          </cell>
          <cell r="E293">
            <v>1.7225739570551598E-4</v>
          </cell>
          <cell r="F293">
            <v>1.87603580420652E-4</v>
          </cell>
          <cell r="G293">
            <v>2.8821257020203412E-4</v>
          </cell>
          <cell r="H293">
            <v>2.2219359944905282E-4</v>
          </cell>
          <cell r="I293">
            <v>1.6117037272535801E-4</v>
          </cell>
        </row>
        <row r="294">
          <cell r="A294" t="str">
            <v>T-Plg-ELC-GSL_S1</v>
          </cell>
          <cell r="B294" t="str">
            <v>VAR_fin</v>
          </cell>
          <cell r="C294" t="str">
            <v>T-ELC-car-PlgSTGOut_S1</v>
          </cell>
          <cell r="E294">
            <v>9.4573620856019282E-5</v>
          </cell>
          <cell r="F294">
            <v>1.0299906029153051E-4</v>
          </cell>
          <cell r="G294">
            <v>1.5823591334693105E-4</v>
          </cell>
          <cell r="H294">
            <v>1.162079699112259E-4</v>
          </cell>
          <cell r="I294">
            <v>7.5603965997639587E-5</v>
          </cell>
        </row>
        <row r="295">
          <cell r="A295" t="str">
            <v>T-Plg-ELC-GSL_S2</v>
          </cell>
          <cell r="B295" t="str">
            <v>VAR_fout</v>
          </cell>
          <cell r="C295" t="str">
            <v>T-PEVmix-ELC_GSL_S2</v>
          </cell>
          <cell r="D295">
            <v>5.095416770891717E-3</v>
          </cell>
          <cell r="E295">
            <v>1.1976643413329411E-2</v>
          </cell>
          <cell r="F295">
            <v>1.5649422242289795E-3</v>
          </cell>
          <cell r="G295">
            <v>6.8501124637661776E-3</v>
          </cell>
          <cell r="H295">
            <v>5.8120398381358233E-4</v>
          </cell>
          <cell r="I295">
            <v>2.9077146364352353E-4</v>
          </cell>
        </row>
        <row r="296">
          <cell r="A296" t="str">
            <v>T-Plg-ELC-GSL_S2</v>
          </cell>
          <cell r="B296" t="str">
            <v>VAR_fin</v>
          </cell>
          <cell r="C296" t="str">
            <v>T-ELC-car-PlgSTGOut_S2</v>
          </cell>
          <cell r="D296">
            <v>3.3898552661986679E-3</v>
          </cell>
          <cell r="E296">
            <v>7.9677658514581921E-3</v>
          </cell>
          <cell r="F296">
            <v>1.0411175137634303E-3</v>
          </cell>
          <cell r="G296">
            <v>4.5572110886009385E-3</v>
          </cell>
          <cell r="H296">
            <v>3.6546922187877945E-4</v>
          </cell>
          <cell r="I296">
            <v>1.6238871700903601E-4</v>
          </cell>
        </row>
        <row r="297">
          <cell r="A297" t="str">
            <v>T-Plg-ELC-DSL_S1</v>
          </cell>
          <cell r="B297" t="str">
            <v>VAR_fout</v>
          </cell>
          <cell r="C297" t="str">
            <v>T-PEVmix-ELC_DSL_S1</v>
          </cell>
          <cell r="E297">
            <v>2.5091732454162591E-4</v>
          </cell>
          <cell r="F297">
            <v>2.4353396011148333E-4</v>
          </cell>
          <cell r="G297">
            <v>3.6320440610234983E-4</v>
          </cell>
          <cell r="H297">
            <v>2.3112987631354219E-4</v>
          </cell>
          <cell r="I297">
            <v>1.8803916332123577E-4</v>
          </cell>
        </row>
        <row r="298">
          <cell r="A298" t="str">
            <v>T-Plg-ELC-DSL_S1</v>
          </cell>
          <cell r="B298" t="str">
            <v>VAR_fin</v>
          </cell>
          <cell r="C298" t="str">
            <v>T-ELC-car-PlgSTGOut_S1</v>
          </cell>
          <cell r="E298">
            <v>1.3775989019347858E-4</v>
          </cell>
          <cell r="F298">
            <v>1.3370623835810621E-4</v>
          </cell>
          <cell r="G298">
            <v>1.9940830787133117E-4</v>
          </cell>
          <cell r="H298">
            <v>1.2087545127875761E-4</v>
          </cell>
          <cell r="I298">
            <v>8.8067202257153241E-5</v>
          </cell>
        </row>
        <row r="299">
          <cell r="A299" t="str">
            <v>T_TRM_ELC</v>
          </cell>
          <cell r="B299" t="str">
            <v>VAR_fout</v>
          </cell>
          <cell r="C299" t="str">
            <v>TPTRM</v>
          </cell>
          <cell r="D299">
            <v>3.3477999999999994E-2</v>
          </cell>
          <cell r="E299">
            <v>3.4100101820365179E-2</v>
          </cell>
          <cell r="F299">
            <v>3.5370833501607003E-2</v>
          </cell>
          <cell r="G299">
            <v>3.726366700321395E-2</v>
          </cell>
          <cell r="H299">
            <v>3.9048512196511807E-2</v>
          </cell>
          <cell r="I299">
            <v>4.0347931071859175E-2</v>
          </cell>
        </row>
        <row r="300">
          <cell r="A300" t="str">
            <v>T_TRM_ELC</v>
          </cell>
          <cell r="B300" t="str">
            <v>VAR_fin</v>
          </cell>
          <cell r="C300" t="str">
            <v>TELC</v>
          </cell>
          <cell r="D300">
            <v>0.58772895164057959</v>
          </cell>
          <cell r="E300">
            <v>0.6125507323013607</v>
          </cell>
          <cell r="F300">
            <v>0.65830556959273911</v>
          </cell>
          <cell r="G300">
            <v>0.7379148962536346</v>
          </cell>
          <cell r="H300">
            <v>0.77325934733858914</v>
          </cell>
          <cell r="I300">
            <v>0.79899112903654423</v>
          </cell>
        </row>
        <row r="301">
          <cell r="A301" t="str">
            <v>T-Plg-ELC-GSL_S3</v>
          </cell>
          <cell r="B301" t="str">
            <v>VAR_fout</v>
          </cell>
          <cell r="C301" t="str">
            <v>T-PEVmix-ELC_GSL_S3</v>
          </cell>
          <cell r="E301">
            <v>2.4801722574606798E-2</v>
          </cell>
          <cell r="F301">
            <v>9.5207206624064691E-2</v>
          </cell>
          <cell r="G301">
            <v>0.12688680303702807</v>
          </cell>
          <cell r="H301">
            <v>3.6469691546873091</v>
          </cell>
          <cell r="I301">
            <v>1.5552747601657086</v>
          </cell>
        </row>
        <row r="302">
          <cell r="A302" t="str">
            <v>T-Plg-ELC-GSL_S3</v>
          </cell>
          <cell r="B302" t="str">
            <v>VAR_fin</v>
          </cell>
          <cell r="C302" t="str">
            <v>T-ELC-car-PlgSTGOut_S3</v>
          </cell>
          <cell r="E302">
            <v>1.7700785754484537E-2</v>
          </cell>
          <cell r="F302">
            <v>6.7948601620959281E-2</v>
          </cell>
          <cell r="G302">
            <v>9.0558069459637944E-2</v>
          </cell>
          <cell r="H302">
            <v>2.3681335226704454</v>
          </cell>
          <cell r="I302">
            <v>0.91633896067343446</v>
          </cell>
        </row>
        <row r="303">
          <cell r="A303" t="str">
            <v>T-Plg-ELC-DSL_S2</v>
          </cell>
          <cell r="B303" t="str">
            <v>VAR_fout</v>
          </cell>
          <cell r="C303" t="str">
            <v>T-PEVmix-ELC_DSL_S2</v>
          </cell>
          <cell r="D303">
            <v>2.7309146889653201E-6</v>
          </cell>
          <cell r="E303">
            <v>7.8651266591050359E-5</v>
          </cell>
          <cell r="F303">
            <v>1.6705592759047185E-4</v>
          </cell>
          <cell r="G303">
            <v>3.8003710236739934E-4</v>
          </cell>
          <cell r="H303">
            <v>6.9939058159722745E-4</v>
          </cell>
          <cell r="I303">
            <v>3.5015618331050264E-4</v>
          </cell>
        </row>
        <row r="304">
          <cell r="A304" t="str">
            <v>T-Plg-ELC-DSL_S2</v>
          </cell>
          <cell r="B304" t="str">
            <v>VAR_fin</v>
          </cell>
          <cell r="C304" t="str">
            <v>T-ELC-car-PlgSTGOut_S2</v>
          </cell>
          <cell r="D304">
            <v>1.816810274051109E-6</v>
          </cell>
          <cell r="E304">
            <v>5.2324750306972208E-5</v>
          </cell>
          <cell r="F304">
            <v>1.1113819366598363E-4</v>
          </cell>
          <cell r="G304">
            <v>2.5282932304388541E-4</v>
          </cell>
          <cell r="H304">
            <v>4.3934820236900219E-4</v>
          </cell>
          <cell r="I304">
            <v>1.95240476401768E-4</v>
          </cell>
        </row>
        <row r="305">
          <cell r="A305" t="str">
            <v>T_TW-ICEGSLEXT</v>
          </cell>
          <cell r="B305" t="str">
            <v>VAR_fout</v>
          </cell>
          <cell r="C305" t="str">
            <v>CO2_T</v>
          </cell>
          <cell r="D305">
            <v>146.787198084626</v>
          </cell>
          <cell r="E305">
            <v>111.448960516664</v>
          </cell>
          <cell r="F305">
            <v>76.669927284601798</v>
          </cell>
          <cell r="G305">
            <v>33.438527420805599</v>
          </cell>
        </row>
        <row r="306">
          <cell r="A306" t="str">
            <v>T_TW-ICEGSLEXT</v>
          </cell>
          <cell r="B306" t="str">
            <v>VAR_fout</v>
          </cell>
          <cell r="C306" t="str">
            <v>TPTWL</v>
          </cell>
          <cell r="D306">
            <v>1.5338369251265871</v>
          </cell>
          <cell r="E306">
            <v>1.1888467961210301</v>
          </cell>
          <cell r="F306">
            <v>0.84289979618820865</v>
          </cell>
          <cell r="G306">
            <v>0.38582588526171097</v>
          </cell>
        </row>
        <row r="307">
          <cell r="A307" t="str">
            <v>T_TW-ICEGSLEXT</v>
          </cell>
          <cell r="B307" t="str">
            <v>VAR_fin</v>
          </cell>
          <cell r="C307" t="str">
            <v>TGSL</v>
          </cell>
          <cell r="D307">
            <v>1.9889864239109194</v>
          </cell>
          <cell r="E307">
            <v>1.510148516485958</v>
          </cell>
          <cell r="F307">
            <v>1.0388879035853893</v>
          </cell>
          <cell r="G307">
            <v>0.453096577517691</v>
          </cell>
        </row>
        <row r="308">
          <cell r="A308" t="str">
            <v>T_TW-ICEGSLEXT</v>
          </cell>
          <cell r="B308" t="str">
            <v>VAR_cap</v>
          </cell>
          <cell r="C308" t="str">
            <v>-</v>
          </cell>
          <cell r="D308">
            <v>0.55779800000000002</v>
          </cell>
          <cell r="E308">
            <v>0.48342493333333297</v>
          </cell>
          <cell r="F308">
            <v>0.37186406038726794</v>
          </cell>
          <cell r="G308">
            <v>0.18593198368812094</v>
          </cell>
        </row>
        <row r="309">
          <cell r="A309" t="str">
            <v>T-Plg-ELC-GSL_S4</v>
          </cell>
          <cell r="B309" t="str">
            <v>VAR_fout</v>
          </cell>
          <cell r="C309" t="str">
            <v>T-PEVmix-ELC_GSL_S4</v>
          </cell>
          <cell r="E309">
            <v>2.3713171129983432E-2</v>
          </cell>
          <cell r="F309">
            <v>2.7719794375601021E-2</v>
          </cell>
          <cell r="G309">
            <v>3.2131878953037527E-2</v>
          </cell>
          <cell r="H309">
            <v>1.0696120877612416E-3</v>
          </cell>
          <cell r="I309">
            <v>4.599127877576216E-4</v>
          </cell>
        </row>
        <row r="310">
          <cell r="A310" t="str">
            <v>T-Plg-ELC-GSL_S4</v>
          </cell>
          <cell r="B310" t="str">
            <v>VAR_fin</v>
          </cell>
          <cell r="C310" t="str">
            <v>T-ELC-car-PlgSTGOut_S4</v>
          </cell>
          <cell r="E310">
            <v>1.7704329922965514E-2</v>
          </cell>
          <cell r="F310">
            <v>2.0695687739624012E-2</v>
          </cell>
          <cell r="G310">
            <v>2.3989764292219554E-2</v>
          </cell>
          <cell r="H310">
            <v>7.5192583429128576E-4</v>
          </cell>
          <cell r="I310">
            <v>2.8975003488129313E-4</v>
          </cell>
        </row>
        <row r="311">
          <cell r="A311" t="str">
            <v>T-Plg-ELC-DSL_S3</v>
          </cell>
          <cell r="B311" t="str">
            <v>VAR_fout</v>
          </cell>
          <cell r="C311" t="str">
            <v>T-PEVmix-ELC_DSL_S3</v>
          </cell>
          <cell r="E311">
            <v>1.983537277397325E-2</v>
          </cell>
          <cell r="F311">
            <v>0.12706361299931224</v>
          </cell>
          <cell r="G311">
            <v>1.2207110880879002</v>
          </cell>
          <cell r="H311">
            <v>3.0213368352736243</v>
          </cell>
          <cell r="I311">
            <v>1.0849781987062375</v>
          </cell>
        </row>
        <row r="312">
          <cell r="A312" t="str">
            <v>T-Plg-ELC-DSL_S3</v>
          </cell>
          <cell r="B312" t="str">
            <v>VAR_fin</v>
          </cell>
          <cell r="C312" t="str">
            <v>T-ELC-car-PlgSTGOut_S3</v>
          </cell>
          <cell r="E312">
            <v>1.4156342680484274E-2</v>
          </cell>
          <cell r="F312">
            <v>9.0684257277933042E-2</v>
          </cell>
          <cell r="G312">
            <v>0.87121148030623108</v>
          </cell>
          <cell r="H312">
            <v>1.9619057297518636</v>
          </cell>
          <cell r="I312">
            <v>0.63925037621997149</v>
          </cell>
        </row>
        <row r="313">
          <cell r="A313" t="str">
            <v>T-Plg-ELC-DSL_S4</v>
          </cell>
          <cell r="B313" t="str">
            <v>VAR_fout</v>
          </cell>
          <cell r="C313" t="str">
            <v>T-PEVmix-ELC_DSL_S4</v>
          </cell>
          <cell r="E313">
            <v>5.3759958473325431E-2</v>
          </cell>
          <cell r="F313">
            <v>6.1504111996326341E-2</v>
          </cell>
          <cell r="G313">
            <v>5.9308159161476241E-2</v>
          </cell>
          <cell r="H313">
            <v>1.2233805010424424E-3</v>
          </cell>
          <cell r="I313">
            <v>5.6825435833712465E-4</v>
          </cell>
        </row>
        <row r="314">
          <cell r="A314" t="str">
            <v>T-Plg-ELC-DSL_S4</v>
          </cell>
          <cell r="B314" t="str">
            <v>VAR_fin</v>
          </cell>
          <cell r="C314" t="str">
            <v>T-ELC-car-PlgSTGOut_S4</v>
          </cell>
          <cell r="E314">
            <v>4.0137358105311501E-2</v>
          </cell>
          <cell r="F314">
            <v>4.5919168062055128E-2</v>
          </cell>
          <cell r="G314">
            <v>4.4279662604503708E-2</v>
          </cell>
          <cell r="H314">
            <v>8.5968091547682806E-4</v>
          </cell>
          <cell r="I314">
            <v>3.576093301256801E-4</v>
          </cell>
        </row>
        <row r="315">
          <cell r="A315" t="str">
            <v>TFLGV-ICENGA</v>
          </cell>
          <cell r="B315" t="str">
            <v>VAR_fout</v>
          </cell>
          <cell r="C315" t="str">
            <v>CO2_T</v>
          </cell>
          <cell r="D315">
            <v>1.4309527937896469</v>
          </cell>
          <cell r="E315">
            <v>1.263963496429432</v>
          </cell>
          <cell r="F315">
            <v>3.0026589197423306</v>
          </cell>
          <cell r="G315">
            <v>4.2098239565516655</v>
          </cell>
          <cell r="H315">
            <v>0.67148377296992723</v>
          </cell>
          <cell r="I315">
            <v>9.3849439667986808E-3</v>
          </cell>
        </row>
        <row r="316">
          <cell r="A316" t="str">
            <v>TFLGV-ICENGA</v>
          </cell>
          <cell r="B316" t="str">
            <v>VAR_fout</v>
          </cell>
          <cell r="C316" t="str">
            <v>TFLGV</v>
          </cell>
          <cell r="D316">
            <v>8.1335186159197121E-3</v>
          </cell>
          <cell r="E316">
            <v>7.1843534410562836E-3</v>
          </cell>
          <cell r="F316">
            <v>1.7067077493383598E-2</v>
          </cell>
          <cell r="G316">
            <v>2.3928589167275627E-2</v>
          </cell>
          <cell r="H316">
            <v>3.8167057581787443E-3</v>
          </cell>
          <cell r="I316">
            <v>5.3343909592688795E-5</v>
          </cell>
        </row>
        <row r="317">
          <cell r="A317" t="str">
            <v>TFLGV-ICENGA</v>
          </cell>
          <cell r="B317" t="str">
            <v>VAR_fin</v>
          </cell>
          <cell r="C317" t="str">
            <v>TNGA</v>
          </cell>
          <cell r="D317">
            <v>2.5371503435986643E-2</v>
          </cell>
          <cell r="E317">
            <v>2.2410700291301981E-2</v>
          </cell>
          <cell r="F317">
            <v>5.3238633328764724E-2</v>
          </cell>
          <cell r="G317">
            <v>7.4642268733185552E-2</v>
          </cell>
          <cell r="H317">
            <v>1.1905740655495128E-2</v>
          </cell>
          <cell r="I317">
            <v>1.6639971572338078E-4</v>
          </cell>
        </row>
        <row r="318">
          <cell r="A318" t="str">
            <v>TFLGV-ICENGA</v>
          </cell>
          <cell r="B318" t="str">
            <v>VAR_ncap</v>
          </cell>
          <cell r="C318" t="str">
            <v>-</v>
          </cell>
          <cell r="D318">
            <v>6.1963673628671695E-8</v>
          </cell>
          <cell r="E318">
            <v>3.90160200502548E-6</v>
          </cell>
          <cell r="F318">
            <v>4.9327329506350002E-4</v>
          </cell>
          <cell r="G318">
            <v>1.13539466276205E-3</v>
          </cell>
          <cell r="H318">
            <v>3.9451735172081604E-6</v>
          </cell>
          <cell r="I318">
            <v>5.7461602421140404E-7</v>
          </cell>
        </row>
        <row r="319">
          <cell r="A319" t="str">
            <v>TFLGV-ICENGA</v>
          </cell>
          <cell r="B319" t="str">
            <v>VAR_cap</v>
          </cell>
          <cell r="C319" t="str">
            <v>-</v>
          </cell>
          <cell r="D319">
            <v>5.8199082583745777E-4</v>
          </cell>
          <cell r="E319">
            <v>7.1187234660646413E-4</v>
          </cell>
          <cell r="F319">
            <v>1.2053447639112651E-3</v>
          </cell>
          <cell r="G319">
            <v>2.0328254574542692E-3</v>
          </cell>
          <cell r="H319">
            <v>3.6310642772465482E-4</v>
          </cell>
          <cell r="I319">
            <v>5.0365649782137022E-6</v>
          </cell>
        </row>
        <row r="320">
          <cell r="A320" t="str">
            <v>TFLGV-BEVELC</v>
          </cell>
          <cell r="B320" t="str">
            <v>VAR_fout</v>
          </cell>
          <cell r="C320" t="str">
            <v>TFLGV</v>
          </cell>
          <cell r="D320">
            <v>2.4104864672137054E-2</v>
          </cell>
          <cell r="E320">
            <v>5.3757909273137602E-2</v>
          </cell>
          <cell r="F320">
            <v>0.16306263782823061</v>
          </cell>
          <cell r="G320">
            <v>0.70975973445715457</v>
          </cell>
          <cell r="H320">
            <v>1.8670607297136259</v>
          </cell>
          <cell r="I320">
            <v>0.70241466274663988</v>
          </cell>
        </row>
        <row r="321">
          <cell r="A321" t="str">
            <v>TFLGV-BEVELC</v>
          </cell>
          <cell r="B321" t="str">
            <v>VAR_fin</v>
          </cell>
          <cell r="C321" t="str">
            <v>T-ELC-LGV_BatSTGout</v>
          </cell>
          <cell r="D321">
            <v>3.5377701423017056E-2</v>
          </cell>
          <cell r="E321">
            <v>7.8898234412783957E-2</v>
          </cell>
          <cell r="F321">
            <v>0.23932021161707165</v>
          </cell>
          <cell r="G321">
            <v>1.0416846686025789</v>
          </cell>
          <cell r="H321">
            <v>2.7402069222483245</v>
          </cell>
          <cell r="I321">
            <v>1.0309046141430498</v>
          </cell>
        </row>
        <row r="322">
          <cell r="A322" t="str">
            <v>TFLGV-BEVELC</v>
          </cell>
          <cell r="B322" t="str">
            <v>VAR_ncap</v>
          </cell>
          <cell r="C322" t="str">
            <v>-</v>
          </cell>
          <cell r="E322">
            <v>1.15780963341354E-3</v>
          </cell>
          <cell r="F322">
            <v>7.6505193342093604E-3</v>
          </cell>
          <cell r="G322">
            <v>3.9071946791607901E-2</v>
          </cell>
          <cell r="H322">
            <v>8.7614855692697904E-2</v>
          </cell>
          <cell r="I322">
            <v>1.0971837088174299E-2</v>
          </cell>
        </row>
        <row r="323">
          <cell r="A323" t="str">
            <v>TFLGV-BEVELC</v>
          </cell>
          <cell r="B323" t="str">
            <v>VAR_cap</v>
          </cell>
          <cell r="C323" t="str">
            <v>-</v>
          </cell>
          <cell r="D323">
            <v>1.6988401699748808E-3</v>
          </cell>
          <cell r="E323">
            <v>3.7497883544682282E-3</v>
          </cell>
          <cell r="F323">
            <v>1.14003289676229E-2</v>
          </cell>
          <cell r="G323">
            <v>4.950887669892471E-2</v>
          </cell>
          <cell r="H323">
            <v>0.17819903208681287</v>
          </cell>
          <cell r="I323">
            <v>6.9593166799694919E-2</v>
          </cell>
        </row>
        <row r="324">
          <cell r="A324" t="str">
            <v>T_B_c-BEVELC-S1</v>
          </cell>
          <cell r="B324" t="str">
            <v>VAR_fout</v>
          </cell>
          <cell r="C324" t="str">
            <v>TPBSc</v>
          </cell>
          <cell r="D324">
            <v>1.6248784571838969E-4</v>
          </cell>
          <cell r="E324">
            <v>3.5062140322739816E-4</v>
          </cell>
          <cell r="F324">
            <v>3.4224870140690171E-4</v>
          </cell>
          <cell r="G324">
            <v>1.5477379985042378E-3</v>
          </cell>
          <cell r="H324">
            <v>2.8738109554544357E-3</v>
          </cell>
          <cell r="I324">
            <v>8.4306863163982702E-5</v>
          </cell>
        </row>
        <row r="325">
          <cell r="A325" t="str">
            <v>T_B_c-BEVELC-S1</v>
          </cell>
          <cell r="B325" t="str">
            <v>VAR_fin</v>
          </cell>
          <cell r="C325" t="str">
            <v>T-ELC-Bus_c_BatSTGout_S1</v>
          </cell>
          <cell r="D325">
            <v>4.2907514160824911E-4</v>
          </cell>
          <cell r="E325">
            <v>9.1357453010032421E-4</v>
          </cell>
          <cell r="F325">
            <v>8.7626685149875942E-4</v>
          </cell>
          <cell r="G325">
            <v>3.5026807925859936E-3</v>
          </cell>
          <cell r="H325">
            <v>5.9977043689678558E-3</v>
          </cell>
          <cell r="I325">
            <v>1.5969840643286206E-4</v>
          </cell>
        </row>
        <row r="326">
          <cell r="A326" t="str">
            <v>T_B_c-BEVELC-S1</v>
          </cell>
          <cell r="B326" t="str">
            <v>VAR_ncap</v>
          </cell>
          <cell r="C326" t="str">
            <v>-</v>
          </cell>
          <cell r="E326">
            <v>1.3111011674785699E-6</v>
          </cell>
          <cell r="F326">
            <v>2.0071859516460701E-6</v>
          </cell>
          <cell r="G326">
            <v>3.4455129739392198E-5</v>
          </cell>
          <cell r="H326">
            <v>2.2839651268494699E-5</v>
          </cell>
          <cell r="I326">
            <v>1.41466373764544E-6</v>
          </cell>
        </row>
        <row r="327">
          <cell r="A327" t="str">
            <v>T_B_c-BEVELC-S1</v>
          </cell>
          <cell r="B327" t="str">
            <v>VAR_cap</v>
          </cell>
          <cell r="C327" t="str">
            <v>-</v>
          </cell>
          <cell r="D327">
            <v>3.3713942307692301E-6</v>
          </cell>
          <cell r="E327">
            <v>7.727227077772839E-6</v>
          </cell>
          <cell r="F327">
            <v>7.7384839646101809E-6</v>
          </cell>
          <cell r="G327">
            <v>3.8356468208474768E-5</v>
          </cell>
          <cell r="H327">
            <v>6.447467178080921E-5</v>
          </cell>
          <cell r="I327">
            <v>1.8467759535007999E-6</v>
          </cell>
        </row>
        <row r="328">
          <cell r="A328" t="str">
            <v>T_B_c-BEVELC-S2</v>
          </cell>
          <cell r="B328" t="str">
            <v>VAR_fout</v>
          </cell>
          <cell r="C328" t="str">
            <v>TPBSc</v>
          </cell>
          <cell r="D328">
            <v>2.0410215063077245E-4</v>
          </cell>
          <cell r="E328">
            <v>2.2229193453901329E-4</v>
          </cell>
          <cell r="F328">
            <v>2.2902341611245885E-4</v>
          </cell>
          <cell r="G328">
            <v>2.750280784841773E-4</v>
          </cell>
          <cell r="H328">
            <v>7.0197237731727206E-3</v>
          </cell>
          <cell r="I328">
            <v>8.4475877367505645E-3</v>
          </cell>
        </row>
        <row r="329">
          <cell r="A329" t="str">
            <v>T_B_c-BEVELC-S2</v>
          </cell>
          <cell r="B329" t="str">
            <v>VAR_fin</v>
          </cell>
          <cell r="C329" t="str">
            <v>T-ELC-Bus_c_BatSTGout_S2</v>
          </cell>
          <cell r="D329">
            <v>7.4170225945456873E-4</v>
          </cell>
          <cell r="E329">
            <v>7.9814192765110409E-4</v>
          </cell>
          <cell r="F329">
            <v>8.1254046665247778E-4</v>
          </cell>
          <cell r="G329">
            <v>9.2147904236039905E-4</v>
          </cell>
          <cell r="H329">
            <v>2.0324270270737715E-2</v>
          </cell>
          <cell r="I329">
            <v>2.1745582219617438E-2</v>
          </cell>
        </row>
        <row r="330">
          <cell r="A330" t="str">
            <v>T_B_c-BEVELC-S2</v>
          </cell>
          <cell r="B330" t="str">
            <v>VAR_ncap</v>
          </cell>
          <cell r="C330" t="str">
            <v>-</v>
          </cell>
          <cell r="E330">
            <v>5.3582461937784601E-7</v>
          </cell>
          <cell r="F330">
            <v>9.0255561717310504E-7</v>
          </cell>
          <cell r="G330">
            <v>2.4358669420814299E-6</v>
          </cell>
          <cell r="H330">
            <v>3.7875242926183901E-5</v>
          </cell>
          <cell r="I330">
            <v>1.64200029748604E-4</v>
          </cell>
        </row>
        <row r="331">
          <cell r="A331" t="str">
            <v>T_B_c-BEVELC-S2</v>
          </cell>
          <cell r="B331" t="str">
            <v>VAR_cap</v>
          </cell>
          <cell r="C331" t="str">
            <v>-</v>
          </cell>
          <cell r="D331">
            <v>4.5614824081130103E-6</v>
          </cell>
          <cell r="E331">
            <v>4.9334865460730451E-6</v>
          </cell>
          <cell r="F331">
            <v>5.1430185184639515E-6</v>
          </cell>
          <cell r="G331">
            <v>6.2093125350789098E-6</v>
          </cell>
          <cell r="H331">
            <v>1.5269511484158589E-4</v>
          </cell>
          <cell r="I331">
            <v>1.8358504701094629E-4</v>
          </cell>
        </row>
        <row r="332">
          <cell r="A332" t="str">
            <v>T_B_c-BEVELC-S3</v>
          </cell>
          <cell r="B332" t="str">
            <v>VAR_fout</v>
          </cell>
          <cell r="C332" t="str">
            <v>TPBSc</v>
          </cell>
          <cell r="D332">
            <v>7.3504506628438508E-5</v>
          </cell>
          <cell r="E332">
            <v>1.3577832260012413E-4</v>
          </cell>
          <cell r="F332">
            <v>1.2857497111956181E-4</v>
          </cell>
          <cell r="G332">
            <v>9.2193595278101582E-5</v>
          </cell>
          <cell r="H332">
            <v>4.7877752302609234E-3</v>
          </cell>
          <cell r="I332">
            <v>1.1953333999195076E-2</v>
          </cell>
        </row>
        <row r="333">
          <cell r="A333" t="str">
            <v>T_B_c-BEVELC-S3</v>
          </cell>
          <cell r="B333" t="str">
            <v>VAR_fin</v>
          </cell>
          <cell r="C333" t="str">
            <v>T-ELC-Bus_c_BatSTGout_S3</v>
          </cell>
          <cell r="D333">
            <v>4.0172893409176603E-4</v>
          </cell>
          <cell r="E333">
            <v>7.3479029239942556E-4</v>
          </cell>
          <cell r="F333">
            <v>6.9123507452151483E-4</v>
          </cell>
          <cell r="G333">
            <v>4.7022100943670776E-4</v>
          </cell>
          <cell r="H333">
            <v>2.0061602438410091E-2</v>
          </cell>
          <cell r="I333">
            <v>4.6180850456244954E-2</v>
          </cell>
        </row>
        <row r="334">
          <cell r="A334" t="str">
            <v>T_B_c-BEVELC-S3</v>
          </cell>
          <cell r="B334" t="str">
            <v>VAR_ncap</v>
          </cell>
          <cell r="C334" t="str">
            <v>-</v>
          </cell>
          <cell r="E334">
            <v>2.8158033815880499E-7</v>
          </cell>
          <cell r="F334">
            <v>3.0508034068863E-7</v>
          </cell>
          <cell r="G334">
            <v>6.5403482349091204E-7</v>
          </cell>
          <cell r="H334">
            <v>1.00420032956879E-4</v>
          </cell>
          <cell r="I334">
            <v>2.2536900759070801E-4</v>
          </cell>
        </row>
        <row r="335">
          <cell r="A335" t="str">
            <v>T_B_c-BEVELC-S3</v>
          </cell>
          <cell r="B335" t="str">
            <v>VAR_cap</v>
          </cell>
          <cell r="C335" t="str">
            <v>-</v>
          </cell>
          <cell r="D335">
            <v>1.3564740144479102E-6</v>
          </cell>
          <cell r="E335">
            <v>2.7185759352267149E-6</v>
          </cell>
          <cell r="F335">
            <v>2.5949414363865154E-6</v>
          </cell>
          <cell r="G335">
            <v>2.0353412594286407E-6</v>
          </cell>
          <cell r="H335">
            <v>1.0411064339078601E-4</v>
          </cell>
          <cell r="I335">
            <v>2.5976500247720601E-4</v>
          </cell>
        </row>
        <row r="336">
          <cell r="A336" t="str">
            <v>T_B_c-BEVELC-S4</v>
          </cell>
          <cell r="B336" t="str">
            <v>VAR_fout</v>
          </cell>
          <cell r="C336" t="str">
            <v>TPBSc</v>
          </cell>
          <cell r="E336">
            <v>6.491839657136089E-6</v>
          </cell>
          <cell r="F336">
            <v>1.2340567626324077E-5</v>
          </cell>
          <cell r="G336">
            <v>8.5598419297592953E-6</v>
          </cell>
          <cell r="H336">
            <v>1.3259919688087167E-5</v>
          </cell>
          <cell r="I336">
            <v>6.4394189133598643E-7</v>
          </cell>
        </row>
        <row r="337">
          <cell r="A337" t="str">
            <v>T_B_c-BEVELC-S4</v>
          </cell>
          <cell r="B337" t="str">
            <v>VAR_fin</v>
          </cell>
          <cell r="C337" t="str">
            <v>T-ELC-Bus_c_BatSTGout_S4</v>
          </cell>
          <cell r="E337">
            <v>5.1345561443168809E-5</v>
          </cell>
          <cell r="F337">
            <v>9.5248851967831048E-5</v>
          </cell>
          <cell r="G337">
            <v>6.1327242071891358E-5</v>
          </cell>
          <cell r="H337">
            <v>8.4369179204288837E-5</v>
          </cell>
          <cell r="I337">
            <v>3.6770489587742521E-6</v>
          </cell>
        </row>
        <row r="338">
          <cell r="A338" t="str">
            <v>T_B_c-BEVELC-S4</v>
          </cell>
          <cell r="B338" t="str">
            <v>VAR_ncap</v>
          </cell>
          <cell r="C338" t="str">
            <v>-</v>
          </cell>
          <cell r="E338">
            <v>1.46061393583169E-7</v>
          </cell>
          <cell r="F338">
            <v>1.3731173959307401E-7</v>
          </cell>
          <cell r="G338">
            <v>1.6452813176798E-7</v>
          </cell>
          <cell r="H338">
            <v>2.5629564566734498E-7</v>
          </cell>
          <cell r="I338">
            <v>5.0974812184713201E-8</v>
          </cell>
        </row>
        <row r="339">
          <cell r="A339" t="str">
            <v>T_B_c-BEVELC-S4</v>
          </cell>
          <cell r="B339" t="str">
            <v>VAR_cap</v>
          </cell>
          <cell r="C339" t="str">
            <v>-</v>
          </cell>
          <cell r="E339">
            <v>1.46061393583169E-7</v>
          </cell>
          <cell r="F339">
            <v>2.83373133176243E-7</v>
          </cell>
          <cell r="G339">
            <v>2.6681672370586011E-7</v>
          </cell>
          <cell r="H339">
            <v>3.8090534628115479E-7</v>
          </cell>
          <cell r="I339">
            <v>6.5416687338339501E-8</v>
          </cell>
        </row>
        <row r="340">
          <cell r="A340" t="str">
            <v>T_C-BAT-ELC-S1</v>
          </cell>
          <cell r="B340" t="str">
            <v>VAR_fout</v>
          </cell>
          <cell r="C340" t="str">
            <v>TPCAR</v>
          </cell>
          <cell r="D340">
            <v>1.4283556525514114E-2</v>
          </cell>
          <cell r="E340">
            <v>0.32140007328179265</v>
          </cell>
          <cell r="F340">
            <v>0.73948513328607801</v>
          </cell>
          <cell r="G340">
            <v>0.63789389894693216</v>
          </cell>
          <cell r="H340">
            <v>1.0132589612955416</v>
          </cell>
          <cell r="I340">
            <v>1.9707178683204445</v>
          </cell>
        </row>
        <row r="341">
          <cell r="A341" t="str">
            <v>T_C-BAT-ELC-S1</v>
          </cell>
          <cell r="B341" t="str">
            <v>VAR_fin</v>
          </cell>
          <cell r="C341" t="str">
            <v>T-ELC-car-BatSTGOut_S1</v>
          </cell>
          <cell r="D341">
            <v>7.8841847389561383E-3</v>
          </cell>
          <cell r="E341">
            <v>0.17740522455603808</v>
          </cell>
          <cell r="F341">
            <v>0.40817827073563501</v>
          </cell>
          <cell r="G341">
            <v>0.35210231668611813</v>
          </cell>
          <cell r="H341">
            <v>0.5305753633457051</v>
          </cell>
          <cell r="I341">
            <v>0.91585836501752826</v>
          </cell>
        </row>
        <row r="342">
          <cell r="A342" t="str">
            <v>T_C-BAT-ELC-S1</v>
          </cell>
          <cell r="B342" t="str">
            <v>VAR_ncap</v>
          </cell>
          <cell r="C342" t="str">
            <v>-</v>
          </cell>
          <cell r="D342">
            <v>8.1266019271184994E-5</v>
          </cell>
          <cell r="E342">
            <v>3.2550800700538299E-2</v>
          </cell>
          <cell r="F342">
            <v>8.1014512230249594E-2</v>
          </cell>
          <cell r="G342">
            <v>6.1702670416211296E-4</v>
          </cell>
          <cell r="H342">
            <v>2.0588136621094499E-2</v>
          </cell>
          <cell r="I342">
            <v>0.29503235444106102</v>
          </cell>
        </row>
        <row r="343">
          <cell r="A343" t="str">
            <v>T_C-BAT-ELC-S1</v>
          </cell>
          <cell r="B343" t="str">
            <v>VAR_cap</v>
          </cell>
          <cell r="C343" t="str">
            <v>-</v>
          </cell>
          <cell r="D343">
            <v>1.5528375889567901E-3</v>
          </cell>
          <cell r="E343">
            <v>3.4337516756063363E-2</v>
          </cell>
          <cell r="F343">
            <v>0.11236135525784946</v>
          </cell>
          <cell r="G343">
            <v>9.6930716045416587E-2</v>
          </cell>
          <cell r="H343">
            <v>0.1539855009389583</v>
          </cell>
          <cell r="I343">
            <v>0.29949832658610653</v>
          </cell>
        </row>
        <row r="344">
          <cell r="A344" t="str">
            <v>D-TNGA</v>
          </cell>
          <cell r="B344" t="str">
            <v>VAR_fout</v>
          </cell>
          <cell r="C344" t="str">
            <v>CO2</v>
          </cell>
          <cell r="D344">
            <v>16.1135944171074</v>
          </cell>
          <cell r="E344">
            <v>7.7092823344033601</v>
          </cell>
          <cell r="F344">
            <v>323.89349934512501</v>
          </cell>
          <cell r="G344">
            <v>476.33730141453202</v>
          </cell>
          <cell r="H344">
            <v>19.204696434333801</v>
          </cell>
          <cell r="I344">
            <v>3.8849950124459298E-2</v>
          </cell>
        </row>
        <row r="345">
          <cell r="A345" t="str">
            <v>D-TNGA</v>
          </cell>
          <cell r="B345" t="str">
            <v>VAR_fout</v>
          </cell>
          <cell r="C345" t="str">
            <v>TNGA</v>
          </cell>
          <cell r="D345">
            <v>0.30776771136120074</v>
          </cell>
          <cell r="E345">
            <v>0.16789637182145417</v>
          </cell>
          <cell r="F345">
            <v>5.726749871543575</v>
          </cell>
          <cell r="G345">
            <v>8.4191030138825482</v>
          </cell>
          <cell r="H345">
            <v>0.3397979540069383</v>
          </cell>
          <cell r="I345">
            <v>7.1503772290957678E-4</v>
          </cell>
        </row>
        <row r="346">
          <cell r="A346" t="str">
            <v>D-TNGA</v>
          </cell>
          <cell r="B346" t="str">
            <v>VAR_fin</v>
          </cell>
          <cell r="C346" t="str">
            <v>NGA</v>
          </cell>
          <cell r="D346">
            <v>0.28570202867211719</v>
          </cell>
          <cell r="E346">
            <v>0.13668940309225816</v>
          </cell>
          <cell r="F346">
            <v>5.7427925415802257</v>
          </cell>
          <cell r="G346">
            <v>8.4456968335909846</v>
          </cell>
          <cell r="H346">
            <v>0.34050880202719563</v>
          </cell>
          <cell r="I346">
            <v>6.8882890291594562E-4</v>
          </cell>
        </row>
        <row r="347">
          <cell r="A347" t="str">
            <v>D-TNGA</v>
          </cell>
          <cell r="B347" t="str">
            <v>VAR_fin</v>
          </cell>
          <cell r="C347" t="str">
            <v>BNGA</v>
          </cell>
          <cell r="D347">
            <v>2.3047397876838575E-2</v>
          </cell>
          <cell r="E347">
            <v>2.9740130742501196E-2</v>
          </cell>
          <cell r="F347">
            <v>1.6662474006784991E-3</v>
          </cell>
          <cell r="G347">
            <v>1.8155391262492072E-4</v>
          </cell>
          <cell r="H347">
            <v>3.3249538454145606E-4</v>
          </cell>
          <cell r="I347">
            <v>2.455549848764999E-5</v>
          </cell>
        </row>
        <row r="348">
          <cell r="A348" t="str">
            <v>D-TNGA</v>
          </cell>
          <cell r="B348" t="str">
            <v>VAR_fin</v>
          </cell>
          <cell r="C348" t="str">
            <v>H2</v>
          </cell>
          <cell r="E348">
            <v>2.0027857763011319E-3</v>
          </cell>
          <cell r="F348">
            <v>5.5863362637009414E-4</v>
          </cell>
          <cell r="G348">
            <v>8.0743802473210328E-5</v>
          </cell>
          <cell r="H348">
            <v>4.3041351120085504E-5</v>
          </cell>
          <cell r="I348">
            <v>4.263697355286659E-6</v>
          </cell>
        </row>
        <row r="349">
          <cell r="A349" t="str">
            <v>D-TNGA</v>
          </cell>
          <cell r="B349" t="str">
            <v>VAR_ncap</v>
          </cell>
          <cell r="C349" t="str">
            <v>-</v>
          </cell>
          <cell r="D349">
            <v>1.9944539558709299E-7</v>
          </cell>
          <cell r="E349">
            <v>1.03938371589909E-7</v>
          </cell>
          <cell r="F349">
            <v>2.6275993466194802E-7</v>
          </cell>
          <cell r="G349">
            <v>1.4418069670121299E-7</v>
          </cell>
          <cell r="H349">
            <v>2.09368447647686E-7</v>
          </cell>
          <cell r="I349">
            <v>2.7897396377534499E-7</v>
          </cell>
        </row>
        <row r="350">
          <cell r="A350" t="str">
            <v>D-TNGA</v>
          </cell>
          <cell r="B350" t="str">
            <v>VAR_cap</v>
          </cell>
          <cell r="C350" t="str">
            <v>-</v>
          </cell>
          <cell r="D350">
            <v>0.95961789252703955</v>
          </cell>
          <cell r="E350">
            <v>0.95961799646541124</v>
          </cell>
          <cell r="F350">
            <v>0.95961825922534583</v>
          </cell>
          <cell r="G350">
            <v>0.95961840340604254</v>
          </cell>
          <cell r="H350">
            <v>0.95961882684985478</v>
          </cell>
          <cell r="I350">
            <v>0.48125476217776253</v>
          </cell>
        </row>
        <row r="351">
          <cell r="A351" t="str">
            <v>T_C-BAT-ELC-S2</v>
          </cell>
          <cell r="B351" t="str">
            <v>VAR_fout</v>
          </cell>
          <cell r="C351" t="str">
            <v>TPCAR</v>
          </cell>
          <cell r="D351">
            <v>9.6875259209793313E-2</v>
          </cell>
          <cell r="E351">
            <v>0.15075338698941732</v>
          </cell>
          <cell r="F351">
            <v>0.12656098396079388</v>
          </cell>
          <cell r="G351">
            <v>3.8964653527380393</v>
          </cell>
          <cell r="H351">
            <v>17.388787865249775</v>
          </cell>
          <cell r="I351">
            <v>18.045916988721963</v>
          </cell>
        </row>
        <row r="352">
          <cell r="A352" t="str">
            <v>T_C-BAT-ELC-S2</v>
          </cell>
          <cell r="B352" t="str">
            <v>VAR_fin</v>
          </cell>
          <cell r="C352" t="str">
            <v>T-ELC-car-BatSTGOut_S2</v>
          </cell>
          <cell r="D352">
            <v>6.6180744564295971E-2</v>
          </cell>
          <cell r="E352">
            <v>0.10298781626940412</v>
          </cell>
          <cell r="F352">
            <v>8.6460673443736272E-2</v>
          </cell>
          <cell r="G352">
            <v>2.661886846204347</v>
          </cell>
          <cell r="H352">
            <v>11.093563107169388</v>
          </cell>
          <cell r="I352">
            <v>10.519183795643977</v>
          </cell>
        </row>
        <row r="353">
          <cell r="A353" t="str">
            <v>T_C-BAT-ELC-S2</v>
          </cell>
          <cell r="B353" t="str">
            <v>VAR_ncap</v>
          </cell>
          <cell r="C353" t="str">
            <v>-</v>
          </cell>
          <cell r="D353">
            <v>7.3666624571958994E-5</v>
          </cell>
          <cell r="E353">
            <v>1.7590392238521699E-4</v>
          </cell>
          <cell r="F353">
            <v>2.13327663454476E-3</v>
          </cell>
          <cell r="G353">
            <v>0.30040203220165501</v>
          </cell>
          <cell r="H353">
            <v>0.79160166284476996</v>
          </cell>
          <cell r="I353">
            <v>1.31702592954023</v>
          </cell>
        </row>
        <row r="354">
          <cell r="A354" t="str">
            <v>T_C-BAT-ELC-S2</v>
          </cell>
          <cell r="B354" t="str">
            <v>VAR_cap</v>
          </cell>
          <cell r="C354" t="str">
            <v>-</v>
          </cell>
          <cell r="D354">
            <v>7.3599126280089345E-3</v>
          </cell>
          <cell r="E354">
            <v>1.1437440213711991E-2</v>
          </cell>
          <cell r="F354">
            <v>1.3093529793433563E-2</v>
          </cell>
          <cell r="G354">
            <v>0.29563745247660556</v>
          </cell>
          <cell r="H354">
            <v>1.8340828540742879</v>
          </cell>
          <cell r="I354">
            <v>1.8054612585270848</v>
          </cell>
        </row>
        <row r="355">
          <cell r="A355" t="str">
            <v>TFLGV-BeVELCExt</v>
          </cell>
          <cell r="B355" t="str">
            <v>VAR_fout</v>
          </cell>
          <cell r="C355" t="str">
            <v>TFLGV</v>
          </cell>
          <cell r="D355">
            <v>2.7909823482587016E-2</v>
          </cell>
          <cell r="E355">
            <v>2.4241059853388779E-2</v>
          </cell>
          <cell r="F355">
            <v>1.8595864184587484E-2</v>
          </cell>
          <cell r="G355">
            <v>9.2968474514563831E-3</v>
          </cell>
        </row>
        <row r="356">
          <cell r="A356" t="str">
            <v>TFLGV-BeVELCExt</v>
          </cell>
          <cell r="B356" t="str">
            <v>VAR_fin</v>
          </cell>
          <cell r="C356" t="str">
            <v>TELC</v>
          </cell>
          <cell r="D356">
            <v>4.0494628618162616E-2</v>
          </cell>
          <cell r="E356">
            <v>3.4846811199664908E-2</v>
          </cell>
          <cell r="F356">
            <v>2.6366573236535462E-2</v>
          </cell>
          <cell r="G356">
            <v>1.3181748735339061E-2</v>
          </cell>
        </row>
        <row r="357">
          <cell r="A357" t="str">
            <v>TFLGV-BeVELCExt</v>
          </cell>
          <cell r="B357" t="str">
            <v>VAR_cap</v>
          </cell>
          <cell r="C357" t="str">
            <v>-</v>
          </cell>
          <cell r="D357">
            <v>1.9499999999999999E-3</v>
          </cell>
          <cell r="E357">
            <v>1.6900000000000001E-3</v>
          </cell>
          <cell r="F357">
            <v>1.2999999999999999E-3</v>
          </cell>
          <cell r="G357">
            <v>6.4999999999999997E-4</v>
          </cell>
        </row>
        <row r="358">
          <cell r="A358" t="str">
            <v>T_C-BAT-ELC-S3</v>
          </cell>
          <cell r="B358" t="str">
            <v>VAR_fout</v>
          </cell>
          <cell r="C358" t="str">
            <v>TPCAR</v>
          </cell>
          <cell r="D358">
            <v>6.1262180063302821E-2</v>
          </cell>
          <cell r="E358">
            <v>9.7661546833160764E-2</v>
          </cell>
          <cell r="F358">
            <v>0.12331058268779918</v>
          </cell>
          <cell r="G358">
            <v>4.2661465716767974</v>
          </cell>
          <cell r="H358">
            <v>2.4016998202085511</v>
          </cell>
          <cell r="I358">
            <v>17.26612928226718</v>
          </cell>
        </row>
        <row r="359">
          <cell r="A359" t="str">
            <v>T_C-BAT-ELC-S3</v>
          </cell>
          <cell r="B359" t="str">
            <v>VAR_fin</v>
          </cell>
          <cell r="C359" t="str">
            <v>T-ELC-car-BatSTGOut_S3</v>
          </cell>
          <cell r="D359">
            <v>4.5805118125927489E-2</v>
          </cell>
          <cell r="E359">
            <v>7.3020559902232302E-2</v>
          </cell>
          <cell r="F359">
            <v>9.2198086982134747E-2</v>
          </cell>
          <cell r="G359">
            <v>3.189755040650788</v>
          </cell>
          <cell r="H359">
            <v>1.7651953295820737</v>
          </cell>
          <cell r="I359">
            <v>10.509329641715942</v>
          </cell>
        </row>
        <row r="360">
          <cell r="A360" t="str">
            <v>T_C-BAT-ELC-S3</v>
          </cell>
          <cell r="B360" t="str">
            <v>VAR_ncap</v>
          </cell>
          <cell r="C360" t="str">
            <v>-</v>
          </cell>
          <cell r="D360">
            <v>5.6963706088134897E-5</v>
          </cell>
          <cell r="E360">
            <v>5.3881777260546097E-4</v>
          </cell>
          <cell r="F360">
            <v>2.0290380433518099E-3</v>
          </cell>
          <cell r="G360">
            <v>0.30195796777790102</v>
          </cell>
          <cell r="H360">
            <v>6.7440353246316902E-3</v>
          </cell>
          <cell r="I360">
            <v>1.3950920035318899</v>
          </cell>
        </row>
        <row r="361">
          <cell r="A361" t="str">
            <v>T_C-BAT-ELC-S3</v>
          </cell>
          <cell r="B361" t="str">
            <v>VAR_cap</v>
          </cell>
          <cell r="C361" t="str">
            <v>-</v>
          </cell>
          <cell r="D361">
            <v>4.2770776826413781E-3</v>
          </cell>
          <cell r="E361">
            <v>6.7156879310622903E-3</v>
          </cell>
          <cell r="F361">
            <v>8.4938423364813026E-3</v>
          </cell>
          <cell r="G361">
            <v>0.29333612957961508</v>
          </cell>
          <cell r="H361">
            <v>0.16515433355842254</v>
          </cell>
          <cell r="I361">
            <v>1.2066255809337381</v>
          </cell>
        </row>
        <row r="362">
          <cell r="A362" t="str">
            <v>T_C-BAT-ELC-S4</v>
          </cell>
          <cell r="B362" t="str">
            <v>VAR_fout</v>
          </cell>
          <cell r="C362" t="str">
            <v>TPCAR</v>
          </cell>
          <cell r="D362">
            <v>0.19454949713839517</v>
          </cell>
          <cell r="E362">
            <v>1.0189795644458193</v>
          </cell>
          <cell r="F362">
            <v>1.8774294194709704</v>
          </cell>
          <cell r="G362">
            <v>3.4701812171887614</v>
          </cell>
          <cell r="H362">
            <v>20.224942841878804</v>
          </cell>
          <cell r="I362">
            <v>5.7846054923075831</v>
          </cell>
        </row>
        <row r="363">
          <cell r="A363" t="str">
            <v>T_C-BAT-ELC-S4</v>
          </cell>
          <cell r="B363" t="str">
            <v>VAR_fin</v>
          </cell>
          <cell r="C363" t="str">
            <v>T-ELC-car-BatSTGOut_S4</v>
          </cell>
          <cell r="D363">
            <v>0.15023441309189886</v>
          </cell>
          <cell r="E363">
            <v>0.78687325883066583</v>
          </cell>
          <cell r="F363">
            <v>1.4497827601941449</v>
          </cell>
          <cell r="G363">
            <v>2.6797326446751129</v>
          </cell>
          <cell r="H363">
            <v>14.598572029506686</v>
          </cell>
          <cell r="I363">
            <v>4.1431150206496525</v>
          </cell>
        </row>
        <row r="364">
          <cell r="A364" t="str">
            <v>T_C-BAT-ELC-S4</v>
          </cell>
          <cell r="B364" t="str">
            <v>VAR_ncap</v>
          </cell>
          <cell r="C364" t="str">
            <v>-</v>
          </cell>
          <cell r="D364">
            <v>1.5249077929185999E-4</v>
          </cell>
          <cell r="E364">
            <v>5.2855801073879598E-2</v>
          </cell>
          <cell r="F364">
            <v>7.2729156947867704E-2</v>
          </cell>
          <cell r="G364">
            <v>0.15660750012560901</v>
          </cell>
          <cell r="H364">
            <v>0.75154176427193298</v>
          </cell>
          <cell r="I364">
            <v>1.46235996208442E-4</v>
          </cell>
        </row>
        <row r="365">
          <cell r="A365" t="str">
            <v>T_C-BAT-ELC-S4</v>
          </cell>
          <cell r="B365" t="str">
            <v>VAR_cap</v>
          </cell>
          <cell r="C365" t="str">
            <v>-</v>
          </cell>
          <cell r="D365">
            <v>1.5355024099947295E-2</v>
          </cell>
          <cell r="E365">
            <v>8.0235787553755183E-2</v>
          </cell>
          <cell r="F365">
            <v>0.14785704175380274</v>
          </cell>
          <cell r="G365">
            <v>0.27326060250772977</v>
          </cell>
          <cell r="H365">
            <v>1.7010129022939713</v>
          </cell>
          <cell r="I365">
            <v>0.64793762184817061</v>
          </cell>
        </row>
        <row r="366">
          <cell r="A366" t="str">
            <v>T_B_c-ICENGA-S1</v>
          </cell>
          <cell r="B366" t="str">
            <v>VAR_fout</v>
          </cell>
          <cell r="C366" t="str">
            <v>CO2_T</v>
          </cell>
          <cell r="E366">
            <v>4.7516701577643202E-3</v>
          </cell>
          <cell r="F366">
            <v>5.7370581383521288E-2</v>
          </cell>
          <cell r="G366">
            <v>5.4840202274743836E-2</v>
          </cell>
          <cell r="H366">
            <v>3.084685426854648E-2</v>
          </cell>
          <cell r="I366">
            <v>1.5009112119550872E-5</v>
          </cell>
        </row>
        <row r="367">
          <cell r="A367" t="str">
            <v>T_B_c-ICENGA-S1</v>
          </cell>
          <cell r="B367" t="str">
            <v>VAR_fout</v>
          </cell>
          <cell r="C367" t="str">
            <v>TPBSc</v>
          </cell>
          <cell r="E367">
            <v>1.0129947419014437E-5</v>
          </cell>
          <cell r="F367">
            <v>1.2830059214588536E-4</v>
          </cell>
          <cell r="G367">
            <v>1.2666564155630193E-4</v>
          </cell>
          <cell r="H367">
            <v>8.0098291217022737E-5</v>
          </cell>
          <cell r="I367">
            <v>4.1485406776323902E-8</v>
          </cell>
        </row>
        <row r="368">
          <cell r="A368" t="str">
            <v>T_B_c-ICENGA-S1</v>
          </cell>
          <cell r="B368" t="str">
            <v>VAR_fin</v>
          </cell>
          <cell r="C368" t="str">
            <v>TNGA</v>
          </cell>
          <cell r="E368">
            <v>8.4249470882346162E-5</v>
          </cell>
          <cell r="F368">
            <v>1.0172088897787458E-3</v>
          </cell>
          <cell r="G368">
            <v>9.7234401196354375E-4</v>
          </cell>
          <cell r="H368">
            <v>5.4693004022245497E-4</v>
          </cell>
          <cell r="I368">
            <v>2.6611900921189509E-7</v>
          </cell>
        </row>
        <row r="369">
          <cell r="A369" t="str">
            <v>T_B_c-ICENGA-S1</v>
          </cell>
          <cell r="B369" t="str">
            <v>VAR_ncap</v>
          </cell>
          <cell r="C369" t="str">
            <v>-</v>
          </cell>
          <cell r="E369">
            <v>2.92080820261781E-7</v>
          </cell>
          <cell r="F369">
            <v>2.6372212956988498E-6</v>
          </cell>
          <cell r="G369">
            <v>1.14730237349625E-6</v>
          </cell>
          <cell r="H369">
            <v>5.0160876162386699E-7</v>
          </cell>
          <cell r="I369">
            <v>1.13260334417617E-8</v>
          </cell>
        </row>
        <row r="370">
          <cell r="A370" t="str">
            <v>T_B_c-ICENGA-S1</v>
          </cell>
          <cell r="B370" t="str">
            <v>VAR_cap</v>
          </cell>
          <cell r="C370" t="str">
            <v>-</v>
          </cell>
          <cell r="E370">
            <v>2.92080820261781E-7</v>
          </cell>
          <cell r="F370">
            <v>2.92930211596063E-6</v>
          </cell>
          <cell r="G370">
            <v>2.95881643662502E-6</v>
          </cell>
          <cell r="H370">
            <v>1.8373110511204101E-6</v>
          </cell>
          <cell r="I370">
            <v>2.9295261568688014E-8</v>
          </cell>
        </row>
        <row r="371">
          <cell r="A371" t="str">
            <v>TFLGV-FCLH2O</v>
          </cell>
          <cell r="B371" t="str">
            <v>VAR_fout</v>
          </cell>
          <cell r="C371" t="str">
            <v>TFLGV</v>
          </cell>
          <cell r="E371">
            <v>2.7738756750048663E-5</v>
          </cell>
          <cell r="F371">
            <v>6.4563614955426179E-5</v>
          </cell>
          <cell r="G371">
            <v>1.4939331260043447E-4</v>
          </cell>
          <cell r="H371">
            <v>0.13346645685951991</v>
          </cell>
          <cell r="I371">
            <v>1.6793014082892923</v>
          </cell>
        </row>
        <row r="372">
          <cell r="A372" t="str">
            <v>TFLGV-FCLH2O</v>
          </cell>
          <cell r="B372" t="str">
            <v>VAR_fin</v>
          </cell>
          <cell r="C372" t="str">
            <v>TH2O</v>
          </cell>
          <cell r="E372">
            <v>5.9639974376802329E-5</v>
          </cell>
          <cell r="F372">
            <v>1.348025567635718E-4</v>
          </cell>
          <cell r="G372">
            <v>2.9368127230654727E-4</v>
          </cell>
          <cell r="H372">
            <v>0.23148019574191644</v>
          </cell>
          <cell r="I372">
            <v>2.7819891219976083</v>
          </cell>
        </row>
        <row r="373">
          <cell r="A373" t="str">
            <v>TFLGV-FCLH2O</v>
          </cell>
          <cell r="B373" t="str">
            <v>VAR_ncap</v>
          </cell>
          <cell r="C373" t="str">
            <v>-</v>
          </cell>
          <cell r="E373">
            <v>2.1161438239840001E-6</v>
          </cell>
          <cell r="F373">
            <v>2.97489407559145E-6</v>
          </cell>
          <cell r="G373">
            <v>6.71967579681325E-6</v>
          </cell>
          <cell r="H373">
            <v>1.3195990521406799E-2</v>
          </cell>
          <cell r="I373">
            <v>0.129025906765983</v>
          </cell>
        </row>
        <row r="374">
          <cell r="A374" t="str">
            <v>TFLGV-FCLH2O</v>
          </cell>
          <cell r="B374" t="str">
            <v>VAR_cap</v>
          </cell>
          <cell r="C374" t="str">
            <v>-</v>
          </cell>
          <cell r="E374">
            <v>2.1161438239840001E-6</v>
          </cell>
          <cell r="F374">
            <v>5.0910378995754602E-6</v>
          </cell>
          <cell r="G374">
            <v>1.15303343136435E-5</v>
          </cell>
          <cell r="H374">
            <v>1.321671032009311E-2</v>
          </cell>
          <cell r="I374">
            <v>0.13564718939380363</v>
          </cell>
        </row>
        <row r="375">
          <cell r="A375" t="str">
            <v>T_B_c-ICENGA-S2</v>
          </cell>
          <cell r="B375" t="str">
            <v>VAR_fout</v>
          </cell>
          <cell r="C375" t="str">
            <v>CO2_T</v>
          </cell>
          <cell r="E375">
            <v>4.0263589298813003E-3</v>
          </cell>
          <cell r="F375">
            <v>0.11149153834449764</v>
          </cell>
          <cell r="G375">
            <v>0.153456321919547</v>
          </cell>
          <cell r="H375">
            <v>9.866453906888098E-2</v>
          </cell>
          <cell r="I375">
            <v>1.226590340680734E-5</v>
          </cell>
        </row>
        <row r="376">
          <cell r="A376" t="str">
            <v>T_B_c-ICENGA-S2</v>
          </cell>
          <cell r="B376" t="str">
            <v>VAR_fout</v>
          </cell>
          <cell r="C376" t="str">
            <v>TPBSc</v>
          </cell>
          <cell r="E376">
            <v>6.0679567954950741E-6</v>
          </cell>
          <cell r="F376">
            <v>1.7637118822121109E-4</v>
          </cell>
          <cell r="G376">
            <v>2.4864355268414877E-4</v>
          </cell>
          <cell r="H376">
            <v>1.7873881148668924E-4</v>
          </cell>
          <cell r="I376">
            <v>2.42867783607189E-8</v>
          </cell>
        </row>
        <row r="377">
          <cell r="A377" t="str">
            <v>T_B_c-ICENGA-S2</v>
          </cell>
          <cell r="B377" t="str">
            <v>VAR_fin</v>
          </cell>
          <cell r="C377" t="str">
            <v>TNGA</v>
          </cell>
          <cell r="E377">
            <v>7.138934272839184E-5</v>
          </cell>
          <cell r="F377">
            <v>1.9768003252570469E-3</v>
          </cell>
          <cell r="G377">
            <v>2.7208567716231666E-3</v>
          </cell>
          <cell r="H377">
            <v>1.749371260086545E-3</v>
          </cell>
          <cell r="I377">
            <v>2.1748055685828601E-7</v>
          </cell>
        </row>
        <row r="378">
          <cell r="A378" t="str">
            <v>T_B_c-ICENGA-S2</v>
          </cell>
          <cell r="B378" t="str">
            <v>VAR_ncap</v>
          </cell>
          <cell r="C378" t="str">
            <v>-</v>
          </cell>
          <cell r="E378">
            <v>1.6732612253049199E-7</v>
          </cell>
          <cell r="F378">
            <v>3.69809563632635E-6</v>
          </cell>
          <cell r="G378">
            <v>1.6311395280692701E-6</v>
          </cell>
          <cell r="H378">
            <v>5.6599140170664295E-7</v>
          </cell>
        </row>
        <row r="379">
          <cell r="A379" t="str">
            <v>T_B_c-ICENGA-S2</v>
          </cell>
          <cell r="B379" t="str">
            <v>VAR_cap</v>
          </cell>
          <cell r="C379" t="str">
            <v>-</v>
          </cell>
          <cell r="E379">
            <v>1.6732612253049199E-7</v>
          </cell>
          <cell r="F379">
            <v>3.8654217588568397E-6</v>
          </cell>
          <cell r="G379">
            <v>5.4538097854746243E-6</v>
          </cell>
          <cell r="H379">
            <v>3.9223858727650803E-6</v>
          </cell>
          <cell r="I379">
            <v>1.1495290103873005E-8</v>
          </cell>
        </row>
        <row r="380">
          <cell r="A380" t="str">
            <v>T_B_u-ICEDSL-S1</v>
          </cell>
          <cell r="B380" t="str">
            <v>VAR_fout</v>
          </cell>
          <cell r="C380" t="str">
            <v>CO2_T</v>
          </cell>
          <cell r="D380">
            <v>2.2519147313522499E-2</v>
          </cell>
          <cell r="E380">
            <v>0.533251349863331</v>
          </cell>
          <cell r="F380">
            <v>31.012710379392775</v>
          </cell>
          <cell r="G380">
            <v>53.161351115043253</v>
          </cell>
          <cell r="H380">
            <v>38.824211021932513</v>
          </cell>
          <cell r="I380">
            <v>2.5510568506231768E-3</v>
          </cell>
        </row>
        <row r="381">
          <cell r="A381" t="str">
            <v>T_B_u-ICEDSL-S1</v>
          </cell>
          <cell r="B381" t="str">
            <v>VAR_fout</v>
          </cell>
          <cell r="C381" t="str">
            <v>TPBSu</v>
          </cell>
          <cell r="D381">
            <v>3.8070313609628121E-5</v>
          </cell>
          <cell r="E381">
            <v>9.3345229228337077E-4</v>
          </cell>
          <cell r="F381">
            <v>5.723974553750167E-2</v>
          </cell>
          <cell r="G381">
            <v>0.10306366817749198</v>
          </cell>
          <cell r="H381">
            <v>8.4670109174163843E-2</v>
          </cell>
          <cell r="I381">
            <v>5.8252292711045168E-6</v>
          </cell>
        </row>
        <row r="382">
          <cell r="A382" t="str">
            <v>T_B_u-ICEDSL-S1</v>
          </cell>
          <cell r="B382" t="str">
            <v>VAR_fin</v>
          </cell>
          <cell r="C382" t="str">
            <v>TDSL</v>
          </cell>
          <cell r="D382">
            <v>3.0721892651463151E-4</v>
          </cell>
          <cell r="E382">
            <v>7.2749160963619507E-3</v>
          </cell>
          <cell r="F382">
            <v>0.42309291104219321</v>
          </cell>
          <cell r="G382">
            <v>0.72525717755857089</v>
          </cell>
          <cell r="H382">
            <v>0.52966181476033503</v>
          </cell>
          <cell r="I382">
            <v>3.4802958398679073E-5</v>
          </cell>
        </row>
        <row r="383">
          <cell r="A383" t="str">
            <v>T_B_u-ICEDSL-S1</v>
          </cell>
          <cell r="B383" t="str">
            <v>VAR_ncap</v>
          </cell>
          <cell r="C383" t="str">
            <v>-</v>
          </cell>
          <cell r="E383">
            <v>1.7055064981270499E-5</v>
          </cell>
          <cell r="F383">
            <v>1.0620609481800599E-3</v>
          </cell>
          <cell r="G383">
            <v>1.18307548428855E-3</v>
          </cell>
          <cell r="H383">
            <v>1.2625386388451999E-3</v>
          </cell>
          <cell r="I383">
            <v>7.9876622691056303E-8</v>
          </cell>
        </row>
        <row r="384">
          <cell r="A384" t="str">
            <v>T_B_u-ICEDSL-S1</v>
          </cell>
          <cell r="B384" t="str">
            <v>VAR_cap</v>
          </cell>
          <cell r="C384" t="str">
            <v>-</v>
          </cell>
          <cell r="D384">
            <v>7.0464135021097004E-7</v>
          </cell>
          <cell r="E384">
            <v>1.7886991844842932E-5</v>
          </cell>
          <cell r="F384">
            <v>1.0799304552334711E-3</v>
          </cell>
          <cell r="G384">
            <v>2.2603971835883562E-3</v>
          </cell>
          <cell r="H384">
            <v>1.8370804969347924E-3</v>
          </cell>
          <cell r="I384">
            <v>1.9263191837601192E-7</v>
          </cell>
        </row>
        <row r="385">
          <cell r="A385" t="str">
            <v>T_B_c-ICENGA-S3</v>
          </cell>
          <cell r="B385" t="str">
            <v>VAR_fout</v>
          </cell>
          <cell r="C385" t="str">
            <v>CO2_T</v>
          </cell>
          <cell r="E385">
            <v>3.82298378790697E-3</v>
          </cell>
          <cell r="F385">
            <v>0.46802880336478131</v>
          </cell>
          <cell r="G385">
            <v>0.60726529769582827</v>
          </cell>
          <cell r="H385">
            <v>0.70778584218175655</v>
          </cell>
        </row>
        <row r="386">
          <cell r="A386" t="str">
            <v>T_B_c-ICENGA-S3</v>
          </cell>
          <cell r="B386" t="str">
            <v>VAR_fout</v>
          </cell>
          <cell r="C386" t="str">
            <v>TPBSc</v>
          </cell>
          <cell r="E386">
            <v>3.8244840691743449E-6</v>
          </cell>
          <cell r="F386">
            <v>4.9231355169633616E-4</v>
          </cell>
          <cell r="G386">
            <v>6.5120394454486782E-4</v>
          </cell>
          <cell r="H386">
            <v>8.5002160774062861E-4</v>
          </cell>
        </row>
        <row r="387">
          <cell r="A387" t="str">
            <v>T_B_c-ICENGA-S3</v>
          </cell>
          <cell r="B387" t="str">
            <v>VAR_fin</v>
          </cell>
          <cell r="C387" t="str">
            <v>TNGA</v>
          </cell>
          <cell r="E387">
            <v>6.7783400494804405E-5</v>
          </cell>
          <cell r="F387">
            <v>8.2983830383826403E-3</v>
          </cell>
          <cell r="G387">
            <v>1.0767115207372873E-2</v>
          </cell>
          <cell r="H387">
            <v>1.2549394364924764E-2</v>
          </cell>
        </row>
        <row r="388">
          <cell r="A388" t="str">
            <v>T_B_c-ICENGA-S3</v>
          </cell>
          <cell r="B388" t="str">
            <v>VAR_ncap</v>
          </cell>
          <cell r="C388" t="str">
            <v>-</v>
          </cell>
          <cell r="E388">
            <v>1.1759777514192199E-7</v>
          </cell>
          <cell r="F388">
            <v>1.06231235228011E-5</v>
          </cell>
          <cell r="G388">
            <v>3.50279191830792E-6</v>
          </cell>
          <cell r="H388">
            <v>7.6896374577160705E-7</v>
          </cell>
        </row>
        <row r="389">
          <cell r="A389" t="str">
            <v>T_B_c-ICENGA-S3</v>
          </cell>
          <cell r="B389" t="str">
            <v>VAR_cap</v>
          </cell>
          <cell r="C389" t="str">
            <v>-</v>
          </cell>
          <cell r="E389">
            <v>1.1759777514192199E-7</v>
          </cell>
          <cell r="F389">
            <v>1.0740721297943E-5</v>
          </cell>
          <cell r="G389">
            <v>1.41955913873037E-5</v>
          </cell>
          <cell r="H389">
            <v>1.85006987531043E-5</v>
          </cell>
          <cell r="I389">
            <v>6.7906241541820295E-9</v>
          </cell>
        </row>
        <row r="390">
          <cell r="A390" t="str">
            <v>T_B_u-ICEDSL-S2</v>
          </cell>
          <cell r="B390" t="str">
            <v>VAR_fout</v>
          </cell>
          <cell r="C390" t="str">
            <v>CO2_T</v>
          </cell>
          <cell r="D390">
            <v>8.0416110066456987</v>
          </cell>
          <cell r="E390">
            <v>10.039746787969962</v>
          </cell>
          <cell r="F390">
            <v>17.490860462901107</v>
          </cell>
          <cell r="G390">
            <v>28.821908964431877</v>
          </cell>
          <cell r="H390">
            <v>4.0053021879372555</v>
          </cell>
          <cell r="I390">
            <v>5.0609216329264102E-5</v>
          </cell>
        </row>
        <row r="391">
          <cell r="A391" t="str">
            <v>T_B_u-ICEDSL-S2</v>
          </cell>
          <cell r="B391" t="str">
            <v>VAR_fout</v>
          </cell>
          <cell r="C391" t="str">
            <v>TPBSu</v>
          </cell>
          <cell r="D391">
            <v>9.5957206364268872E-3</v>
          </cell>
          <cell r="E391">
            <v>1.2028799874639081E-2</v>
          </cell>
          <cell r="F391">
            <v>2.1700869406988694E-2</v>
          </cell>
          <cell r="G391">
            <v>3.850845613996038E-2</v>
          </cell>
          <cell r="H391">
            <v>5.7926598285615869E-3</v>
          </cell>
          <cell r="I391">
            <v>8.0106649272324892E-8</v>
          </cell>
        </row>
        <row r="392">
          <cell r="A392" t="str">
            <v>T_B_u-ICEDSL-S2</v>
          </cell>
          <cell r="B392" t="str">
            <v>VAR_fin</v>
          </cell>
          <cell r="C392" t="str">
            <v>TDSL</v>
          </cell>
          <cell r="D392">
            <v>0.10970819927211056</v>
          </cell>
          <cell r="E392">
            <v>0.13696789615238708</v>
          </cell>
          <cell r="F392">
            <v>0.23862019731106568</v>
          </cell>
          <cell r="G392">
            <v>0.39320476076987615</v>
          </cell>
          <cell r="H392">
            <v>5.4642594651258522E-2</v>
          </cell>
          <cell r="I392">
            <v>6.9043951335967397E-7</v>
          </cell>
        </row>
        <row r="393">
          <cell r="A393" t="str">
            <v>T_B_u-ICEDSL-S2</v>
          </cell>
          <cell r="B393" t="str">
            <v>VAR_ncap</v>
          </cell>
          <cell r="C393" t="str">
            <v>-</v>
          </cell>
          <cell r="E393">
            <v>1.01860951100513E-5</v>
          </cell>
          <cell r="F393">
            <v>1.81678464883689E-4</v>
          </cell>
          <cell r="G393">
            <v>4.1404768319873903E-4</v>
          </cell>
          <cell r="H393">
            <v>3.2897894866911698E-5</v>
          </cell>
          <cell r="I393">
            <v>1.59506811288978E-8</v>
          </cell>
        </row>
        <row r="394">
          <cell r="A394" t="str">
            <v>T_B_u-ICEDSL-S2</v>
          </cell>
          <cell r="B394" t="str">
            <v>VAR_cap</v>
          </cell>
          <cell r="C394" t="str">
            <v>-</v>
          </cell>
          <cell r="D394">
            <v>1.8410132833892527E-4</v>
          </cell>
          <cell r="E394">
            <v>2.2772591133028992E-4</v>
          </cell>
          <cell r="F394">
            <v>4.0954707092896768E-4</v>
          </cell>
          <cell r="G394">
            <v>7.2644387221113438E-4</v>
          </cell>
          <cell r="H394">
            <v>1.0945485428607455E-4</v>
          </cell>
          <cell r="I394">
            <v>3.2693922747299367E-8</v>
          </cell>
        </row>
        <row r="395">
          <cell r="A395" t="str">
            <v>T_B_c-ICENGA-S4</v>
          </cell>
          <cell r="B395" t="str">
            <v>VAR_fout</v>
          </cell>
          <cell r="C395" t="str">
            <v>CO2_T</v>
          </cell>
          <cell r="F395">
            <v>1.699859104817447E-3</v>
          </cell>
          <cell r="G395">
            <v>1.3644770152885649E-3</v>
          </cell>
          <cell r="H395">
            <v>1.2658067065071063E-3</v>
          </cell>
        </row>
        <row r="396">
          <cell r="A396" t="str">
            <v>T_B_c-ICENGA-S4</v>
          </cell>
          <cell r="B396" t="str">
            <v>VAR_fout</v>
          </cell>
          <cell r="C396" t="str">
            <v>TPBSc</v>
          </cell>
          <cell r="F396">
            <v>1.1844729373353169E-6</v>
          </cell>
          <cell r="G396">
            <v>9.9167373523550807E-7</v>
          </cell>
          <cell r="H396">
            <v>1.0160028658014556E-6</v>
          </cell>
        </row>
        <row r="397">
          <cell r="A397" t="str">
            <v>T_B_c-ICENGA-S4</v>
          </cell>
          <cell r="B397" t="str">
            <v>VAR_fin</v>
          </cell>
          <cell r="C397" t="str">
            <v>TNGA</v>
          </cell>
          <cell r="F397">
            <v>3.0139345830096545E-5</v>
          </cell>
          <cell r="G397">
            <v>2.4192854881002933E-5</v>
          </cell>
          <cell r="H397">
            <v>2.2443381321048042E-5</v>
          </cell>
        </row>
        <row r="398">
          <cell r="A398" t="str">
            <v>T_B_c-ICENGA-S4</v>
          </cell>
          <cell r="B398" t="str">
            <v>VAR_ncap</v>
          </cell>
          <cell r="C398" t="str">
            <v>-</v>
          </cell>
          <cell r="E398">
            <v>1.2929995711068999E-8</v>
          </cell>
          <cell r="F398">
            <v>2.9970502651256003E-8</v>
          </cell>
          <cell r="G398">
            <v>1.9072627461523701E-8</v>
          </cell>
        </row>
        <row r="399">
          <cell r="A399" t="str">
            <v>T_B_c-ICENGA-S4</v>
          </cell>
          <cell r="B399" t="str">
            <v>VAR_cap</v>
          </cell>
          <cell r="C399" t="str">
            <v>-</v>
          </cell>
          <cell r="E399">
            <v>1.2929995711068999E-8</v>
          </cell>
          <cell r="F399">
            <v>4.2900498362325001E-8</v>
          </cell>
          <cell r="G399">
            <v>4.4926982928151198E-8</v>
          </cell>
          <cell r="H399">
            <v>2.3822637362420901E-8</v>
          </cell>
          <cell r="I399">
            <v>-3.13585147471131E-9</v>
          </cell>
        </row>
        <row r="400">
          <cell r="A400" t="str">
            <v>T_B_u-ICEDSL-S3</v>
          </cell>
          <cell r="B400" t="str">
            <v>VAR_fout</v>
          </cell>
          <cell r="C400" t="str">
            <v>CO2_T</v>
          </cell>
          <cell r="D400">
            <v>45.47883147928205</v>
          </cell>
          <cell r="E400">
            <v>67.676326806854973</v>
          </cell>
          <cell r="F400">
            <v>117.65609465347808</v>
          </cell>
          <cell r="G400">
            <v>190.05328220633479</v>
          </cell>
          <cell r="H400">
            <v>7.6041459788469314</v>
          </cell>
          <cell r="I400">
            <v>3.5649873341036598E-5</v>
          </cell>
        </row>
        <row r="401">
          <cell r="A401" t="str">
            <v>T_B_u-ICEDSL-S3</v>
          </cell>
          <cell r="B401" t="str">
            <v>VAR_fout</v>
          </cell>
          <cell r="C401" t="str">
            <v>TPBSu</v>
          </cell>
          <cell r="D401">
            <v>3.5954663268815724E-2</v>
          </cell>
          <cell r="E401">
            <v>5.3748174370595758E-2</v>
          </cell>
          <cell r="F401">
            <v>9.6747084578849729E-2</v>
          </cell>
          <cell r="G401">
            <v>0.17071436750089253</v>
          </cell>
          <cell r="H401">
            <v>7.7913085042260371E-3</v>
          </cell>
          <cell r="I401">
            <v>3.8281660095958598E-8</v>
          </cell>
        </row>
        <row r="402">
          <cell r="A402" t="str">
            <v>T_B_u-ICEDSL-S3</v>
          </cell>
          <cell r="B402" t="str">
            <v>VAR_fin</v>
          </cell>
          <cell r="C402" t="str">
            <v>TDSL</v>
          </cell>
          <cell r="D402">
            <v>0.62044790558365748</v>
          </cell>
          <cell r="E402">
            <v>0.92327867403622166</v>
          </cell>
          <cell r="F402">
            <v>1.6051308956818289</v>
          </cell>
          <cell r="G402">
            <v>2.5928142183674514</v>
          </cell>
          <cell r="H402">
            <v>0.10374005428167715</v>
          </cell>
          <cell r="I402">
            <v>4.86355707244701E-7</v>
          </cell>
        </row>
        <row r="403">
          <cell r="A403" t="str">
            <v>T_B_u-ICEDSL-S3</v>
          </cell>
          <cell r="B403" t="str">
            <v>VAR_ncap</v>
          </cell>
          <cell r="C403" t="str">
            <v>-</v>
          </cell>
          <cell r="E403">
            <v>6.1197104564347595E-5</v>
          </cell>
          <cell r="F403">
            <v>8.1080918753792205E-4</v>
          </cell>
          <cell r="G403">
            <v>2.1160215174663298E-3</v>
          </cell>
          <cell r="H403">
            <v>1.44221035199232E-4</v>
          </cell>
        </row>
        <row r="404">
          <cell r="A404" t="str">
            <v>T_B_u-ICEDSL-S3</v>
          </cell>
          <cell r="B404" t="str">
            <v>VAR_cap</v>
          </cell>
          <cell r="C404" t="str">
            <v>-</v>
          </cell>
          <cell r="D404">
            <v>8.0662276159262003E-4</v>
          </cell>
          <cell r="E404">
            <v>1.0136815704645192E-3</v>
          </cell>
          <cell r="F404">
            <v>1.824503154785847E-3</v>
          </cell>
          <cell r="G404">
            <v>3.2191562492693052E-3</v>
          </cell>
          <cell r="H404">
            <v>1.4679029768181401E-4</v>
          </cell>
          <cell r="I404">
            <v>-4.2878168039951628E-9</v>
          </cell>
        </row>
        <row r="405">
          <cell r="A405" t="str">
            <v>T_B_u-ICEDSL-S4</v>
          </cell>
          <cell r="B405" t="str">
            <v>VAR_fout</v>
          </cell>
          <cell r="C405" t="str">
            <v>CO2_T</v>
          </cell>
          <cell r="D405">
            <v>0.25570264699381851</v>
          </cell>
          <cell r="F405">
            <v>1.1458523194810921E-2</v>
          </cell>
          <cell r="G405">
            <v>7.9267105091785901E-4</v>
          </cell>
          <cell r="H405">
            <v>4.4698895118805999E-3</v>
          </cell>
        </row>
        <row r="406">
          <cell r="A406" t="str">
            <v>T_B_u-ICEDSL-S4</v>
          </cell>
          <cell r="B406" t="str">
            <v>VAR_fout</v>
          </cell>
          <cell r="C406" t="str">
            <v>TPBSu</v>
          </cell>
          <cell r="D406">
            <v>1.3481592889352681E-4</v>
          </cell>
          <cell r="F406">
            <v>6.12248680767278E-6</v>
          </cell>
          <cell r="G406">
            <v>4.3442179395628399E-7</v>
          </cell>
          <cell r="H406">
            <v>3.0084832763208569E-6</v>
          </cell>
        </row>
        <row r="407">
          <cell r="A407" t="str">
            <v>T_B_u-ICEDSL-S4</v>
          </cell>
          <cell r="B407" t="str">
            <v>VAR_fin</v>
          </cell>
          <cell r="C407" t="str">
            <v>TDSL</v>
          </cell>
          <cell r="D407">
            <v>3.4884399317028436E-3</v>
          </cell>
          <cell r="F407">
            <v>1.5632364522252275E-4</v>
          </cell>
          <cell r="G407">
            <v>1.0814066178961244E-5</v>
          </cell>
          <cell r="H407">
            <v>6.0980757324428357E-5</v>
          </cell>
        </row>
        <row r="408">
          <cell r="A408" t="str">
            <v>T_B_u-ICEDSL-S4</v>
          </cell>
          <cell r="B408" t="str">
            <v>VAR_ncap</v>
          </cell>
          <cell r="C408" t="str">
            <v>-</v>
          </cell>
          <cell r="F408">
            <v>1.48848182177739E-8</v>
          </cell>
        </row>
        <row r="409">
          <cell r="A409" t="str">
            <v>T_B_u-ICEDSL-S4</v>
          </cell>
          <cell r="B409" t="str">
            <v>VAR_cap</v>
          </cell>
          <cell r="C409" t="str">
            <v>-</v>
          </cell>
          <cell r="D409">
            <v>2.8253514967231293E-6</v>
          </cell>
          <cell r="E409">
            <v>6.1010772004997107E-9</v>
          </cell>
          <cell r="F409">
            <v>1.1443365264405485E-7</v>
          </cell>
          <cell r="G409">
            <v>3.4712336977395369E-8</v>
          </cell>
          <cell r="H409">
            <v>-1.11890608324785E-8</v>
          </cell>
          <cell r="I409">
            <v>-3.23672151847444E-9</v>
          </cell>
        </row>
        <row r="410">
          <cell r="A410" t="str">
            <v>T_B_c-ICENGAEXT</v>
          </cell>
          <cell r="B410" t="str">
            <v>VAR_fout</v>
          </cell>
          <cell r="C410" t="str">
            <v>CO2_T</v>
          </cell>
          <cell r="D410">
            <v>7.9464575054455193E-3</v>
          </cell>
          <cell r="E410">
            <v>7.9289713274279198E-3</v>
          </cell>
          <cell r="F410">
            <v>7.7802215265402996E-3</v>
          </cell>
        </row>
        <row r="411">
          <cell r="A411" t="str">
            <v>T_B_c-ICENGAEXT</v>
          </cell>
          <cell r="B411" t="str">
            <v>VAR_fout</v>
          </cell>
          <cell r="C411" t="str">
            <v>TPBSc</v>
          </cell>
          <cell r="D411">
            <v>1.4019368008661751E-3</v>
          </cell>
          <cell r="E411">
            <v>1.1214148846337456E-3</v>
          </cell>
          <cell r="F411">
            <v>6.9202858092104632E-4</v>
          </cell>
        </row>
        <row r="412">
          <cell r="A412" t="str">
            <v>T_B_c-ICENGAEXT</v>
          </cell>
          <cell r="B412" t="str">
            <v>VAR_fin</v>
          </cell>
          <cell r="C412" t="str">
            <v>TNGA</v>
          </cell>
          <cell r="D412">
            <v>1.4089463662137448E-4</v>
          </cell>
          <cell r="E412">
            <v>1.40584598004041E-4</v>
          </cell>
          <cell r="F412">
            <v>1.379471901868846E-4</v>
          </cell>
        </row>
        <row r="413">
          <cell r="A413" t="str">
            <v>T_B_c-ICENGAEXT</v>
          </cell>
          <cell r="B413" t="str">
            <v>VAR_cap</v>
          </cell>
          <cell r="C413" t="str">
            <v>-</v>
          </cell>
          <cell r="D413">
            <v>2.9722792607802899E-5</v>
          </cell>
          <cell r="E413">
            <v>2.3778234086242301E-5</v>
          </cell>
          <cell r="F413">
            <v>1.4861396303901497E-5</v>
          </cell>
        </row>
        <row r="414">
          <cell r="A414" t="str">
            <v>T_B_u-ICEDSLEXT</v>
          </cell>
          <cell r="B414" t="str">
            <v>VAR_fout</v>
          </cell>
          <cell r="C414" t="str">
            <v>CO2_T</v>
          </cell>
          <cell r="D414">
            <v>1.2709513666213199</v>
          </cell>
          <cell r="E414">
            <v>1.26946607598946</v>
          </cell>
          <cell r="F414">
            <v>1.26449951334903</v>
          </cell>
        </row>
        <row r="415">
          <cell r="A415" t="str">
            <v>T_B_u-ICEDSLEXT</v>
          </cell>
          <cell r="B415" t="str">
            <v>VAR_fout</v>
          </cell>
          <cell r="C415" t="str">
            <v>TPBSu</v>
          </cell>
          <cell r="D415">
            <v>0.2422034630897979</v>
          </cell>
          <cell r="E415">
            <v>0.19379008476734771</v>
          </cell>
          <cell r="F415">
            <v>0.12111887454436125</v>
          </cell>
        </row>
        <row r="416">
          <cell r="A416" t="str">
            <v>T_B_u-ICEDSLEXT</v>
          </cell>
          <cell r="B416" t="str">
            <v>VAR_fin</v>
          </cell>
          <cell r="C416" t="str">
            <v>TDSL</v>
          </cell>
          <cell r="D416">
            <v>1.7339036379554085E-2</v>
          </cell>
          <cell r="E416">
            <v>1.7318773205858916E-2</v>
          </cell>
          <cell r="F416">
            <v>1.7251016553192701E-2</v>
          </cell>
        </row>
        <row r="417">
          <cell r="A417" t="str">
            <v>T_B_u-ICEDSLEXT</v>
          </cell>
          <cell r="B417" t="str">
            <v>VAR_cap</v>
          </cell>
          <cell r="C417" t="str">
            <v>-</v>
          </cell>
          <cell r="D417">
            <v>4.5678362175525303E-3</v>
          </cell>
          <cell r="E417">
            <v>3.6542689740420198E-3</v>
          </cell>
          <cell r="F417">
            <v>2.2839181087762699E-3</v>
          </cell>
        </row>
        <row r="418">
          <cell r="A418" t="str">
            <v>D-T-ELC-LGV</v>
          </cell>
          <cell r="B418" t="str">
            <v>VAR_fout</v>
          </cell>
          <cell r="C418" t="str">
            <v>T-ELC-LGV_BatSTGin</v>
          </cell>
          <cell r="D418">
            <v>3.5372808052380571E-2</v>
          </cell>
          <cell r="E418">
            <v>7.8915341164492461E-2</v>
          </cell>
          <cell r="F418">
            <v>0.23935803254533805</v>
          </cell>
          <cell r="G418">
            <v>1.04251736562912</v>
          </cell>
          <cell r="H418">
            <v>2.7410025114049605</v>
          </cell>
          <cell r="I418">
            <v>1.0311750222544918</v>
          </cell>
        </row>
        <row r="419">
          <cell r="A419" t="str">
            <v>D-T-ELC-LGV</v>
          </cell>
          <cell r="B419" t="str">
            <v>VAR_fin</v>
          </cell>
          <cell r="C419" t="str">
            <v>TELC</v>
          </cell>
          <cell r="D419">
            <v>3.5372808052380571E-2</v>
          </cell>
          <cell r="E419">
            <v>7.8915341164492461E-2</v>
          </cell>
          <cell r="F419">
            <v>0.23935803254533805</v>
          </cell>
          <cell r="G419">
            <v>1.04251736562912</v>
          </cell>
          <cell r="H419">
            <v>2.7410025114049605</v>
          </cell>
          <cell r="I419">
            <v>1.0311750222544918</v>
          </cell>
        </row>
        <row r="420">
          <cell r="A420" t="str">
            <v>D-T-ELC-LGV</v>
          </cell>
          <cell r="B420" t="str">
            <v>VAR_ncap</v>
          </cell>
          <cell r="C420" t="str">
            <v>-</v>
          </cell>
          <cell r="D420">
            <v>3.7429674703239701E-3</v>
          </cell>
          <cell r="E420">
            <v>4.5993967924728499E-3</v>
          </cell>
          <cell r="F420">
            <v>1.69589311727559E-2</v>
          </cell>
          <cell r="G420">
            <v>8.6504333144142798E-2</v>
          </cell>
          <cell r="H420">
            <v>0.11629674757708899</v>
          </cell>
          <cell r="I420">
            <v>2.29271274249505E-2</v>
          </cell>
        </row>
        <row r="421">
          <cell r="A421" t="str">
            <v>D-T-ELC-LGV</v>
          </cell>
          <cell r="B421" t="str">
            <v>VAR_cap</v>
          </cell>
          <cell r="C421" t="str">
            <v>-</v>
          </cell>
          <cell r="D421">
            <v>3.7429674703239701E-3</v>
          </cell>
          <cell r="E421">
            <v>8.3423642627968204E-3</v>
          </cell>
          <cell r="F421">
            <v>2.53012954355528E-2</v>
          </cell>
          <cell r="G421">
            <v>0.11019197921605101</v>
          </cell>
          <cell r="H421">
            <v>0.28972133672564498</v>
          </cell>
          <cell r="I421">
            <v>0.108995801976819</v>
          </cell>
        </row>
        <row r="422">
          <cell r="A422" t="str">
            <v>T_B_c-FCLH2O-S1</v>
          </cell>
          <cell r="B422" t="str">
            <v>VAR_fout</v>
          </cell>
          <cell r="C422" t="str">
            <v>TPBSc</v>
          </cell>
          <cell r="G422">
            <v>2.5459787970389975E-5</v>
          </cell>
          <cell r="H422">
            <v>8.0755782561245121E-3</v>
          </cell>
          <cell r="I422">
            <v>3.2191125120204118E-2</v>
          </cell>
        </row>
        <row r="423">
          <cell r="A423" t="str">
            <v>T_B_c-FCLH2O-S1</v>
          </cell>
          <cell r="B423" t="str">
            <v>VAR_fin</v>
          </cell>
          <cell r="C423" t="str">
            <v>TH2O</v>
          </cell>
          <cell r="G423">
            <v>1.0861602652179637E-4</v>
          </cell>
          <cell r="H423">
            <v>3.0437327768115977E-2</v>
          </cell>
          <cell r="I423">
            <v>0.10609505743474601</v>
          </cell>
        </row>
        <row r="424">
          <cell r="A424" t="str">
            <v>T_B_c-FCLH2O-S1</v>
          </cell>
          <cell r="B424" t="str">
            <v>VAR_ncap</v>
          </cell>
          <cell r="C424" t="str">
            <v>-</v>
          </cell>
          <cell r="G424">
            <v>6.3402634475664103E-7</v>
          </cell>
          <cell r="H424">
            <v>1.5774206564786699E-4</v>
          </cell>
          <cell r="I424">
            <v>6.9922492837362204E-4</v>
          </cell>
        </row>
        <row r="425">
          <cell r="A425" t="str">
            <v>T_B_c-FCLH2O-S1</v>
          </cell>
          <cell r="B425" t="str">
            <v>VAR_cap</v>
          </cell>
          <cell r="C425" t="str">
            <v>-</v>
          </cell>
          <cell r="G425">
            <v>6.3402634475664103E-7</v>
          </cell>
          <cell r="H425">
            <v>2.0535785583408199E-4</v>
          </cell>
          <cell r="I425">
            <v>6.9961971664519085E-4</v>
          </cell>
        </row>
        <row r="426">
          <cell r="A426" t="str">
            <v>T_B_c-FCLH2O-S2</v>
          </cell>
          <cell r="B426" t="str">
            <v>VAR_fout</v>
          </cell>
          <cell r="C426" t="str">
            <v>TPBSc</v>
          </cell>
          <cell r="G426">
            <v>1.5452625449972332E-5</v>
          </cell>
          <cell r="H426">
            <v>1.7224381871714224E-4</v>
          </cell>
          <cell r="I426">
            <v>4.7528773624473226E-2</v>
          </cell>
        </row>
        <row r="427">
          <cell r="A427" t="str">
            <v>T_B_c-FCLH2O-S2</v>
          </cell>
          <cell r="B427" t="str">
            <v>VAR_fin</v>
          </cell>
          <cell r="C427" t="str">
            <v>TH2O</v>
          </cell>
          <cell r="G427">
            <v>9.1380763174733068E-5</v>
          </cell>
          <cell r="H427">
            <v>9.1950868638224052E-4</v>
          </cell>
          <cell r="I427">
            <v>0.21722372403543092</v>
          </cell>
        </row>
        <row r="428">
          <cell r="A428" t="str">
            <v>T_B_c-FCLH2O-S2</v>
          </cell>
          <cell r="B428" t="str">
            <v>VAR_ncap</v>
          </cell>
          <cell r="C428" t="str">
            <v>-</v>
          </cell>
          <cell r="G428">
            <v>3.4946696213187801E-7</v>
          </cell>
          <cell r="H428">
            <v>1.9094735145939801E-6</v>
          </cell>
          <cell r="I428">
            <v>1.03448201852306E-3</v>
          </cell>
        </row>
        <row r="429">
          <cell r="A429" t="str">
            <v>T_B_c-FCLH2O-S2</v>
          </cell>
          <cell r="B429" t="str">
            <v>VAR_cap</v>
          </cell>
          <cell r="C429" t="str">
            <v>-</v>
          </cell>
          <cell r="G429">
            <v>3.4946696213187801E-7</v>
          </cell>
          <cell r="H429">
            <v>3.8492972975207596E-6</v>
          </cell>
          <cell r="I429">
            <v>1.0348898856044429E-3</v>
          </cell>
        </row>
        <row r="430">
          <cell r="A430" t="str">
            <v>T_B_c-FCLH2O-S3</v>
          </cell>
          <cell r="B430" t="str">
            <v>VAR_fout</v>
          </cell>
          <cell r="C430" t="str">
            <v>TPBSc</v>
          </cell>
          <cell r="G430">
            <v>6.8967907255965152E-6</v>
          </cell>
          <cell r="H430">
            <v>4.1587562451464574E-5</v>
          </cell>
          <cell r="I430">
            <v>1.6372350461932077E-5</v>
          </cell>
        </row>
        <row r="431">
          <cell r="A431" t="str">
            <v>T_B_c-FCLH2O-S3</v>
          </cell>
          <cell r="B431" t="str">
            <v>VAR_fin</v>
          </cell>
          <cell r="C431" t="str">
            <v>TH2O</v>
          </cell>
          <cell r="G431">
            <v>6.0975058011467386E-5</v>
          </cell>
          <cell r="H431">
            <v>3.3182984845389607E-4</v>
          </cell>
          <cell r="I431">
            <v>1.1646581227326066E-4</v>
          </cell>
        </row>
        <row r="432">
          <cell r="A432" t="str">
            <v>T_B_c-FCLH2O-S3</v>
          </cell>
          <cell r="B432" t="str">
            <v>VAR_ncap</v>
          </cell>
          <cell r="C432" t="str">
            <v>-</v>
          </cell>
          <cell r="G432">
            <v>1.6297139518424601E-7</v>
          </cell>
          <cell r="H432">
            <v>4.4668225169069299E-7</v>
          </cell>
          <cell r="I432">
            <v>2.4876422256853601E-7</v>
          </cell>
        </row>
        <row r="433">
          <cell r="A433" t="str">
            <v>T_B_c-FCLH2O-S3</v>
          </cell>
          <cell r="B433" t="str">
            <v>VAR_cap</v>
          </cell>
          <cell r="C433" t="str">
            <v>-</v>
          </cell>
          <cell r="G433">
            <v>1.6297139518424601E-7</v>
          </cell>
          <cell r="H433">
            <v>9.4101900643840497E-7</v>
          </cell>
          <cell r="I433">
            <v>3.8785140566021738E-7</v>
          </cell>
        </row>
        <row r="434">
          <cell r="A434" t="str">
            <v>T_C-HYBGSLEXT</v>
          </cell>
          <cell r="B434" t="str">
            <v>VAR_fout</v>
          </cell>
          <cell r="C434" t="str">
            <v>CO2_T</v>
          </cell>
          <cell r="D434">
            <v>92.549785819763102</v>
          </cell>
          <cell r="E434">
            <v>91.724800334850102</v>
          </cell>
          <cell r="F434">
            <v>68.278231168475301</v>
          </cell>
          <cell r="G434">
            <v>32.395775011401298</v>
          </cell>
        </row>
        <row r="435">
          <cell r="A435" t="str">
            <v>T_C-HYBGSLEXT</v>
          </cell>
          <cell r="B435" t="str">
            <v>VAR_fout</v>
          </cell>
          <cell r="C435" t="str">
            <v>TPCAR</v>
          </cell>
          <cell r="D435">
            <v>0.61925004876314849</v>
          </cell>
          <cell r="E435">
            <v>0.6276961855926001</v>
          </cell>
          <cell r="F435">
            <v>0.48283950464898828</v>
          </cell>
          <cell r="G435">
            <v>0.2414229969042179</v>
          </cell>
        </row>
        <row r="436">
          <cell r="A436" t="str">
            <v>T_C-HYBGSLEXT</v>
          </cell>
          <cell r="B436" t="str">
            <v>VAR_fin</v>
          </cell>
          <cell r="C436" t="str">
            <v>TGSL</v>
          </cell>
          <cell r="D436">
            <v>1.2540621384791739</v>
          </cell>
          <cell r="E436">
            <v>1.2428834733719518</v>
          </cell>
          <cell r="F436">
            <v>0.92517928412568207</v>
          </cell>
          <cell r="G436">
            <v>0.43896714107589802</v>
          </cell>
        </row>
        <row r="437">
          <cell r="A437" t="str">
            <v>T_C-HYBGSLEXT</v>
          </cell>
          <cell r="B437" t="str">
            <v>VAR_cap</v>
          </cell>
          <cell r="C437" t="str">
            <v>-</v>
          </cell>
          <cell r="D437">
            <v>6.5841999999999998E-2</v>
          </cell>
          <cell r="E437">
            <v>5.7063066666666697E-2</v>
          </cell>
          <cell r="F437">
            <v>4.3894652970579894E-2</v>
          </cell>
          <cell r="G437">
            <v>2.1947333333333301E-2</v>
          </cell>
        </row>
        <row r="438">
          <cell r="A438" t="str">
            <v>T_B_c-FCLH2O-S4</v>
          </cell>
          <cell r="B438" t="str">
            <v>VAR_fout</v>
          </cell>
          <cell r="C438" t="str">
            <v>TPBSc</v>
          </cell>
          <cell r="G438">
            <v>9.6915180477281211E-8</v>
          </cell>
          <cell r="H438">
            <v>1.2575065583411585E-6</v>
          </cell>
        </row>
        <row r="439">
          <cell r="A439" t="str">
            <v>T_B_c-FCLH2O-S4</v>
          </cell>
          <cell r="B439" t="str">
            <v>VAR_fin</v>
          </cell>
          <cell r="C439" t="str">
            <v>TH2O</v>
          </cell>
          <cell r="G439">
            <v>1.2769362052445989E-6</v>
          </cell>
          <cell r="H439">
            <v>1.5301583614293545E-5</v>
          </cell>
        </row>
        <row r="440">
          <cell r="A440" t="str">
            <v>T_B_c-FCLH2O-S4</v>
          </cell>
          <cell r="B440" t="str">
            <v>VAR_ncap</v>
          </cell>
          <cell r="C440" t="str">
            <v>-</v>
          </cell>
          <cell r="G440">
            <v>1.11216714348414E-8</v>
          </cell>
        </row>
        <row r="441">
          <cell r="A441" t="str">
            <v>T_B_c-FCLH2O-S4</v>
          </cell>
          <cell r="B441" t="str">
            <v>VAR_cap</v>
          </cell>
          <cell r="C441" t="str">
            <v>-</v>
          </cell>
          <cell r="G441">
            <v>1.11216714348414E-8</v>
          </cell>
          <cell r="H441">
            <v>1.40517346654936E-8</v>
          </cell>
        </row>
        <row r="442">
          <cell r="A442" t="str">
            <v>TPAVDKEREXT</v>
          </cell>
          <cell r="B442" t="str">
            <v>VAR_fout</v>
          </cell>
          <cell r="C442" t="str">
            <v>CO2_T</v>
          </cell>
          <cell r="D442">
            <v>79.576349423418094</v>
          </cell>
          <cell r="E442">
            <v>100.796237247683</v>
          </cell>
          <cell r="F442">
            <v>132.626068984081</v>
          </cell>
          <cell r="G442">
            <v>185.675788544743</v>
          </cell>
          <cell r="H442">
            <v>154.38211110512901</v>
          </cell>
          <cell r="I442">
            <v>123.088433665514</v>
          </cell>
        </row>
        <row r="443">
          <cell r="A443" t="str">
            <v>TPAVDKEREXT</v>
          </cell>
          <cell r="B443" t="str">
            <v>VAR_fout</v>
          </cell>
          <cell r="C443" t="str">
            <v>TPAVD</v>
          </cell>
          <cell r="D443">
            <v>1.0930817228491501</v>
          </cell>
          <cell r="E443">
            <v>1.3845636984571901</v>
          </cell>
          <cell r="F443">
            <v>1.82178666186924</v>
          </cell>
          <cell r="G443">
            <v>2.5504916008893299</v>
          </cell>
          <cell r="H443">
            <v>2.1206333943012199</v>
          </cell>
          <cell r="I443">
            <v>1.6907751877131001</v>
          </cell>
        </row>
        <row r="444">
          <cell r="A444" t="str">
            <v>TPAVDKEREXT</v>
          </cell>
          <cell r="B444" t="str">
            <v>VAR_fin</v>
          </cell>
          <cell r="C444" t="str">
            <v>TKER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VAR_ncap</v>
          </cell>
          <cell r="C445" t="str">
            <v>-</v>
          </cell>
          <cell r="D445">
            <v>2.40184030027102</v>
          </cell>
          <cell r="E445">
            <v>3.2244588113322701</v>
          </cell>
          <cell r="F445">
            <v>2.8834582561238302</v>
          </cell>
          <cell r="G445">
            <v>3.0170056145331201</v>
          </cell>
          <cell r="H445">
            <v>1.6050944563641201</v>
          </cell>
          <cell r="I445">
            <v>1.3098841097443501</v>
          </cell>
        </row>
        <row r="446">
          <cell r="A446" t="str">
            <v>TPAVDKEREXT</v>
          </cell>
          <cell r="B446" t="str">
            <v>VAR_cap</v>
          </cell>
          <cell r="C446" t="str">
            <v>-</v>
          </cell>
          <cell r="D446">
            <v>3.4949220231201701</v>
          </cell>
          <cell r="E446">
            <v>6.7193808344524504</v>
          </cell>
          <cell r="F446">
            <v>7.954630140537148</v>
          </cell>
          <cell r="G446">
            <v>7.8507811269800607</v>
          </cell>
          <cell r="H446">
            <v>4.4440105617570556</v>
          </cell>
          <cell r="I446">
            <v>2.4291685409859101</v>
          </cell>
        </row>
        <row r="447">
          <cell r="A447" t="str">
            <v>T_C-ICE-GSL-S1</v>
          </cell>
          <cell r="B447" t="str">
            <v>VAR_fout</v>
          </cell>
          <cell r="C447" t="str">
            <v>CO2_T</v>
          </cell>
          <cell r="D447">
            <v>33.24963204353773</v>
          </cell>
          <cell r="E447">
            <v>40.630864122529353</v>
          </cell>
          <cell r="F447">
            <v>28.466715939379476</v>
          </cell>
          <cell r="G447">
            <v>21.693737613568452</v>
          </cell>
          <cell r="H447">
            <v>8.4309083931109793E-2</v>
          </cell>
          <cell r="I447">
            <v>1.0334581633163801E-3</v>
          </cell>
        </row>
        <row r="448">
          <cell r="A448" t="str">
            <v>T_C-ICE-GSL-S1</v>
          </cell>
          <cell r="B448" t="str">
            <v>VAR_fout</v>
          </cell>
          <cell r="C448" t="str">
            <v>TPCAR</v>
          </cell>
          <cell r="D448">
            <v>0.31265428284318891</v>
          </cell>
          <cell r="E448">
            <v>0.37223961841965719</v>
          </cell>
          <cell r="F448">
            <v>0.26084958095626198</v>
          </cell>
          <cell r="G448">
            <v>0.20080831036247848</v>
          </cell>
          <cell r="H448">
            <v>6.78677890717487E-4</v>
          </cell>
          <cell r="I448">
            <v>8.7964655133146415E-6</v>
          </cell>
        </row>
        <row r="449">
          <cell r="A449" t="str">
            <v>T_C-ICE-GSL-S1</v>
          </cell>
          <cell r="B449" t="str">
            <v>VAR_fin</v>
          </cell>
          <cell r="C449" t="str">
            <v>TGSL</v>
          </cell>
          <cell r="D449">
            <v>0.45053701956013176</v>
          </cell>
          <cell r="E449">
            <v>0.55055371439741541</v>
          </cell>
          <cell r="F449">
            <v>0.38572785825717421</v>
          </cell>
          <cell r="G449">
            <v>0.29395308419469518</v>
          </cell>
          <cell r="H449">
            <v>1.1423995112616488E-3</v>
          </cell>
          <cell r="I449">
            <v>1.4003498147918384E-5</v>
          </cell>
        </row>
        <row r="450">
          <cell r="A450" t="str">
            <v>T_C-ICE-GSL-S1</v>
          </cell>
          <cell r="B450" t="str">
            <v>VAR_ncap</v>
          </cell>
          <cell r="C450" t="str">
            <v>-</v>
          </cell>
          <cell r="E450">
            <v>1.6357534459712801E-5</v>
          </cell>
          <cell r="F450">
            <v>3.1854806801895601E-4</v>
          </cell>
          <cell r="G450">
            <v>1.3781327030047E-4</v>
          </cell>
        </row>
        <row r="451">
          <cell r="A451" t="str">
            <v>T_C-ICE-GSL-S1</v>
          </cell>
          <cell r="B451" t="str">
            <v>VAR_cap</v>
          </cell>
          <cell r="C451" t="str">
            <v>-</v>
          </cell>
          <cell r="D451">
            <v>3.6540211798943588E-2</v>
          </cell>
          <cell r="E451">
            <v>3.9769293936527797E-2</v>
          </cell>
          <cell r="F451">
            <v>3.9621580484342216E-2</v>
          </cell>
          <cell r="G451">
            <v>3.0506048925005278E-2</v>
          </cell>
          <cell r="H451">
            <v>1.0092878450361166E-4</v>
          </cell>
          <cell r="I451">
            <v>1.2983679259778993E-6</v>
          </cell>
        </row>
        <row r="452">
          <cell r="A452" t="str">
            <v>V2G</v>
          </cell>
          <cell r="B452" t="str">
            <v>VAR_fout</v>
          </cell>
          <cell r="C452" t="str">
            <v>ELC35</v>
          </cell>
          <cell r="G452">
            <v>0.96531455676590672</v>
          </cell>
          <cell r="H452">
            <v>0.68272336901711017</v>
          </cell>
          <cell r="I452">
            <v>0.60029899716628032</v>
          </cell>
        </row>
        <row r="453">
          <cell r="A453" t="str">
            <v>V2G</v>
          </cell>
          <cell r="B453" t="str">
            <v>VAR_fin</v>
          </cell>
          <cell r="C453" t="str">
            <v>T-ELC-Bus_c_BatSTGout_S1</v>
          </cell>
          <cell r="G453">
            <v>4.9666951222851566E-5</v>
          </cell>
          <cell r="H453">
            <v>1.5494721300325664E-4</v>
          </cell>
          <cell r="I453">
            <v>9.8381421681523521E-4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T-ELC-Bus_c_BatSTGout_S2</v>
          </cell>
          <cell r="G454">
            <v>7.7267261869083767E-5</v>
          </cell>
          <cell r="H454">
            <v>9.8301285475404306E-4</v>
          </cell>
          <cell r="I454">
            <v>7.9562237075978662E-5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T-ELC-Bus_c_BatSTGout_S3</v>
          </cell>
          <cell r="G455">
            <v>7.6215526850501676E-5</v>
          </cell>
          <cell r="H455">
            <v>1.1032298723271474E-3</v>
          </cell>
          <cell r="I455">
            <v>9.1990524030804364E-5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T-ELC-Bus_c_BatSTGout_S4</v>
          </cell>
          <cell r="G456">
            <v>1.3421379094285093E-4</v>
          </cell>
          <cell r="H456">
            <v>2.2912972478940618E-4</v>
          </cell>
          <cell r="I456">
            <v>7.9558717207891166E-5</v>
          </cell>
        </row>
        <row r="457">
          <cell r="A457" t="str">
            <v>V2G</v>
          </cell>
          <cell r="B457" t="str">
            <v>VAR_fin</v>
          </cell>
          <cell r="C457" t="str">
            <v>T-ELC-car-BatSTGOut_S1</v>
          </cell>
          <cell r="G457">
            <v>0.24918762331290201</v>
          </cell>
          <cell r="H457">
            <v>0.24604617547052801</v>
          </cell>
          <cell r="I457">
            <v>0.11171878769261744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T-ELC-car-BatSTGOut_S2</v>
          </cell>
          <cell r="G458">
            <v>0.11050305092686527</v>
          </cell>
          <cell r="H458">
            <v>8.7945216363497461E-2</v>
          </cell>
          <cell r="I458">
            <v>7.5918233000624544E-2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T-ELC-car-BatSTGOut_S3</v>
          </cell>
          <cell r="G459">
            <v>0.10770497830748157</v>
          </cell>
          <cell r="H459">
            <v>0.12596559675435737</v>
          </cell>
          <cell r="I459">
            <v>7.437201916066731E-2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T-ELC-car-BatSTGOut_S4</v>
          </cell>
          <cell r="G460">
            <v>0.17938290064260021</v>
          </cell>
          <cell r="H460">
            <v>8.8687030439912384E-2</v>
          </cell>
          <cell r="I460">
            <v>8.7071962590624621E-2</v>
          </cell>
        </row>
        <row r="461">
          <cell r="A461" t="str">
            <v>V2G</v>
          </cell>
          <cell r="B461" t="str">
            <v>VAR_fin</v>
          </cell>
          <cell r="C461" t="str">
            <v>T-ELC-car-PlgSTGOut_S1</v>
          </cell>
          <cell r="G461">
            <v>6.7277601047589905E-4</v>
          </cell>
          <cell r="H461">
            <v>1.0085566762668889E-3</v>
          </cell>
          <cell r="I461">
            <v>5.1027884863008772E-4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T-ELC-car-PlgSTGOut_S2</v>
          </cell>
          <cell r="G462">
            <v>2.2334241670939848E-4</v>
          </cell>
          <cell r="H462">
            <v>1.4081583618206711E-3</v>
          </cell>
          <cell r="I462">
            <v>1.0744360784337096E-3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T-ELC-car-PlgSTGOut_S3</v>
          </cell>
          <cell r="G463">
            <v>0.29161758187878223</v>
          </cell>
          <cell r="H463">
            <v>8.5324323035499458E-2</v>
          </cell>
          <cell r="I463">
            <v>9.9324845353604918E-2</v>
          </cell>
        </row>
        <row r="464">
          <cell r="A464" t="str">
            <v>V2G</v>
          </cell>
          <cell r="B464" t="str">
            <v>VAR_fin</v>
          </cell>
          <cell r="C464" t="str">
            <v>T-ELC-TWSTGout_S1</v>
          </cell>
          <cell r="G464">
            <v>2.0844182676541213E-3</v>
          </cell>
          <cell r="H464">
            <v>1.1138698256267182E-3</v>
          </cell>
          <cell r="I464">
            <v>0.11338335436367819</v>
          </cell>
        </row>
        <row r="465">
          <cell r="A465" t="str">
            <v>V2G</v>
          </cell>
          <cell r="B465" t="str">
            <v>VAR_fin</v>
          </cell>
          <cell r="C465" t="str">
            <v>T-ELC-car-PlgSTGOut_S4</v>
          </cell>
          <cell r="G465">
            <v>1.1566437770622347E-4</v>
          </cell>
          <cell r="H465">
            <v>1.6644790018446544E-3</v>
          </cell>
          <cell r="I465">
            <v>1.0202618784151396E-3</v>
          </cell>
        </row>
        <row r="466">
          <cell r="A466" t="str">
            <v>V2G</v>
          </cell>
          <cell r="B466" t="str">
            <v>VAR_fin</v>
          </cell>
          <cell r="C466" t="str">
            <v>T-ELC-TWSTGout_S2</v>
          </cell>
          <cell r="G466">
            <v>3.0504646816993373E-3</v>
          </cell>
          <cell r="H466">
            <v>3.5197021793898892E-3</v>
          </cell>
          <cell r="I466">
            <v>1.2785084203197753E-3</v>
          </cell>
        </row>
        <row r="467">
          <cell r="A467" t="str">
            <v>V2G</v>
          </cell>
          <cell r="B467" t="str">
            <v>VAR_fin</v>
          </cell>
          <cell r="C467" t="str">
            <v>T-ELC-TWSTGout_S3</v>
          </cell>
          <cell r="G467">
            <v>4.1155777867127744E-3</v>
          </cell>
          <cell r="H467">
            <v>5.785232189266745E-3</v>
          </cell>
          <cell r="I467">
            <v>2.4951256765716316E-3</v>
          </cell>
        </row>
        <row r="468">
          <cell r="A468" t="str">
            <v>V2G</v>
          </cell>
          <cell r="B468" t="str">
            <v>VAR_fin</v>
          </cell>
          <cell r="C468" t="str">
            <v>T-ELC-TWSTGout_S4</v>
          </cell>
          <cell r="G468">
            <v>4.1196743520596438E-3</v>
          </cell>
          <cell r="H468">
            <v>6.1450081941356082E-3</v>
          </cell>
          <cell r="I468">
            <v>3.8914786357459753E-3</v>
          </cell>
        </row>
        <row r="469">
          <cell r="A469" t="str">
            <v>V2G</v>
          </cell>
          <cell r="B469" t="str">
            <v>VAR_fin</v>
          </cell>
          <cell r="C469" t="str">
            <v>T-ELC-Bus_u_BatSTGout_S1</v>
          </cell>
          <cell r="G469">
            <v>2.0284753946396648E-4</v>
          </cell>
          <cell r="H469">
            <v>2.3460437404429613E-4</v>
          </cell>
          <cell r="I469">
            <v>3.8693225990213275E-3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T-ELC-Bus_u_BatSTGout_S2</v>
          </cell>
          <cell r="G470">
            <v>1.7116494296649199E-4</v>
          </cell>
          <cell r="H470">
            <v>1.5936812789213846E-4</v>
          </cell>
          <cell r="I470">
            <v>1.0007874830459148E-2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T-ELC-Bus_u_BatSTGout_S3</v>
          </cell>
          <cell r="G471">
            <v>1.1793090405067277E-4</v>
          </cell>
          <cell r="H471">
            <v>9.370088878097731E-5</v>
          </cell>
          <cell r="I471">
            <v>1.8391412525435785E-5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T-ELC-Bus_u_BatSTGout_S4</v>
          </cell>
          <cell r="G472">
            <v>1.4860132511450823E-4</v>
          </cell>
          <cell r="H472">
            <v>2.2448548954315175E-4</v>
          </cell>
          <cell r="I472">
            <v>7.4280885793793513E-5</v>
          </cell>
        </row>
        <row r="473">
          <cell r="A473" t="str">
            <v>V2G</v>
          </cell>
          <cell r="B473" t="str">
            <v>VAR_fin</v>
          </cell>
          <cell r="C473" t="str">
            <v>T-ELC-LGV_BatSTGout</v>
          </cell>
          <cell r="G473">
            <v>7.2601234608870235E-4</v>
          </cell>
          <cell r="H473">
            <v>5.1672752493973505E-4</v>
          </cell>
          <cell r="I473">
            <v>1.6609410537690117E-4</v>
          </cell>
        </row>
        <row r="474">
          <cell r="A474" t="str">
            <v>V2G</v>
          </cell>
          <cell r="B474" t="str">
            <v>VAR_fin</v>
          </cell>
          <cell r="C474" t="str">
            <v>T-ELC-HGV_BatSTGout</v>
          </cell>
          <cell r="G474">
            <v>1.1012783158778469E-2</v>
          </cell>
          <cell r="H474">
            <v>2.4576491563174551E-2</v>
          </cell>
          <cell r="I474">
            <v>1.3004312217912753E-2</v>
          </cell>
        </row>
        <row r="475">
          <cell r="A475" t="str">
            <v>V2G</v>
          </cell>
          <cell r="B475" t="str">
            <v>VAR_ncap</v>
          </cell>
          <cell r="C475" t="str">
            <v>-</v>
          </cell>
          <cell r="G475">
            <v>0.39372898020598901</v>
          </cell>
          <cell r="H475">
            <v>0.54711776130965595</v>
          </cell>
          <cell r="I475">
            <v>3.0445249303058399</v>
          </cell>
        </row>
        <row r="476">
          <cell r="A476" t="str">
            <v>V2G</v>
          </cell>
          <cell r="B476" t="str">
            <v>VAR_cap</v>
          </cell>
          <cell r="C476" t="str">
            <v>-</v>
          </cell>
          <cell r="G476">
            <v>0.39372898020598901</v>
          </cell>
          <cell r="H476">
            <v>1.5144214889869816</v>
          </cell>
          <cell r="I476">
            <v>3.7370027467765152</v>
          </cell>
        </row>
        <row r="477">
          <cell r="A477" t="str">
            <v>TPSHPELCEXT</v>
          </cell>
          <cell r="B477" t="str">
            <v>VAR_fout</v>
          </cell>
          <cell r="C477" t="str">
            <v>TPSHP</v>
          </cell>
          <cell r="E477">
            <v>2.1582961622344401</v>
          </cell>
          <cell r="F477">
            <v>0.28334936907080699</v>
          </cell>
          <cell r="G477">
            <v>0.28326818628879602</v>
          </cell>
          <cell r="H477">
            <v>3.1149916994624601E-4</v>
          </cell>
          <cell r="I477">
            <v>8.2562011865933502E-5</v>
          </cell>
        </row>
        <row r="478">
          <cell r="A478" t="str">
            <v>TPSHPELCEXT</v>
          </cell>
          <cell r="B478" t="str">
            <v>VAR_fin</v>
          </cell>
          <cell r="C478" t="str">
            <v>TELC</v>
          </cell>
          <cell r="E478">
            <v>0.87472796002452835</v>
          </cell>
          <cell r="F478">
            <v>0.11483762975556847</v>
          </cell>
          <cell r="G478">
            <v>0.11480472748268308</v>
          </cell>
          <cell r="H478">
            <v>1.26246359625791E-4</v>
          </cell>
          <cell r="I478">
            <v>3.3461255910422326E-5</v>
          </cell>
        </row>
        <row r="479">
          <cell r="A479" t="str">
            <v>TPSHPELCEXT</v>
          </cell>
          <cell r="B479" t="str">
            <v>VAR_ncap</v>
          </cell>
          <cell r="C479" t="str">
            <v>-</v>
          </cell>
          <cell r="D479">
            <v>2.1011024195458099E-5</v>
          </cell>
          <cell r="E479">
            <v>2.1582698729592602</v>
          </cell>
          <cell r="F479">
            <v>1.4203301389587299E-6</v>
          </cell>
          <cell r="G479">
            <v>1.09702728798608E-6</v>
          </cell>
          <cell r="H479">
            <v>6.4273183012367396E-7</v>
          </cell>
          <cell r="I479">
            <v>3.5444359595322002E-7</v>
          </cell>
        </row>
        <row r="480">
          <cell r="A480" t="str">
            <v>TPSHPELCEXT</v>
          </cell>
          <cell r="B480" t="str">
            <v>VAR_cap</v>
          </cell>
          <cell r="C480" t="str">
            <v>-</v>
          </cell>
          <cell r="D480">
            <v>2.1011024195458099E-5</v>
          </cell>
          <cell r="E480">
            <v>2.15829088398345</v>
          </cell>
          <cell r="F480">
            <v>0.28334627154207026</v>
          </cell>
          <cell r="G480">
            <v>0.28326502977010004</v>
          </cell>
          <cell r="H480">
            <v>-1.1357534002165437E-7</v>
          </cell>
          <cell r="I480">
            <v>2.2811026657392005E-7</v>
          </cell>
        </row>
        <row r="481">
          <cell r="A481" t="str">
            <v>TFLGV-ICEGSL</v>
          </cell>
          <cell r="B481" t="str">
            <v>VAR_fout</v>
          </cell>
          <cell r="C481" t="str">
            <v>CO2_T</v>
          </cell>
          <cell r="D481">
            <v>26.343670141136801</v>
          </cell>
          <cell r="E481">
            <v>42.659307455184582</v>
          </cell>
          <cell r="F481">
            <v>65.808017403438029</v>
          </cell>
          <cell r="G481">
            <v>43.241102546426212</v>
          </cell>
          <cell r="H481">
            <v>7.2310606274038833E-2</v>
          </cell>
          <cell r="I481">
            <v>3.0265880068742011E-3</v>
          </cell>
        </row>
        <row r="482">
          <cell r="A482" t="str">
            <v>TFLGV-ICEGSL</v>
          </cell>
          <cell r="B482" t="str">
            <v>VAR_fout</v>
          </cell>
          <cell r="C482" t="str">
            <v>TFLGV</v>
          </cell>
          <cell r="D482">
            <v>0.12537502772957873</v>
          </cell>
          <cell r="E482">
            <v>0.20302455301270264</v>
          </cell>
          <cell r="F482">
            <v>0.31319409795907033</v>
          </cell>
          <cell r="G482">
            <v>0.20579343735214978</v>
          </cell>
          <cell r="H482">
            <v>3.4414127637414434E-4</v>
          </cell>
          <cell r="I482">
            <v>1.4404164387684234E-5</v>
          </cell>
        </row>
        <row r="483">
          <cell r="A483" t="str">
            <v>TFLGV-ICEGSL</v>
          </cell>
          <cell r="B483" t="str">
            <v>VAR_fin</v>
          </cell>
          <cell r="C483" t="str">
            <v>TGSL</v>
          </cell>
          <cell r="D483">
            <v>0.3569603000154038</v>
          </cell>
          <cell r="E483">
            <v>0.57803939641171409</v>
          </cell>
          <cell r="F483">
            <v>0.8917075528921139</v>
          </cell>
          <cell r="G483">
            <v>0.58592279873206232</v>
          </cell>
          <cell r="H483">
            <v>9.7981851319835635E-4</v>
          </cell>
          <cell r="I483">
            <v>4.1010677599921399E-5</v>
          </cell>
        </row>
        <row r="484">
          <cell r="A484" t="str">
            <v>TFLGV-ICEGSL</v>
          </cell>
          <cell r="B484" t="str">
            <v>VAR_ncap</v>
          </cell>
          <cell r="C484" t="str">
            <v>-</v>
          </cell>
          <cell r="E484">
            <v>3.5508937927005999E-5</v>
          </cell>
          <cell r="F484">
            <v>1.23810556650151E-2</v>
          </cell>
          <cell r="G484">
            <v>9.2596990253120503E-5</v>
          </cell>
          <cell r="H484">
            <v>2.4953927950123998E-6</v>
          </cell>
          <cell r="I484">
            <v>2.37433055303573E-7</v>
          </cell>
        </row>
        <row r="485">
          <cell r="A485" t="str">
            <v>TFLGV-ICEGSL</v>
          </cell>
          <cell r="B485" t="str">
            <v>VAR_cap</v>
          </cell>
          <cell r="C485" t="str">
            <v>-</v>
          </cell>
          <cell r="D485">
            <v>1.2434759265839168E-2</v>
          </cell>
          <cell r="E485">
            <v>1.4157441200082881E-2</v>
          </cell>
          <cell r="F485">
            <v>2.653852433623323E-2</v>
          </cell>
          <cell r="G485">
            <v>2.0204140656544467E-2</v>
          </cell>
          <cell r="H485">
            <v>2.98793160253634E-5</v>
          </cell>
          <cell r="I485">
            <v>1.38089158195157E-6</v>
          </cell>
        </row>
        <row r="486">
          <cell r="A486" t="str">
            <v>T_C-ICE-GSL-S2</v>
          </cell>
          <cell r="B486" t="str">
            <v>VAR_fout</v>
          </cell>
          <cell r="C486" t="str">
            <v>CO2_T</v>
          </cell>
          <cell r="D486">
            <v>252.93697903029408</v>
          </cell>
          <cell r="E486">
            <v>391.64176421292274</v>
          </cell>
          <cell r="F486">
            <v>278.0849690775371</v>
          </cell>
          <cell r="G486">
            <v>302.95355281489395</v>
          </cell>
          <cell r="H486">
            <v>9.2471925816003206E-2</v>
          </cell>
          <cell r="I486">
            <v>7.9698980146573602E-4</v>
          </cell>
        </row>
        <row r="487">
          <cell r="A487" t="str">
            <v>T_C-ICE-GSL-S2</v>
          </cell>
          <cell r="B487" t="str">
            <v>VAR_fout</v>
          </cell>
          <cell r="C487" t="str">
            <v>TPCAR</v>
          </cell>
          <cell r="D487">
            <v>2.0629457362250228</v>
          </cell>
          <cell r="E487">
            <v>3.2077407402812423</v>
          </cell>
          <cell r="F487">
            <v>2.2780179147605986</v>
          </cell>
          <cell r="G487">
            <v>2.5014080772287239</v>
          </cell>
          <cell r="H487">
            <v>6.1094550100789283E-4</v>
          </cell>
          <cell r="I487">
            <v>5.4487213010230606E-6</v>
          </cell>
        </row>
        <row r="488">
          <cell r="A488" t="str">
            <v>T_C-ICE-GSL-S2</v>
          </cell>
          <cell r="B488" t="str">
            <v>VAR_fin</v>
          </cell>
          <cell r="C488" t="str">
            <v>TGSL</v>
          </cell>
          <cell r="D488">
            <v>3.4273303391638765</v>
          </cell>
          <cell r="E488">
            <v>5.3067989730748293</v>
          </cell>
          <cell r="F488">
            <v>3.7680890118907566</v>
          </cell>
          <cell r="G488">
            <v>4.1050616912587321</v>
          </cell>
          <cell r="H488">
            <v>1.2530071248780929E-3</v>
          </cell>
          <cell r="I488">
            <v>1.0799319803058751E-5</v>
          </cell>
        </row>
        <row r="489">
          <cell r="A489" t="str">
            <v>T_C-ICE-GSL-S2</v>
          </cell>
          <cell r="B489" t="str">
            <v>VAR_ncap</v>
          </cell>
          <cell r="C489" t="str">
            <v>-</v>
          </cell>
          <cell r="E489">
            <v>1.12393436217663E-5</v>
          </cell>
          <cell r="F489">
            <v>1.0484582596345E-4</v>
          </cell>
          <cell r="G489">
            <v>8.9737667930472797E-5</v>
          </cell>
        </row>
        <row r="490">
          <cell r="A490" t="str">
            <v>T_C-ICE-GSL-S2</v>
          </cell>
          <cell r="B490" t="str">
            <v>VAR_cap</v>
          </cell>
          <cell r="C490" t="str">
            <v>-</v>
          </cell>
          <cell r="D490">
            <v>0.21742696919984569</v>
          </cell>
          <cell r="E490">
            <v>0.2433803611697565</v>
          </cell>
          <cell r="F490">
            <v>0.24014117028328608</v>
          </cell>
          <cell r="G490">
            <v>0.18979804343095921</v>
          </cell>
          <cell r="H490">
            <v>5.9812534428145986E-5</v>
          </cell>
          <cell r="I490">
            <v>5.1946348584264051E-7</v>
          </cell>
        </row>
        <row r="491">
          <cell r="A491" t="str">
            <v>T_C-ICE-DSL-S1</v>
          </cell>
          <cell r="B491" t="str">
            <v>VAR_fout</v>
          </cell>
          <cell r="C491" t="str">
            <v>CO2_T</v>
          </cell>
          <cell r="D491">
            <v>0.38815888216741889</v>
          </cell>
          <cell r="E491">
            <v>0.44486702754393975</v>
          </cell>
          <cell r="F491">
            <v>0.35879393122546438</v>
          </cell>
          <cell r="G491">
            <v>0.28640279341122438</v>
          </cell>
          <cell r="H491">
            <v>2.8222323220325057E-2</v>
          </cell>
          <cell r="I491">
            <v>6.2489383761672398E-4</v>
          </cell>
        </row>
        <row r="492">
          <cell r="A492" t="str">
            <v>T_C-ICE-DSL-S1</v>
          </cell>
          <cell r="B492" t="str">
            <v>VAR_fout</v>
          </cell>
          <cell r="C492" t="str">
            <v>TPCAR</v>
          </cell>
          <cell r="D492">
            <v>3.9712142930289464E-3</v>
          </cell>
          <cell r="E492">
            <v>4.6812688818409914E-3</v>
          </cell>
          <cell r="F492">
            <v>3.8046521341000474E-3</v>
          </cell>
          <cell r="G492">
            <v>3.0463465096696386E-3</v>
          </cell>
          <cell r="H492">
            <v>2.5164499785976615E-4</v>
          </cell>
          <cell r="I492">
            <v>5.5522423448447784E-6</v>
          </cell>
        </row>
        <row r="493">
          <cell r="A493" t="str">
            <v>T_C-ICE-DSL-S1</v>
          </cell>
          <cell r="B493" t="str">
            <v>VAR_fin</v>
          </cell>
          <cell r="C493" t="str">
            <v>TDSL</v>
          </cell>
          <cell r="D493">
            <v>5.2954827035118536E-3</v>
          </cell>
          <cell r="E493">
            <v>6.06912725162262E-3</v>
          </cell>
          <cell r="F493">
            <v>4.8948694573733116E-3</v>
          </cell>
          <cell r="G493">
            <v>3.9072686686388138E-3</v>
          </cell>
          <cell r="H493">
            <v>3.8502487340143373E-4</v>
          </cell>
          <cell r="I493">
            <v>8.5251546741708701E-6</v>
          </cell>
        </row>
        <row r="494">
          <cell r="A494" t="str">
            <v>T_C-ICE-DSL-S1</v>
          </cell>
          <cell r="B494" t="str">
            <v>VAR_ncap</v>
          </cell>
          <cell r="C494" t="str">
            <v>-</v>
          </cell>
          <cell r="E494">
            <v>2.7034319969268599E-5</v>
          </cell>
          <cell r="F494">
            <v>7.0735045836760094E-5</v>
          </cell>
          <cell r="G494">
            <v>4.4067242530435002E-5</v>
          </cell>
        </row>
        <row r="495">
          <cell r="A495" t="str">
            <v>T_C-ICE-DSL-S1</v>
          </cell>
          <cell r="B495" t="str">
            <v>VAR_cap</v>
          </cell>
          <cell r="C495" t="str">
            <v>-</v>
          </cell>
          <cell r="D495">
            <v>4.4456447063776703E-4</v>
          </cell>
          <cell r="E495">
            <v>4.9925388611156993E-4</v>
          </cell>
          <cell r="F495">
            <v>5.6466532286758987E-4</v>
          </cell>
          <cell r="G495">
            <v>4.5465045955539647E-4</v>
          </cell>
          <cell r="H495">
            <v>3.6518804358869107E-5</v>
          </cell>
          <cell r="I495">
            <v>8.5798997099618986E-7</v>
          </cell>
        </row>
        <row r="496">
          <cell r="A496" t="str">
            <v>T_C-ICE-GSL-S3</v>
          </cell>
          <cell r="B496" t="str">
            <v>VAR_fout</v>
          </cell>
          <cell r="C496" t="str">
            <v>CO2_T</v>
          </cell>
          <cell r="D496">
            <v>265.61045116657306</v>
          </cell>
          <cell r="E496">
            <v>423.61691524516669</v>
          </cell>
          <cell r="F496">
            <v>493.81674594434821</v>
          </cell>
          <cell r="G496">
            <v>403.59350078223025</v>
          </cell>
          <cell r="H496">
            <v>6.4445242308727666</v>
          </cell>
          <cell r="I496">
            <v>8.0173264762027001E-4</v>
          </cell>
        </row>
        <row r="497">
          <cell r="A497" t="str">
            <v>T_C-ICE-GSL-S3</v>
          </cell>
          <cell r="B497" t="str">
            <v>VAR_fout</v>
          </cell>
          <cell r="C497" t="str">
            <v>TPCAR</v>
          </cell>
          <cell r="D497">
            <v>1.8541582976286164</v>
          </cell>
          <cell r="E497">
            <v>2.962032956461095</v>
          </cell>
          <cell r="F497">
            <v>3.4178245311784599</v>
          </cell>
          <cell r="G497">
            <v>2.8104728462711352</v>
          </cell>
          <cell r="H497">
            <v>4.2056101975603055E-2</v>
          </cell>
          <cell r="I497">
            <v>5.0944982013324187E-6</v>
          </cell>
        </row>
        <row r="498">
          <cell r="A498" t="str">
            <v>T_C-ICE-GSL-S3</v>
          </cell>
          <cell r="B498" t="str">
            <v>VAR_fin</v>
          </cell>
          <cell r="C498" t="str">
            <v>TGSL</v>
          </cell>
          <cell r="D498">
            <v>3.5990576038831041</v>
          </cell>
          <cell r="E498">
            <v>5.7400666022380298</v>
          </cell>
          <cell r="F498">
            <v>6.6912838203841183</v>
          </cell>
          <cell r="G498">
            <v>5.4687466230654502</v>
          </cell>
          <cell r="H498">
            <v>8.7324176570091769E-2</v>
          </cell>
          <cell r="I498">
            <v>1.0863586011114763E-5</v>
          </cell>
        </row>
        <row r="499">
          <cell r="A499" t="str">
            <v>T_C-ICE-GSL-S3</v>
          </cell>
          <cell r="B499" t="str">
            <v>VAR_ncap</v>
          </cell>
          <cell r="C499" t="str">
            <v>-</v>
          </cell>
          <cell r="E499">
            <v>1.0991602560432701E-5</v>
          </cell>
          <cell r="F499">
            <v>3.4960962739440798E-2</v>
          </cell>
          <cell r="G499">
            <v>1.06778565382444E-4</v>
          </cell>
        </row>
        <row r="500">
          <cell r="A500" t="str">
            <v>T_C-ICE-GSL-S3</v>
          </cell>
          <cell r="B500" t="str">
            <v>VAR_cap</v>
          </cell>
          <cell r="C500" t="str">
            <v>-</v>
          </cell>
          <cell r="D500">
            <v>0.18200938278160383</v>
          </cell>
          <cell r="E500">
            <v>0.20366292626707297</v>
          </cell>
          <cell r="F500">
            <v>0.23502526451018019</v>
          </cell>
          <cell r="G500">
            <v>0.19325296742324277</v>
          </cell>
          <cell r="H500">
            <v>2.9742809885812964E-3</v>
          </cell>
          <cell r="I500">
            <v>3.6749629884154014E-7</v>
          </cell>
        </row>
        <row r="501">
          <cell r="A501" t="str">
            <v>T_C-ICE-DSL-S2</v>
          </cell>
          <cell r="B501" t="str">
            <v>VAR_fout</v>
          </cell>
          <cell r="C501" t="str">
            <v>CO2_T</v>
          </cell>
          <cell r="D501">
            <v>89.346981213485591</v>
          </cell>
          <cell r="E501">
            <v>94.059238886194763</v>
          </cell>
          <cell r="F501">
            <v>67.322293208465709</v>
          </cell>
          <cell r="G501">
            <v>67.851513500601996</v>
          </cell>
          <cell r="H501">
            <v>3.6035761409801192E-2</v>
          </cell>
          <cell r="I501">
            <v>5.6998004397055505E-4</v>
          </cell>
        </row>
        <row r="502">
          <cell r="A502" t="str">
            <v>T_C-ICE-DSL-S2</v>
          </cell>
          <cell r="B502" t="str">
            <v>VAR_fout</v>
          </cell>
          <cell r="C502" t="str">
            <v>TPCAR</v>
          </cell>
          <cell r="D502">
            <v>0.84940243166912399</v>
          </cell>
          <cell r="E502">
            <v>0.90305762973539649</v>
          </cell>
          <cell r="F502">
            <v>0.64570554736080354</v>
          </cell>
          <cell r="G502">
            <v>0.67913139843609327</v>
          </cell>
          <cell r="H502">
            <v>2.5767177802585588E-4</v>
          </cell>
          <cell r="I502">
            <v>4.0639314598259258E-6</v>
          </cell>
        </row>
        <row r="503">
          <cell r="A503" t="str">
            <v>T_C-ICE-DSL-S2</v>
          </cell>
          <cell r="B503" t="str">
            <v>VAR_fin</v>
          </cell>
          <cell r="C503" t="str">
            <v>TDSL</v>
          </cell>
          <cell r="D503">
            <v>1.2189219810843868</v>
          </cell>
          <cell r="E503">
            <v>1.2832092617489008</v>
          </cell>
          <cell r="F503">
            <v>0.91844874772804153</v>
          </cell>
          <cell r="G503">
            <v>0.92566866985814555</v>
          </cell>
          <cell r="H503">
            <v>4.9162021022921101E-4</v>
          </cell>
          <cell r="I503">
            <v>7.7759896858193141E-6</v>
          </cell>
        </row>
        <row r="504">
          <cell r="A504" t="str">
            <v>T_C-ICE-DSL-S2</v>
          </cell>
          <cell r="B504" t="str">
            <v>VAR_ncap</v>
          </cell>
          <cell r="C504" t="str">
            <v>-</v>
          </cell>
          <cell r="E504">
            <v>1.30970831189419E-5</v>
          </cell>
          <cell r="F504">
            <v>3.8017463344762303E-5</v>
          </cell>
          <cell r="G504">
            <v>2.9226757507003001E-5</v>
          </cell>
        </row>
        <row r="505">
          <cell r="A505" t="str">
            <v>T_C-ICE-DSL-S2</v>
          </cell>
          <cell r="B505" t="str">
            <v>VAR_cap</v>
          </cell>
          <cell r="C505" t="str">
            <v>-</v>
          </cell>
          <cell r="D505">
            <v>6.4567572217874708E-2</v>
          </cell>
          <cell r="E505">
            <v>6.851697385396073E-2</v>
          </cell>
          <cell r="F505">
            <v>6.793375791638033E-2</v>
          </cell>
          <cell r="G505">
            <v>5.1531864344884014E-2</v>
          </cell>
          <cell r="H505">
            <v>2.4086903243709393E-5</v>
          </cell>
          <cell r="I505">
            <v>4.0155349702068992E-7</v>
          </cell>
        </row>
        <row r="506">
          <cell r="A506" t="str">
            <v>T_C-ICE-GSL-S4</v>
          </cell>
          <cell r="B506" t="str">
            <v>VAR_fout</v>
          </cell>
          <cell r="C506" t="str">
            <v>CO2_T</v>
          </cell>
          <cell r="D506">
            <v>256.14794466971961</v>
          </cell>
          <cell r="E506">
            <v>387.774046093896</v>
          </cell>
          <cell r="F506">
            <v>942.90814503450281</v>
          </cell>
          <cell r="G506">
            <v>2201.8048850637078</v>
          </cell>
          <cell r="H506">
            <v>434.47230514651329</v>
          </cell>
          <cell r="I506">
            <v>9.8457976298046502E-4</v>
          </cell>
        </row>
        <row r="507">
          <cell r="A507" t="str">
            <v>T_C-ICE-GSL-S4</v>
          </cell>
          <cell r="B507" t="str">
            <v>VAR_fout</v>
          </cell>
          <cell r="C507" t="str">
            <v>TPCAR</v>
          </cell>
          <cell r="D507">
            <v>1.5161622006850874</v>
          </cell>
          <cell r="E507">
            <v>2.2767121724180832</v>
          </cell>
          <cell r="F507">
            <v>5.5452357458429287</v>
          </cell>
          <cell r="G507">
            <v>13.025693151763198</v>
          </cell>
          <cell r="H507">
            <v>2.5698643997846262</v>
          </cell>
          <cell r="I507">
            <v>6.3143717425855058E-6</v>
          </cell>
        </row>
        <row r="508">
          <cell r="A508" t="str">
            <v>T_C-ICE-GSL-S4</v>
          </cell>
          <cell r="B508" t="str">
            <v>VAR_fin</v>
          </cell>
          <cell r="C508" t="str">
            <v>TGSL</v>
          </cell>
          <cell r="D508">
            <v>3.4708393586682864</v>
          </cell>
          <cell r="E508">
            <v>5.2543908684809937</v>
          </cell>
          <cell r="F508">
            <v>12.77653313054881</v>
          </cell>
          <cell r="G508">
            <v>29.834754540158645</v>
          </cell>
          <cell r="H508">
            <v>5.8871586063213259</v>
          </cell>
          <cell r="I508">
            <v>1.3341189200277305E-5</v>
          </cell>
        </row>
        <row r="509">
          <cell r="A509" t="str">
            <v>T_C-ICE-GSL-S4</v>
          </cell>
          <cell r="B509" t="str">
            <v>VAR_ncap</v>
          </cell>
          <cell r="C509" t="str">
            <v>-</v>
          </cell>
          <cell r="E509">
            <v>1.1191980869226301E-5</v>
          </cell>
          <cell r="F509">
            <v>0.263826848476028</v>
          </cell>
          <cell r="G509">
            <v>0.69093327138963001</v>
          </cell>
        </row>
        <row r="510">
          <cell r="A510" t="str">
            <v>T_C-ICE-GSL-S4</v>
          </cell>
          <cell r="B510" t="str">
            <v>VAR_cap</v>
          </cell>
          <cell r="C510" t="str">
            <v>-</v>
          </cell>
          <cell r="D510">
            <v>0.15707250870499812</v>
          </cell>
          <cell r="E510">
            <v>0.17927280350240876</v>
          </cell>
          <cell r="F510">
            <v>0.43668725579550338</v>
          </cell>
          <cell r="G510">
            <v>1.0256928457724808</v>
          </cell>
          <cell r="H510">
            <v>0.2867244986553325</v>
          </cell>
          <cell r="I510">
            <v>6.3286955716422943E-7</v>
          </cell>
        </row>
        <row r="511">
          <cell r="A511" t="str">
            <v>T_C-ICE-DSL-S3</v>
          </cell>
          <cell r="B511" t="str">
            <v>VAR_fout</v>
          </cell>
          <cell r="C511" t="str">
            <v>CO2_T</v>
          </cell>
          <cell r="D511">
            <v>333.10223745242939</v>
          </cell>
          <cell r="E511">
            <v>390.45929642841395</v>
          </cell>
          <cell r="F511">
            <v>386.76400125705015</v>
          </cell>
          <cell r="G511">
            <v>295.42467628356854</v>
          </cell>
          <cell r="H511">
            <v>4.1664485844438028E-2</v>
          </cell>
          <cell r="I511">
            <v>5.9729046740190298E-4</v>
          </cell>
        </row>
        <row r="512">
          <cell r="A512" t="str">
            <v>T_C-ICE-DSL-S3</v>
          </cell>
          <cell r="B512" t="str">
            <v>VAR_fout</v>
          </cell>
          <cell r="C512" t="str">
            <v>TPCAR</v>
          </cell>
          <cell r="D512">
            <v>2.4497827856064083</v>
          </cell>
          <cell r="E512">
            <v>2.8361285432063528</v>
          </cell>
          <cell r="F512">
            <v>2.8068362474724795</v>
          </cell>
          <cell r="G512">
            <v>2.1812495490862847</v>
          </cell>
          <cell r="H512">
            <v>2.7204049122497072E-4</v>
          </cell>
          <cell r="I512">
            <v>3.958388060354975E-6</v>
          </cell>
        </row>
        <row r="513">
          <cell r="A513" t="str">
            <v>T_C-ICE-DSL-S3</v>
          </cell>
          <cell r="B513" t="str">
            <v>VAR_fin</v>
          </cell>
          <cell r="C513" t="str">
            <v>TDSL</v>
          </cell>
          <cell r="D513">
            <v>4.5443688601968484</v>
          </cell>
          <cell r="E513">
            <v>5.3268662541393468</v>
          </cell>
          <cell r="F513">
            <v>5.2764529503008175</v>
          </cell>
          <cell r="G513">
            <v>4.0303502903624722</v>
          </cell>
          <cell r="H513">
            <v>5.6841044808237317E-4</v>
          </cell>
          <cell r="I513">
            <v>8.148573907256527E-6</v>
          </cell>
        </row>
        <row r="514">
          <cell r="A514" t="str">
            <v>T_C-ICE-DSL-S3</v>
          </cell>
          <cell r="B514" t="str">
            <v>VAR_ncap</v>
          </cell>
          <cell r="C514" t="str">
            <v>-</v>
          </cell>
          <cell r="E514">
            <v>1.02857391072142E-5</v>
          </cell>
          <cell r="F514">
            <v>3.9965730300911902E-5</v>
          </cell>
          <cell r="G514">
            <v>2.6265432192158001E-5</v>
          </cell>
        </row>
        <row r="515">
          <cell r="A515" t="str">
            <v>T_C-ICE-DSL-S3</v>
          </cell>
          <cell r="B515" t="str">
            <v>VAR_cap</v>
          </cell>
          <cell r="C515" t="str">
            <v>-</v>
          </cell>
          <cell r="D515">
            <v>0.18323921380892036</v>
          </cell>
          <cell r="E515">
            <v>0.1950056317007626</v>
          </cell>
          <cell r="F515">
            <v>0.1930115412704998</v>
          </cell>
          <cell r="G515">
            <v>0.14998694710411359</v>
          </cell>
          <cell r="H515">
            <v>2.1707737642198886E-5</v>
          </cell>
          <cell r="I515">
            <v>2.9810180574302009E-7</v>
          </cell>
        </row>
        <row r="516">
          <cell r="A516" t="str">
            <v>T_C-ICE-DSL-S4</v>
          </cell>
          <cell r="B516" t="str">
            <v>VAR_fout</v>
          </cell>
          <cell r="C516" t="str">
            <v>CO2_T</v>
          </cell>
          <cell r="D516">
            <v>142.20470162798981</v>
          </cell>
          <cell r="E516">
            <v>162.05439085148507</v>
          </cell>
          <cell r="F516">
            <v>159.34557412407275</v>
          </cell>
          <cell r="G516">
            <v>122.70100250566807</v>
          </cell>
          <cell r="H516">
            <v>2.3875483560369441E-2</v>
          </cell>
          <cell r="I516">
            <v>5.9796726345019301E-4</v>
          </cell>
        </row>
        <row r="517">
          <cell r="A517" t="str">
            <v>T_C-ICE-DSL-S4</v>
          </cell>
          <cell r="B517" t="str">
            <v>VAR_fout</v>
          </cell>
          <cell r="C517" t="str">
            <v>TPCAR</v>
          </cell>
          <cell r="D517">
            <v>0.90406265829249521</v>
          </cell>
          <cell r="E517">
            <v>1.0075860900876055</v>
          </cell>
          <cell r="F517">
            <v>0.992919723176656</v>
          </cell>
          <cell r="G517">
            <v>0.77535754980678728</v>
          </cell>
          <cell r="H517">
            <v>1.436816835285519E-4</v>
          </cell>
          <cell r="I517">
            <v>3.7448562839875873E-6</v>
          </cell>
        </row>
        <row r="518">
          <cell r="A518" t="str">
            <v>T_C-ICE-DSL-S4</v>
          </cell>
          <cell r="B518" t="str">
            <v>VAR_fin</v>
          </cell>
          <cell r="C518" t="str">
            <v>TDSL</v>
          </cell>
          <cell r="D518">
            <v>1.9400368571349194</v>
          </cell>
          <cell r="E518">
            <v>2.2108375286696469</v>
          </cell>
          <cell r="F518">
            <v>2.1738823209286875</v>
          </cell>
          <cell r="G518">
            <v>1.6739563779763706</v>
          </cell>
          <cell r="H518">
            <v>3.257228316557901E-4</v>
          </cell>
          <cell r="I518">
            <v>8.157807141203185E-6</v>
          </cell>
        </row>
        <row r="519">
          <cell r="A519" t="str">
            <v>T_C-ICE-DSL-S4</v>
          </cell>
          <cell r="B519" t="str">
            <v>VAR_ncap</v>
          </cell>
          <cell r="C519" t="str">
            <v>-</v>
          </cell>
          <cell r="E519">
            <v>4.9980330773233496E-6</v>
          </cell>
          <cell r="F519">
            <v>1.5423358668533798E-5</v>
          </cell>
          <cell r="G519">
            <v>1.42665588656654E-5</v>
          </cell>
        </row>
        <row r="520">
          <cell r="A520" t="str">
            <v>T_C-ICE-DSL-S4</v>
          </cell>
          <cell r="B520" t="str">
            <v>VAR_cap</v>
          </cell>
          <cell r="C520" t="str">
            <v>-</v>
          </cell>
          <cell r="D520">
            <v>7.1261098507704401E-2</v>
          </cell>
          <cell r="E520">
            <v>7.9340945993426656E-2</v>
          </cell>
          <cell r="F520">
            <v>7.8221208657575439E-2</v>
          </cell>
          <cell r="G520">
            <v>6.1080622775009613E-2</v>
          </cell>
          <cell r="H520">
            <v>1.3415466316273711E-5</v>
          </cell>
          <cell r="I520">
            <v>3.9404011404864996E-7</v>
          </cell>
        </row>
        <row r="521">
          <cell r="A521" t="str">
            <v>TFLGV-ICENGAExt</v>
          </cell>
          <cell r="B521" t="str">
            <v>VAR_fout</v>
          </cell>
          <cell r="C521" t="str">
            <v>CO2_T</v>
          </cell>
          <cell r="D521">
            <v>6.0517686502178298</v>
          </cell>
          <cell r="E521">
            <v>1.8277695894149899</v>
          </cell>
          <cell r="F521">
            <v>3.9479550813176698</v>
          </cell>
          <cell r="G521">
            <v>1.82773442150191</v>
          </cell>
        </row>
        <row r="522">
          <cell r="A522" t="str">
            <v>TFLGV-ICENGAExt</v>
          </cell>
          <cell r="B522" t="str">
            <v>VAR_fout</v>
          </cell>
          <cell r="C522" t="str">
            <v>TFLGV</v>
          </cell>
          <cell r="D522">
            <v>2.9784922824718639E-2</v>
          </cell>
          <cell r="E522">
            <v>9.0795536923904997E-3</v>
          </cell>
          <cell r="F522">
            <v>1.9883341469035611E-2</v>
          </cell>
          <cell r="G522">
            <v>9.2051370567527834E-3</v>
          </cell>
        </row>
        <row r="523">
          <cell r="A523" t="str">
            <v>TFLGV-ICENGAExt</v>
          </cell>
          <cell r="B523" t="str">
            <v>VAR_fin</v>
          </cell>
          <cell r="C523" t="str">
            <v>TNGA</v>
          </cell>
          <cell r="D523">
            <v>0.10730086259251459</v>
          </cell>
          <cell r="E523">
            <v>3.2407262223670123E-2</v>
          </cell>
          <cell r="F523">
            <v>6.9999203569462237E-2</v>
          </cell>
          <cell r="G523">
            <v>3.2406638679111838E-2</v>
          </cell>
        </row>
        <row r="524">
          <cell r="A524" t="str">
            <v>TFLGV-ICENGAExt</v>
          </cell>
          <cell r="B524" t="str">
            <v>VAR_cap</v>
          </cell>
          <cell r="C524" t="str">
            <v>-</v>
          </cell>
          <cell r="D524">
            <v>2.085E-3</v>
          </cell>
          <cell r="E524">
            <v>1.807E-3</v>
          </cell>
          <cell r="F524">
            <v>1.3899802454868497E-3</v>
          </cell>
          <cell r="G524">
            <v>6.9499999999999998E-4</v>
          </cell>
        </row>
        <row r="525">
          <cell r="A525" t="str">
            <v>D-TGSL</v>
          </cell>
          <cell r="B525" t="str">
            <v>VAR_fout</v>
          </cell>
          <cell r="C525" t="str">
            <v>CO2</v>
          </cell>
          <cell r="D525">
            <v>5822.3451200622803</v>
          </cell>
          <cell r="E525">
            <v>5915.6522823627402</v>
          </cell>
          <cell r="F525">
            <v>5928.6082819507701</v>
          </cell>
          <cell r="G525">
            <v>4115.88380021188</v>
          </cell>
          <cell r="H525">
            <v>632.17290193282997</v>
          </cell>
          <cell r="I525">
            <v>13.0824844422309</v>
          </cell>
        </row>
        <row r="526">
          <cell r="A526" t="str">
            <v>D-TGSL</v>
          </cell>
          <cell r="B526" t="str">
            <v>VAR_fout</v>
          </cell>
          <cell r="C526" t="str">
            <v>TGSL</v>
          </cell>
          <cell r="D526">
            <v>82.235747352114899</v>
          </cell>
          <cell r="E526">
            <v>83.553846247690373</v>
          </cell>
          <cell r="F526">
            <v>83.736808940277413</v>
          </cell>
          <cell r="G526">
            <v>58.133560009443485</v>
          </cell>
          <cell r="H526">
            <v>15.572448794441781</v>
          </cell>
          <cell r="I526">
            <v>1.1634895549584321</v>
          </cell>
        </row>
        <row r="527">
          <cell r="A527" t="str">
            <v>D-TGSL</v>
          </cell>
          <cell r="B527" t="str">
            <v>VAR_fin</v>
          </cell>
          <cell r="C527" t="str">
            <v>GSL</v>
          </cell>
          <cell r="D527">
            <v>78.893565312496989</v>
          </cell>
          <cell r="E527">
            <v>80.157890004915231</v>
          </cell>
          <cell r="F527">
            <v>80.333445554888542</v>
          </cell>
          <cell r="G527">
            <v>55.770783200703001</v>
          </cell>
          <cell r="H527">
            <v>8.5660284814746657</v>
          </cell>
          <cell r="I527">
            <v>0.17726943688659771</v>
          </cell>
        </row>
        <row r="528">
          <cell r="A528" t="str">
            <v>D-TGSL</v>
          </cell>
          <cell r="B528" t="str">
            <v>VAR_fin</v>
          </cell>
          <cell r="C528" t="str">
            <v>ETH</v>
          </cell>
          <cell r="D528">
            <v>4.5687530682015893</v>
          </cell>
          <cell r="E528">
            <v>4.6421870385833444</v>
          </cell>
          <cell r="F528">
            <v>4.652323142711924</v>
          </cell>
          <cell r="G528">
            <v>3.2298566962606636</v>
          </cell>
          <cell r="H528">
            <v>7.2386880828209295</v>
          </cell>
          <cell r="I528">
            <v>1.0035773085870443</v>
          </cell>
        </row>
        <row r="529">
          <cell r="A529" t="str">
            <v>T_TW-BEVELC-S1</v>
          </cell>
          <cell r="B529" t="str">
            <v>VAR_fout</v>
          </cell>
          <cell r="C529" t="str">
            <v>TPTWL</v>
          </cell>
          <cell r="D529">
            <v>1.7802354979647033E-2</v>
          </cell>
          <cell r="E529">
            <v>2.5603294382784296E-2</v>
          </cell>
          <cell r="F529">
            <v>2.5976337974983769E-2</v>
          </cell>
          <cell r="G529">
            <v>1.8278071929621942E-2</v>
          </cell>
          <cell r="H529">
            <v>0.93885095811732966</v>
          </cell>
          <cell r="I529">
            <v>1.9117915234815845</v>
          </cell>
        </row>
        <row r="530">
          <cell r="A530" t="str">
            <v>T_TW-BEVELC-S1</v>
          </cell>
          <cell r="B530" t="str">
            <v>VAR_fin</v>
          </cell>
          <cell r="C530" t="str">
            <v>T-ELC-TWSTGout_S1</v>
          </cell>
          <cell r="D530">
            <v>1.603970812647618E-3</v>
          </cell>
          <cell r="E530">
            <v>2.3045774015256347E-3</v>
          </cell>
          <cell r="F530">
            <v>2.3376634376434543E-3</v>
          </cell>
          <cell r="G530">
            <v>1.643012650416237E-3</v>
          </cell>
          <cell r="H530">
            <v>8.0622769057624721E-2</v>
          </cell>
          <cell r="I530">
            <v>0.16110433886844849</v>
          </cell>
        </row>
        <row r="531">
          <cell r="A531" t="str">
            <v>T_TW-BEVELC-S1</v>
          </cell>
          <cell r="B531" t="str">
            <v>VAR_ncap</v>
          </cell>
          <cell r="C531" t="str">
            <v>-</v>
          </cell>
          <cell r="D531">
            <v>2.06537268572958E-4</v>
          </cell>
          <cell r="E531">
            <v>7.0371566744606504E-4</v>
          </cell>
          <cell r="F531">
            <v>1.7188459857228199E-4</v>
          </cell>
          <cell r="G531">
            <v>2.1710097509856601E-4</v>
          </cell>
          <cell r="H531">
            <v>0.31455233086369999</v>
          </cell>
          <cell r="I531">
            <v>0.64363454863754799</v>
          </cell>
        </row>
        <row r="532">
          <cell r="A532" t="str">
            <v>T_TW-BEVELC-S1</v>
          </cell>
          <cell r="B532" t="str">
            <v>VAR_cap</v>
          </cell>
          <cell r="C532" t="str">
            <v>-</v>
          </cell>
          <cell r="D532">
            <v>6.1471993762828511E-3</v>
          </cell>
          <cell r="E532">
            <v>8.804937876435024E-3</v>
          </cell>
          <cell r="F532">
            <v>8.9766172186169814E-3</v>
          </cell>
          <cell r="G532">
            <v>6.3461485279226954E-3</v>
          </cell>
          <cell r="H532">
            <v>0.32317013990002313</v>
          </cell>
          <cell r="I532">
            <v>0.80288971904546225</v>
          </cell>
        </row>
        <row r="533">
          <cell r="A533" t="str">
            <v>T_TW-BEVELC-S2</v>
          </cell>
          <cell r="B533" t="str">
            <v>VAR_fout</v>
          </cell>
          <cell r="C533" t="str">
            <v>TPTWL</v>
          </cell>
          <cell r="D533">
            <v>2.3027293576273291E-3</v>
          </cell>
          <cell r="E533">
            <v>3.0041579443422762E-3</v>
          </cell>
          <cell r="F533">
            <v>3.0987983368004467E-3</v>
          </cell>
          <cell r="G533">
            <v>2.8113991850368799E-3</v>
          </cell>
          <cell r="H533">
            <v>9.2993863755203683E-4</v>
          </cell>
          <cell r="I533">
            <v>3.9160429419455602E-4</v>
          </cell>
        </row>
        <row r="534">
          <cell r="A534" t="str">
            <v>T_TW-BEVELC-S2</v>
          </cell>
          <cell r="B534" t="str">
            <v>VAR_fin</v>
          </cell>
          <cell r="C534" t="str">
            <v>T-ELC-TWSTGout_S2</v>
          </cell>
          <cell r="D534">
            <v>3.6641267097444109E-4</v>
          </cell>
          <cell r="E534">
            <v>4.7766812342422152E-4</v>
          </cell>
          <cell r="F534">
            <v>4.9232729653417707E-4</v>
          </cell>
          <cell r="G534">
            <v>4.4568490544165125E-4</v>
          </cell>
          <cell r="H534">
            <v>1.4236089050822677E-4</v>
          </cell>
          <cell r="I534">
            <v>5.9339842006111043E-5</v>
          </cell>
        </row>
        <row r="535">
          <cell r="A535" t="str">
            <v>T_TW-BEVELC-S2</v>
          </cell>
          <cell r="B535" t="str">
            <v>VAR_ncap</v>
          </cell>
          <cell r="C535" t="str">
            <v>-</v>
          </cell>
          <cell r="D535">
            <v>3.7611868898460801E-5</v>
          </cell>
          <cell r="E535">
            <v>8.7169796064460098E-5</v>
          </cell>
          <cell r="F535">
            <v>7.4784106995578095E-5</v>
          </cell>
          <cell r="G535">
            <v>8.4763260179592106E-5</v>
          </cell>
          <cell r="H535">
            <v>8.7594155114331497E-5</v>
          </cell>
          <cell r="I535">
            <v>3.8668450392127697E-5</v>
          </cell>
        </row>
        <row r="536">
          <cell r="A536" t="str">
            <v>T_TW-BEVELC-S2</v>
          </cell>
          <cell r="B536" t="str">
            <v>VAR_cap</v>
          </cell>
          <cell r="C536" t="str">
            <v>-</v>
          </cell>
          <cell r="D536">
            <v>8.2240070388699463E-4</v>
          </cell>
          <cell r="E536">
            <v>1.027544720564062E-3</v>
          </cell>
          <cell r="F536">
            <v>1.1022364961887823E-3</v>
          </cell>
          <cell r="G536">
            <v>1.0220759478781235E-3</v>
          </cell>
          <cell r="H536">
            <v>3.5057112958315051E-4</v>
          </cell>
          <cell r="I536">
            <v>1.7082465850548802E-4</v>
          </cell>
        </row>
        <row r="537">
          <cell r="A537" t="str">
            <v>T_TW-BEVELC-S3</v>
          </cell>
          <cell r="B537" t="str">
            <v>VAR_fout</v>
          </cell>
          <cell r="C537" t="str">
            <v>TPTWL</v>
          </cell>
          <cell r="D537">
            <v>3.487899150375394E-4</v>
          </cell>
          <cell r="E537">
            <v>6.6211495201422114E-4</v>
          </cell>
          <cell r="F537">
            <v>7.477801397222987E-4</v>
          </cell>
          <cell r="G537">
            <v>8.2054946494059997E-4</v>
          </cell>
          <cell r="H537">
            <v>5.9108508262232379E-4</v>
          </cell>
          <cell r="I537">
            <v>1.5929423522680435E-4</v>
          </cell>
        </row>
        <row r="538">
          <cell r="A538" t="str">
            <v>T_TW-BEVELC-S3</v>
          </cell>
          <cell r="B538" t="str">
            <v>VAR_fin</v>
          </cell>
          <cell r="C538" t="str">
            <v>T-ELC-TWSTGout_S3</v>
          </cell>
          <cell r="D538">
            <v>8.5275720606642742E-5</v>
          </cell>
          <cell r="E538">
            <v>1.61565758038194E-4</v>
          </cell>
          <cell r="F538">
            <v>1.8208005320203915E-4</v>
          </cell>
          <cell r="G538">
            <v>1.991769154791568E-4</v>
          </cell>
          <cell r="H538">
            <v>1.415566589171884E-4</v>
          </cell>
          <cell r="I538">
            <v>3.6982701255263106E-5</v>
          </cell>
        </row>
        <row r="539">
          <cell r="A539" t="str">
            <v>T_TW-BEVELC-S3</v>
          </cell>
          <cell r="B539" t="str">
            <v>VAR_ncap</v>
          </cell>
          <cell r="C539" t="str">
            <v>-</v>
          </cell>
          <cell r="D539">
            <v>1.75967773933185E-5</v>
          </cell>
          <cell r="E539">
            <v>4.3135379413404103E-5</v>
          </cell>
          <cell r="F539">
            <v>4.3635274074579497E-5</v>
          </cell>
          <cell r="G539">
            <v>3.5781370819375499E-5</v>
          </cell>
          <cell r="H539">
            <v>2.0342195430259299E-5</v>
          </cell>
          <cell r="I539">
            <v>1.00971700941894E-5</v>
          </cell>
        </row>
        <row r="540">
          <cell r="A540" t="str">
            <v>T_TW-BEVELC-S3</v>
          </cell>
          <cell r="B540" t="str">
            <v>VAR_cap</v>
          </cell>
          <cell r="C540" t="str">
            <v>-</v>
          </cell>
          <cell r="D540">
            <v>1.2454345282468738E-4</v>
          </cell>
          <cell r="E540">
            <v>2.2254491733418648E-4</v>
          </cell>
          <cell r="F540">
            <v>2.6617881680871366E-4</v>
          </cell>
          <cell r="G540">
            <v>3.0184622675963557E-4</v>
          </cell>
          <cell r="H540">
            <v>2.2267844980245393E-4</v>
          </cell>
          <cell r="I540">
            <v>6.6723475567283122E-5</v>
          </cell>
        </row>
        <row r="541">
          <cell r="A541" t="str">
            <v>T_TW-BEVELC-S4</v>
          </cell>
          <cell r="B541" t="str">
            <v>VAR_fout</v>
          </cell>
          <cell r="C541" t="str">
            <v>TPTWL</v>
          </cell>
          <cell r="D541">
            <v>2.1785565585875883E-4</v>
          </cell>
          <cell r="E541">
            <v>4.241477950602333E-4</v>
          </cell>
          <cell r="F541">
            <v>5.2591150099585136E-4</v>
          </cell>
          <cell r="G541">
            <v>5.9626088794865442E-4</v>
          </cell>
          <cell r="H541">
            <v>7.9898679626498386E-4</v>
          </cell>
          <cell r="I541">
            <v>3.6161427002938265E-4</v>
          </cell>
        </row>
        <row r="542">
          <cell r="A542" t="str">
            <v>T_TW-BEVELC-S4</v>
          </cell>
          <cell r="B542" t="str">
            <v>VAR_fin</v>
          </cell>
          <cell r="C542" t="str">
            <v>T-ELC-TWSTGout_S4</v>
          </cell>
          <cell r="D542">
            <v>5.7862566055099755E-5</v>
          </cell>
          <cell r="E542">
            <v>1.1234900512081986E-4</v>
          </cell>
          <cell r="F542">
            <v>1.3884427407598362E-4</v>
          </cell>
          <cell r="G542">
            <v>1.5676031325322225E-4</v>
          </cell>
          <cell r="H542">
            <v>2.0756171186877634E-4</v>
          </cell>
          <cell r="I542">
            <v>9.1857958370172391E-5</v>
          </cell>
        </row>
        <row r="543">
          <cell r="A543" t="str">
            <v>T_TW-BEVELC-S4</v>
          </cell>
          <cell r="B543" t="str">
            <v>VAR_ncap</v>
          </cell>
          <cell r="C543" t="str">
            <v>-</v>
          </cell>
          <cell r="D543">
            <v>6.3632139673748997E-5</v>
          </cell>
          <cell r="E543">
            <v>4.9315124103576697E-5</v>
          </cell>
          <cell r="F543">
            <v>4.4044974414776298E-5</v>
          </cell>
          <cell r="G543">
            <v>3.3815658558403002E-5</v>
          </cell>
          <cell r="H543">
            <v>3.4831556555450102E-5</v>
          </cell>
          <cell r="I543">
            <v>1.6576751792043398E-5</v>
          </cell>
        </row>
        <row r="544">
          <cell r="A544" t="str">
            <v>T_TW-BEVELC-S4</v>
          </cell>
          <cell r="B544" t="str">
            <v>VAR_cap</v>
          </cell>
          <cell r="C544" t="str">
            <v>-</v>
          </cell>
          <cell r="D544">
            <v>7.6632139673749001E-5</v>
          </cell>
          <cell r="E544">
            <v>1.3979557494912134E-4</v>
          </cell>
          <cell r="F544">
            <v>1.8389061759608368E-4</v>
          </cell>
          <cell r="G544">
            <v>2.1758088863854284E-4</v>
          </cell>
          <cell r="H544">
            <v>3.0054046608569989E-4</v>
          </cell>
          <cell r="I544">
            <v>1.5808676645327237E-4</v>
          </cell>
        </row>
        <row r="545">
          <cell r="A545" t="str">
            <v>T_B_u-BeVELCEXT</v>
          </cell>
          <cell r="B545" t="str">
            <v>VAR_fout</v>
          </cell>
          <cell r="C545" t="str">
            <v>TPBSu</v>
          </cell>
          <cell r="D545">
            <v>2.0025277683378721E-3</v>
          </cell>
          <cell r="E545">
            <v>1.6184102167741429E-3</v>
          </cell>
          <cell r="F545">
            <v>1.007227859385625E-3</v>
          </cell>
        </row>
        <row r="546">
          <cell r="A546" t="str">
            <v>T_B_u-BeVELCEXT</v>
          </cell>
          <cell r="B546" t="str">
            <v>VAR_fin</v>
          </cell>
          <cell r="C546" t="str">
            <v>TELC</v>
          </cell>
          <cell r="D546">
            <v>4.7786134548930069E-4</v>
          </cell>
          <cell r="E546">
            <v>4.7970651805880196E-4</v>
          </cell>
          <cell r="F546">
            <v>4.6881158232912624E-4</v>
          </cell>
        </row>
        <row r="547">
          <cell r="A547" t="str">
            <v>T_B_u-BeVELCEXT</v>
          </cell>
          <cell r="B547" t="str">
            <v>VAR_cap</v>
          </cell>
          <cell r="C547" t="str">
            <v>-</v>
          </cell>
          <cell r="D547">
            <v>3.77895550061805E-5</v>
          </cell>
          <cell r="E547">
            <v>3.02316440049444E-5</v>
          </cell>
          <cell r="F547">
            <v>1.8894777503090199E-5</v>
          </cell>
        </row>
        <row r="548">
          <cell r="A548" t="str">
            <v>T_B_u-HYBDSL-S1</v>
          </cell>
          <cell r="B548" t="str">
            <v>VAR_fout</v>
          </cell>
          <cell r="C548" t="str">
            <v>CO2_T</v>
          </cell>
          <cell r="E548">
            <v>15.2223847172584</v>
          </cell>
          <cell r="F548">
            <v>1.3169854091015365</v>
          </cell>
          <cell r="G548">
            <v>0.3476964012606516</v>
          </cell>
          <cell r="H548">
            <v>0.12217091112625331</v>
          </cell>
          <cell r="I548">
            <v>41.65360416196377</v>
          </cell>
        </row>
        <row r="549">
          <cell r="A549" t="str">
            <v>T_B_u-HYBDSL-S1</v>
          </cell>
          <cell r="B549" t="str">
            <v>VAR_fout</v>
          </cell>
          <cell r="C549" t="str">
            <v>TPBSu</v>
          </cell>
          <cell r="E549">
            <v>3.3749605163553971E-2</v>
          </cell>
          <cell r="F549">
            <v>2.9266239739478644E-3</v>
          </cell>
          <cell r="G549">
            <v>8.2522520534728211E-4</v>
          </cell>
          <cell r="H549">
            <v>3.2421751072855847E-4</v>
          </cell>
          <cell r="I549">
            <v>0.12781713417273532</v>
          </cell>
        </row>
        <row r="550">
          <cell r="A550" t="str">
            <v>T_B_u-HYBDSL-S1</v>
          </cell>
          <cell r="B550" t="str">
            <v>VAR_fin</v>
          </cell>
          <cell r="C550" t="str">
            <v>TDSL</v>
          </cell>
          <cell r="E550">
            <v>0.20767236994895572</v>
          </cell>
          <cell r="F550">
            <v>1.7967058787196965E-2</v>
          </cell>
          <cell r="G550">
            <v>4.7434706856841974E-3</v>
          </cell>
          <cell r="H550">
            <v>1.6667245719816288E-3</v>
          </cell>
          <cell r="I550">
            <v>0.56826199402406252</v>
          </cell>
        </row>
        <row r="551">
          <cell r="A551" t="str">
            <v>T_B_u-HYBDSL-S1</v>
          </cell>
          <cell r="B551" t="str">
            <v>VAR_ncap</v>
          </cell>
          <cell r="C551" t="str">
            <v>-</v>
          </cell>
          <cell r="E551">
            <v>6.3655163959177598E-4</v>
          </cell>
          <cell r="F551">
            <v>2.81214870992171E-6</v>
          </cell>
          <cell r="G551">
            <v>8.0004211619346692E-6</v>
          </cell>
          <cell r="H551">
            <v>1.54755484758951E-6</v>
          </cell>
          <cell r="I551">
            <v>2.8565594063693399E-3</v>
          </cell>
        </row>
        <row r="552">
          <cell r="A552" t="str">
            <v>T_B_u-HYBDSL-S1</v>
          </cell>
          <cell r="B552" t="str">
            <v>VAR_cap</v>
          </cell>
          <cell r="C552" t="str">
            <v>-</v>
          </cell>
          <cell r="E552">
            <v>6.3655163959177598E-4</v>
          </cell>
          <cell r="F552">
            <v>5.5565886354570077E-5</v>
          </cell>
          <cell r="G552">
            <v>1.6649321412668923E-5</v>
          </cell>
          <cell r="H552">
            <v>6.6865572790630432E-6</v>
          </cell>
          <cell r="I552">
            <v>2.8573018760493542E-3</v>
          </cell>
        </row>
        <row r="553">
          <cell r="A553" t="str">
            <v>T_B_u-HYBDSL-S2</v>
          </cell>
          <cell r="B553" t="str">
            <v>VAR_fout</v>
          </cell>
          <cell r="C553" t="str">
            <v>CO2_T</v>
          </cell>
          <cell r="E553">
            <v>4.4027695636016398E-2</v>
          </cell>
          <cell r="F553">
            <v>7.5013355932931097E-2</v>
          </cell>
          <cell r="G553">
            <v>0.17143461742910329</v>
          </cell>
          <cell r="H553">
            <v>0.13255621381424559</v>
          </cell>
          <cell r="I553">
            <v>14.497555002672389</v>
          </cell>
        </row>
        <row r="554">
          <cell r="A554" t="str">
            <v>T_B_u-HYBDSL-S2</v>
          </cell>
          <cell r="B554" t="str">
            <v>VAR_fout</v>
          </cell>
          <cell r="C554" t="str">
            <v>TPBSu</v>
          </cell>
          <cell r="E554">
            <v>6.9972162146405257E-5</v>
          </cell>
          <cell r="F554">
            <v>1.2174446528832303E-4</v>
          </cell>
          <cell r="G554">
            <v>2.965855409351576E-4</v>
          </cell>
          <cell r="H554">
            <v>2.5409517739777499E-4</v>
          </cell>
          <cell r="I554">
            <v>3.1884422184526168E-2</v>
          </cell>
        </row>
        <row r="555">
          <cell r="A555" t="str">
            <v>T_B_u-HYBDSL-S2</v>
          </cell>
          <cell r="B555" t="str">
            <v>VAR_fin</v>
          </cell>
          <cell r="C555" t="str">
            <v>TDSL</v>
          </cell>
          <cell r="E555">
            <v>6.0065069080513542E-4</v>
          </cell>
          <cell r="F555">
            <v>1.0233745693442164E-3</v>
          </cell>
          <cell r="G555">
            <v>2.3388078776139616E-3</v>
          </cell>
          <cell r="H555">
            <v>1.8084067368928467E-3</v>
          </cell>
          <cell r="I555">
            <v>0.19778383359716822</v>
          </cell>
        </row>
        <row r="556">
          <cell r="A556" t="str">
            <v>T_B_u-HYBDSL-S2</v>
          </cell>
          <cell r="B556" t="str">
            <v>VAR_ncap</v>
          </cell>
          <cell r="C556" t="str">
            <v>-</v>
          </cell>
          <cell r="E556">
            <v>1.33127638522324E-6</v>
          </cell>
          <cell r="F556">
            <v>1.0262149271356001E-6</v>
          </cell>
          <cell r="G556">
            <v>3.4514972608047399E-6</v>
          </cell>
          <cell r="H556">
            <v>1.43421292080658E-6</v>
          </cell>
          <cell r="I556">
            <v>6.0098371984073804E-4</v>
          </cell>
        </row>
        <row r="557">
          <cell r="A557" t="str">
            <v>T_B_u-HYBDSL-S2</v>
          </cell>
          <cell r="B557" t="str">
            <v>VAR_cap</v>
          </cell>
          <cell r="C557" t="str">
            <v>-</v>
          </cell>
          <cell r="E557">
            <v>1.33127638522324E-6</v>
          </cell>
          <cell r="F557">
            <v>2.3574913123588401E-6</v>
          </cell>
          <cell r="G557">
            <v>5.6326005380396701E-6</v>
          </cell>
          <cell r="H557">
            <v>4.8649121600577599E-6</v>
          </cell>
          <cell r="I557">
            <v>6.0136570706918128E-4</v>
          </cell>
        </row>
        <row r="558">
          <cell r="A558" t="str">
            <v>T_B_u-HYBDSL-S3</v>
          </cell>
          <cell r="B558" t="str">
            <v>VAR_fout</v>
          </cell>
          <cell r="C558" t="str">
            <v>CO2_T</v>
          </cell>
          <cell r="E558">
            <v>9.8763591086811903E-2</v>
          </cell>
          <cell r="F558">
            <v>0.1240600045405427</v>
          </cell>
          <cell r="G558">
            <v>0.18237088872383589</v>
          </cell>
          <cell r="H558">
            <v>134.74161996097212</v>
          </cell>
          <cell r="I558">
            <v>1.3769663123078951E-2</v>
          </cell>
        </row>
        <row r="559">
          <cell r="A559" t="str">
            <v>T_B_u-HYBDSL-S3</v>
          </cell>
          <cell r="B559" t="str">
            <v>VAR_fout</v>
          </cell>
          <cell r="C559" t="str">
            <v>TPBSu</v>
          </cell>
          <cell r="E559">
            <v>1.0541407013894343E-4</v>
          </cell>
          <cell r="F559">
            <v>1.3381542267338703E-4</v>
          </cell>
          <cell r="G559">
            <v>2.1017875434357428E-4</v>
          </cell>
          <cell r="H559">
            <v>0.1765986384654708</v>
          </cell>
          <cell r="I559">
            <v>1.9804303939962332E-5</v>
          </cell>
        </row>
        <row r="560">
          <cell r="A560" t="str">
            <v>T_B_u-HYBDSL-S3</v>
          </cell>
          <cell r="B560" t="str">
            <v>VAR_fin</v>
          </cell>
          <cell r="C560" t="str">
            <v>TDSL</v>
          </cell>
          <cell r="E560">
            <v>1.3473886914981159E-3</v>
          </cell>
          <cell r="F560">
            <v>1.6924966513034484E-3</v>
          </cell>
          <cell r="G560">
            <v>2.4880066674465981E-3</v>
          </cell>
          <cell r="H560">
            <v>1.8382212818686521</v>
          </cell>
          <cell r="I560">
            <v>1.8785352146083147E-4</v>
          </cell>
        </row>
        <row r="561">
          <cell r="A561" t="str">
            <v>T_B_u-HYBDSL-S3</v>
          </cell>
          <cell r="B561" t="str">
            <v>VAR_ncap</v>
          </cell>
          <cell r="C561" t="str">
            <v>-</v>
          </cell>
          <cell r="E561">
            <v>1.9718736686603002E-6</v>
          </cell>
          <cell r="F561">
            <v>5.2702719737679697E-7</v>
          </cell>
          <cell r="G561">
            <v>2.2092239117157301E-6</v>
          </cell>
          <cell r="H561">
            <v>1.5853339912353999E-3</v>
          </cell>
          <cell r="I561">
            <v>2.2921173405341299E-7</v>
          </cell>
        </row>
        <row r="562">
          <cell r="A562" t="str">
            <v>T_B_u-HYBDSL-S3</v>
          </cell>
          <cell r="B562" t="str">
            <v>VAR_cap</v>
          </cell>
          <cell r="C562" t="str">
            <v>-</v>
          </cell>
          <cell r="E562">
            <v>1.9718736686603002E-6</v>
          </cell>
          <cell r="F562">
            <v>2.4989008660370999E-6</v>
          </cell>
          <cell r="G562">
            <v>3.9045739236568099E-6</v>
          </cell>
          <cell r="H562">
            <v>3.3300000738222201E-3</v>
          </cell>
          <cell r="I562">
            <v>3.3235354561695924E-7</v>
          </cell>
        </row>
        <row r="563">
          <cell r="A563" t="str">
            <v>T_C-HY-GSL-S1</v>
          </cell>
          <cell r="B563" t="str">
            <v>VAR_fout</v>
          </cell>
          <cell r="C563" t="str">
            <v>CO2_T</v>
          </cell>
          <cell r="D563">
            <v>3.357132810971764</v>
          </cell>
          <cell r="E563">
            <v>3.9485478665033131</v>
          </cell>
          <cell r="F563">
            <v>2.8678020936814366</v>
          </cell>
          <cell r="G563">
            <v>82.107652819132227</v>
          </cell>
          <cell r="H563">
            <v>32.466737424473635</v>
          </cell>
          <cell r="I563">
            <v>1.253958906849751E-2</v>
          </cell>
        </row>
        <row r="564">
          <cell r="A564" t="str">
            <v>T_C-HY-GSL-S1</v>
          </cell>
          <cell r="B564" t="str">
            <v>VAR_fout</v>
          </cell>
          <cell r="C564" t="str">
            <v>TPCAR</v>
          </cell>
          <cell r="D564">
            <v>5.1867278378632212E-2</v>
          </cell>
          <cell r="E564">
            <v>6.2013470199449562E-2</v>
          </cell>
          <cell r="F564">
            <v>4.4935129202580117E-2</v>
          </cell>
          <cell r="G564">
            <v>0.98926533001906858</v>
          </cell>
          <cell r="H564">
            <v>0.38753513342750096</v>
          </cell>
          <cell r="I564">
            <v>1.5955248040318306E-4</v>
          </cell>
        </row>
        <row r="565">
          <cell r="A565" t="str">
            <v>T_C-HY-GSL-S1</v>
          </cell>
          <cell r="B565" t="str">
            <v>VAR_fin</v>
          </cell>
          <cell r="C565" t="str">
            <v>TGSL</v>
          </cell>
          <cell r="D565">
            <v>4.5489604484712176E-2</v>
          </cell>
          <cell r="E565">
            <v>5.3503358624706107E-2</v>
          </cell>
          <cell r="F565">
            <v>3.8859106960453062E-2</v>
          </cell>
          <cell r="G565">
            <v>1.1125698213974573</v>
          </cell>
          <cell r="H565">
            <v>0.43992869138853191</v>
          </cell>
          <cell r="I565">
            <v>1.6991313100945141E-4</v>
          </cell>
        </row>
        <row r="566">
          <cell r="A566" t="str">
            <v>T_C-HY-GSL-S1</v>
          </cell>
          <cell r="B566" t="str">
            <v>VAR_ncap</v>
          </cell>
          <cell r="C566" t="str">
            <v>-</v>
          </cell>
          <cell r="E566">
            <v>6.7046644720267795E-5</v>
          </cell>
          <cell r="F566">
            <v>2.9792378826312297E-4</v>
          </cell>
          <cell r="G566">
            <v>0.15281708462350399</v>
          </cell>
          <cell r="H566">
            <v>1.5858172668519398E-5</v>
          </cell>
        </row>
        <row r="567">
          <cell r="A567" t="str">
            <v>T_C-HY-GSL-S1</v>
          </cell>
          <cell r="B567" t="str">
            <v>VAR_cap</v>
          </cell>
          <cell r="C567" t="str">
            <v>-</v>
          </cell>
          <cell r="D567">
            <v>5.6681200706716834E-3</v>
          </cell>
          <cell r="E567">
            <v>6.6252415886561338E-3</v>
          </cell>
          <cell r="F567">
            <v>6.8085500406117961E-3</v>
          </cell>
          <cell r="G567">
            <v>0.15033161408783999</v>
          </cell>
          <cell r="H567">
            <v>5.8892317757203397E-2</v>
          </cell>
          <cell r="I567">
            <v>2.3748499697162206E-5</v>
          </cell>
        </row>
        <row r="568">
          <cell r="A568" t="str">
            <v>T_B_u-HYBDSL-S4</v>
          </cell>
          <cell r="B568" t="str">
            <v>VAR_fout</v>
          </cell>
          <cell r="C568" t="str">
            <v>CO2_T</v>
          </cell>
          <cell r="F568">
            <v>4.2718645511165602E-4</v>
          </cell>
          <cell r="G568">
            <v>1.6736885872532499E-4</v>
          </cell>
          <cell r="H568">
            <v>8.4964420669327613E-3</v>
          </cell>
          <cell r="I568">
            <v>1.50222864398423E-5</v>
          </cell>
        </row>
        <row r="569">
          <cell r="A569" t="str">
            <v>T_B_u-HYBDSL-S4</v>
          </cell>
          <cell r="B569" t="str">
            <v>VAR_fout</v>
          </cell>
          <cell r="C569" t="str">
            <v>TPBSu</v>
          </cell>
          <cell r="F569">
            <v>3.0743111300444947E-7</v>
          </cell>
          <cell r="G569">
            <v>1.2658599488649851E-7</v>
          </cell>
          <cell r="H569">
            <v>7.5912679699287265E-6</v>
          </cell>
          <cell r="I569">
            <v>1.5050036254776599E-8</v>
          </cell>
        </row>
        <row r="570">
          <cell r="A570" t="str">
            <v>T_B_u-HYBDSL-S4</v>
          </cell>
          <cell r="B570" t="str">
            <v>VAR_fin</v>
          </cell>
          <cell r="C570" t="str">
            <v>TDSL</v>
          </cell>
          <cell r="F570">
            <v>5.8279188964755273E-6</v>
          </cell>
          <cell r="G570">
            <v>2.2833405010276307E-6</v>
          </cell>
          <cell r="H570">
            <v>1.1591326148612233E-4</v>
          </cell>
          <cell r="I570">
            <v>2.0494251623250099E-7</v>
          </cell>
        </row>
        <row r="571">
          <cell r="A571" t="str">
            <v>T_B_u-HYBDSL-S4</v>
          </cell>
          <cell r="B571" t="str">
            <v>VAR_cap</v>
          </cell>
          <cell r="C571" t="str">
            <v>-</v>
          </cell>
          <cell r="H571">
            <v>-1.96565583937696E-8</v>
          </cell>
          <cell r="I571">
            <v>-7.8987440585152293E-9</v>
          </cell>
        </row>
        <row r="572">
          <cell r="A572" t="str">
            <v>TFRLFDSLEXT</v>
          </cell>
          <cell r="B572" t="str">
            <v>VAR_fout</v>
          </cell>
          <cell r="C572" t="str">
            <v>CO2_T</v>
          </cell>
          <cell r="D572">
            <v>29.0332153096263</v>
          </cell>
          <cell r="E572">
            <v>20.327735276542199</v>
          </cell>
          <cell r="F572">
            <v>5.91458394527885E-2</v>
          </cell>
          <cell r="G572">
            <v>2.76826777237907E-2</v>
          </cell>
        </row>
        <row r="573">
          <cell r="A573" t="str">
            <v>TFRLFDSLEXT</v>
          </cell>
          <cell r="B573" t="str">
            <v>VAR_fout</v>
          </cell>
          <cell r="C573" t="str">
            <v>TFRLF</v>
          </cell>
          <cell r="D573">
            <v>1.6053719893706346E-3</v>
          </cell>
          <cell r="E573">
            <v>1.1240083632584152E-3</v>
          </cell>
          <cell r="F573">
            <v>3.2704291595921553E-6</v>
          </cell>
          <cell r="G573">
            <v>1.5306949276752393E-6</v>
          </cell>
        </row>
        <row r="574">
          <cell r="A574" t="str">
            <v>TFRLFDSLEXT</v>
          </cell>
          <cell r="B574" t="str">
            <v>VAR_fin</v>
          </cell>
          <cell r="C574" t="str">
            <v>TDSL</v>
          </cell>
          <cell r="D574">
            <v>0.39608752127730235</v>
          </cell>
          <cell r="E574">
            <v>0.27732244579184417</v>
          </cell>
          <cell r="F574">
            <v>8.0690094751416732E-4</v>
          </cell>
          <cell r="G574">
            <v>3.7766272474475717E-4</v>
          </cell>
        </row>
        <row r="575">
          <cell r="A575" t="str">
            <v>TFRLFDSLEXT</v>
          </cell>
          <cell r="B575" t="str">
            <v>VAR_ncap</v>
          </cell>
          <cell r="C575" t="str">
            <v>-</v>
          </cell>
          <cell r="D575">
            <v>1.4821011997720199E-4</v>
          </cell>
        </row>
        <row r="576">
          <cell r="A576" t="str">
            <v>TFRLFDSLEXT</v>
          </cell>
          <cell r="B576" t="str">
            <v>VAR_cap</v>
          </cell>
          <cell r="C576" t="str">
            <v>-</v>
          </cell>
          <cell r="D576">
            <v>1.4821011997720199E-4</v>
          </cell>
          <cell r="E576">
            <v>1.4821011997720199E-4</v>
          </cell>
          <cell r="F576">
            <v>4.8926930914299448E-7</v>
          </cell>
          <cell r="G576">
            <v>2.3413184074700375E-7</v>
          </cell>
          <cell r="H576">
            <v>1.2587089814899651E-7</v>
          </cell>
          <cell r="I576">
            <v>2.8202228065084354E-9</v>
          </cell>
        </row>
        <row r="577">
          <cell r="A577" t="str">
            <v>T_C-HY-GSL-S2</v>
          </cell>
          <cell r="B577" t="str">
            <v>VAR_fout</v>
          </cell>
          <cell r="C577" t="str">
            <v>CO2_T</v>
          </cell>
          <cell r="D577">
            <v>9.8265754229735194</v>
          </cell>
          <cell r="E577">
            <v>15.127004937203901</v>
          </cell>
          <cell r="F577">
            <v>79.848367276347275</v>
          </cell>
          <cell r="G577">
            <v>105.48182249117851</v>
          </cell>
          <cell r="H577">
            <v>8.7856319304815713</v>
          </cell>
          <cell r="I577">
            <v>1.6743398714517251E-2</v>
          </cell>
        </row>
        <row r="578">
          <cell r="A578" t="str">
            <v>T_C-HY-GSL-S2</v>
          </cell>
          <cell r="B578" t="str">
            <v>VAR_fout</v>
          </cell>
          <cell r="C578" t="str">
            <v>TPCAR</v>
          </cell>
          <cell r="D578">
            <v>0.21823857585890974</v>
          </cell>
          <cell r="E578">
            <v>0.38854557261583084</v>
          </cell>
          <cell r="F578">
            <v>2.0152318921173507</v>
          </cell>
          <cell r="G578">
            <v>2.5234829998402111</v>
          </cell>
          <cell r="H578">
            <v>0.17721422268839912</v>
          </cell>
          <cell r="I578">
            <v>1.7683383949334834E-4</v>
          </cell>
        </row>
        <row r="579">
          <cell r="A579" t="str">
            <v>T_C-HY-GSL-S2</v>
          </cell>
          <cell r="B579" t="str">
            <v>VAR_fin</v>
          </cell>
          <cell r="C579" t="str">
            <v>TGSL</v>
          </cell>
          <cell r="D579">
            <v>0.13315142849557621</v>
          </cell>
          <cell r="E579">
            <v>0.20497296662877854</v>
          </cell>
          <cell r="F579">
            <v>1.0819561961564674</v>
          </cell>
          <cell r="G579">
            <v>1.4292929876853468</v>
          </cell>
          <cell r="H579">
            <v>0.11904650312305633</v>
          </cell>
          <cell r="I579">
            <v>2.268753213349221E-4</v>
          </cell>
        </row>
        <row r="580">
          <cell r="A580" t="str">
            <v>T_C-HY-GSL-S2</v>
          </cell>
          <cell r="B580" t="str">
            <v>VAR_ncap</v>
          </cell>
          <cell r="C580" t="str">
            <v>-</v>
          </cell>
          <cell r="E580">
            <v>2.5256566359997901E-4</v>
          </cell>
          <cell r="F580">
            <v>0.186153480878824</v>
          </cell>
          <cell r="G580">
            <v>7.6964340626556596E-3</v>
          </cell>
          <cell r="H580">
            <v>1.12161084631398E-5</v>
          </cell>
        </row>
        <row r="581">
          <cell r="A581" t="str">
            <v>T_C-HY-GSL-S2</v>
          </cell>
          <cell r="B581" t="str">
            <v>VAR_cap</v>
          </cell>
          <cell r="C581" t="str">
            <v>-</v>
          </cell>
          <cell r="D581">
            <v>1.7225437565720918E-2</v>
          </cell>
          <cell r="E581">
            <v>2.9479444291214966E-2</v>
          </cell>
          <cell r="F581">
            <v>0.21205802823340777</v>
          </cell>
          <cell r="G581">
            <v>0.1914644395405907</v>
          </cell>
          <cell r="H581">
            <v>1.8544071340595467E-2</v>
          </cell>
          <cell r="I581">
            <v>1.8035917361842827E-5</v>
          </cell>
        </row>
        <row r="582">
          <cell r="A582" t="str">
            <v>TPSHPNGAEXT</v>
          </cell>
          <cell r="B582" t="str">
            <v>VAR_fout</v>
          </cell>
          <cell r="C582" t="str">
            <v>TPSHP</v>
          </cell>
          <cell r="E582">
            <v>1.0656771979576601E-7</v>
          </cell>
          <cell r="F582">
            <v>5.0000607323842097</v>
          </cell>
          <cell r="G582">
            <v>7.27683686415822</v>
          </cell>
          <cell r="H582">
            <v>1.83632253425229E-4</v>
          </cell>
          <cell r="I582">
            <v>5.6192829812975698E-5</v>
          </cell>
        </row>
        <row r="583">
          <cell r="A583" t="str">
            <v>TPSHPNGAEXT</v>
          </cell>
          <cell r="B583" t="str">
            <v>VAR_fout</v>
          </cell>
          <cell r="C583" t="str">
            <v>CO2_T</v>
          </cell>
          <cell r="E583">
            <v>6.3873083952882799E-6</v>
          </cell>
          <cell r="F583">
            <v>299.68671520902501</v>
          </cell>
          <cell r="G583">
            <v>436.14896971294598</v>
          </cell>
          <cell r="H583">
            <v>1.10062956793721E-2</v>
          </cell>
          <cell r="I583">
            <v>3.3680080075588399E-3</v>
          </cell>
        </row>
        <row r="584">
          <cell r="A584" t="str">
            <v>TPSHPNGAEXT</v>
          </cell>
          <cell r="B584" t="str">
            <v>VAR_fin</v>
          </cell>
          <cell r="C584" t="str">
            <v>TNGA</v>
          </cell>
          <cell r="E584">
            <v>1.1325014885262921E-7</v>
          </cell>
          <cell r="F584">
            <v>5.3135942412947905</v>
          </cell>
          <cell r="G584">
            <v>7.7331377608678169</v>
          </cell>
          <cell r="H584">
            <v>1.9514708651369021E-4</v>
          </cell>
          <cell r="I584">
            <v>5.9716454034730971E-5</v>
          </cell>
        </row>
        <row r="585">
          <cell r="A585" t="str">
            <v>TPSHPNGAEXT</v>
          </cell>
          <cell r="B585" t="str">
            <v>VAR_ncap</v>
          </cell>
          <cell r="C585" t="str">
            <v>-</v>
          </cell>
          <cell r="D585">
            <v>1.2220502205991401E-5</v>
          </cell>
          <cell r="E585">
            <v>3.6381143667528099E-5</v>
          </cell>
          <cell r="F585">
            <v>4.9999999547307397</v>
          </cell>
          <cell r="G585">
            <v>2.2767623376853501</v>
          </cell>
          <cell r="H585">
            <v>9.4099660702144099E-7</v>
          </cell>
          <cell r="I585">
            <v>5.42548425130883E-7</v>
          </cell>
        </row>
        <row r="586">
          <cell r="A586" t="str">
            <v>TPSHPNGAEXT</v>
          </cell>
          <cell r="B586" t="str">
            <v>VAR_cap</v>
          </cell>
          <cell r="C586" t="str">
            <v>-</v>
          </cell>
          <cell r="D586">
            <v>1.2220502205991401E-5</v>
          </cell>
          <cell r="E586">
            <v>4.86016458735195E-5</v>
          </cell>
          <cell r="F586">
            <v>5.0000465787037802</v>
          </cell>
          <cell r="G586">
            <v>7.2768057196647558</v>
          </cell>
          <cell r="H586">
            <v>-2.2228925002920619E-6</v>
          </cell>
          <cell r="I586">
            <v>-9.2536253992747675E-8</v>
          </cell>
        </row>
        <row r="587">
          <cell r="A587" t="str">
            <v>T_C-HY-DSL-S1</v>
          </cell>
          <cell r="B587" t="str">
            <v>VAR_fout</v>
          </cell>
          <cell r="C587" t="str">
            <v>CO2_T</v>
          </cell>
          <cell r="D587">
            <v>2.4684606014024201E-3</v>
          </cell>
          <cell r="E587">
            <v>0.31181408389654303</v>
          </cell>
          <cell r="F587">
            <v>0.33408067910990979</v>
          </cell>
          <cell r="G587">
            <v>2.6004346178103157</v>
          </cell>
          <cell r="H587">
            <v>1.043764005771975</v>
          </cell>
          <cell r="I587">
            <v>6.5018944830514906E-3</v>
          </cell>
        </row>
        <row r="588">
          <cell r="A588" t="str">
            <v>T_C-HY-DSL-S1</v>
          </cell>
          <cell r="B588" t="str">
            <v>VAR_fout</v>
          </cell>
          <cell r="C588" t="str">
            <v>TPCAR</v>
          </cell>
          <cell r="D588">
            <v>1.4084745784472617E-5</v>
          </cell>
          <cell r="E588">
            <v>7.1785781538068342E-3</v>
          </cell>
          <cell r="F588">
            <v>7.1720650463923136E-3</v>
          </cell>
          <cell r="G588">
            <v>3.3826546954013485E-2</v>
          </cell>
          <cell r="H588">
            <v>1.266839232814608E-2</v>
          </cell>
          <cell r="I588">
            <v>8.3717229271382314E-5</v>
          </cell>
        </row>
        <row r="589">
          <cell r="A589" t="str">
            <v>T_C-HY-DSL-S1</v>
          </cell>
          <cell r="B589" t="str">
            <v>VAR_fin</v>
          </cell>
          <cell r="C589" t="str">
            <v>TDSL</v>
          </cell>
          <cell r="D589">
            <v>3.367613371626766E-5</v>
          </cell>
          <cell r="E589">
            <v>4.2539438457918563E-3</v>
          </cell>
          <cell r="F589">
            <v>4.557717313914177E-3</v>
          </cell>
          <cell r="G589">
            <v>3.5476597787316815E-2</v>
          </cell>
          <cell r="H589">
            <v>1.4239618086930054E-2</v>
          </cell>
          <cell r="I589">
            <v>8.8702516821984899E-5</v>
          </cell>
        </row>
        <row r="590">
          <cell r="A590" t="str">
            <v>T_C-HY-DSL-S1</v>
          </cell>
          <cell r="B590" t="str">
            <v>VAR_ncap</v>
          </cell>
          <cell r="C590" t="str">
            <v>-</v>
          </cell>
          <cell r="E590">
            <v>7.7573223122030105E-4</v>
          </cell>
          <cell r="F590">
            <v>3.6544894904719997E-4</v>
          </cell>
          <cell r="G590">
            <v>4.4705564567055897E-3</v>
          </cell>
          <cell r="H590">
            <v>1.1438679407054301E-5</v>
          </cell>
        </row>
        <row r="591">
          <cell r="A591" t="str">
            <v>T_C-HY-DSL-S1</v>
          </cell>
          <cell r="B591" t="str">
            <v>VAR_cap</v>
          </cell>
          <cell r="C591" t="str">
            <v>-</v>
          </cell>
          <cell r="D591">
            <v>1.5999999999999999E-6</v>
          </cell>
          <cell r="E591">
            <v>7.6697396063131224E-4</v>
          </cell>
          <cell r="F591">
            <v>1.0837378571877949E-3</v>
          </cell>
          <cell r="G591">
            <v>5.1359595500740998E-3</v>
          </cell>
          <cell r="H591">
            <v>1.9218940850295641E-3</v>
          </cell>
          <cell r="I591">
            <v>1.2354868020822501E-5</v>
          </cell>
        </row>
        <row r="592">
          <cell r="A592" t="str">
            <v>T_C-HY-GSL-S3</v>
          </cell>
          <cell r="B592" t="str">
            <v>VAR_fout</v>
          </cell>
          <cell r="C592" t="str">
            <v>CO2_T</v>
          </cell>
          <cell r="D592">
            <v>7.3553569130437761</v>
          </cell>
          <cell r="E592">
            <v>105.27725426237349</v>
          </cell>
          <cell r="F592">
            <v>99.552272657156152</v>
          </cell>
          <cell r="G592">
            <v>79.69826990761446</v>
          </cell>
          <cell r="H592">
            <v>4.879931263493175E-2</v>
          </cell>
          <cell r="I592">
            <v>7.8831653958134802E-3</v>
          </cell>
        </row>
        <row r="593">
          <cell r="A593" t="str">
            <v>T_C-HY-GSL-S3</v>
          </cell>
          <cell r="B593" t="str">
            <v>VAR_fout</v>
          </cell>
          <cell r="C593" t="str">
            <v>TPCAR</v>
          </cell>
          <cell r="D593">
            <v>0.20034979763787272</v>
          </cell>
          <cell r="E593">
            <v>3.5684146785547637</v>
          </cell>
          <cell r="F593">
            <v>3.3709614688926752</v>
          </cell>
          <cell r="G593">
            <v>2.7131969335055031</v>
          </cell>
          <cell r="H593">
            <v>5.0918166316675192E-4</v>
          </cell>
          <cell r="I593">
            <v>7.5219351603497645E-5</v>
          </cell>
        </row>
        <row r="594">
          <cell r="A594" t="str">
            <v>T_C-HY-GSL-S3</v>
          </cell>
          <cell r="B594" t="str">
            <v>VAR_fin</v>
          </cell>
          <cell r="C594" t="str">
            <v>TGSL</v>
          </cell>
          <cell r="D594">
            <v>9.966608283257157E-2</v>
          </cell>
          <cell r="E594">
            <v>1.4265210604657657</v>
          </cell>
          <cell r="F594">
            <v>1.3489467839723059</v>
          </cell>
          <cell r="G594">
            <v>1.07992235647174</v>
          </cell>
          <cell r="H594">
            <v>6.6123729857631207E-4</v>
          </cell>
          <cell r="I594">
            <v>1.0681795929286551E-4</v>
          </cell>
        </row>
        <row r="595">
          <cell r="A595" t="str">
            <v>T_C-HY-GSL-S3</v>
          </cell>
          <cell r="B595" t="str">
            <v>VAR_ncap</v>
          </cell>
          <cell r="C595" t="str">
            <v>-</v>
          </cell>
          <cell r="E595">
            <v>0.22237937992305701</v>
          </cell>
          <cell r="F595">
            <v>8.2250854454088098E-5</v>
          </cell>
          <cell r="G595">
            <v>3.1126226634844199E-5</v>
          </cell>
          <cell r="H595">
            <v>5.5120405677508898E-6</v>
          </cell>
        </row>
        <row r="596">
          <cell r="A596" t="str">
            <v>T_C-HY-GSL-S3</v>
          </cell>
          <cell r="B596" t="str">
            <v>VAR_cap</v>
          </cell>
          <cell r="C596" t="str">
            <v>-</v>
          </cell>
          <cell r="D596">
            <v>1.4247174969398599E-2</v>
          </cell>
          <cell r="E596">
            <v>0.24535327889488373</v>
          </cell>
          <cell r="F596">
            <v>0.23179444638996693</v>
          </cell>
          <cell r="G596">
            <v>0.18655788036042989</v>
          </cell>
          <cell r="H596">
            <v>3.8637300136941148E-5</v>
          </cell>
          <cell r="I596">
            <v>6.8093587084247092E-6</v>
          </cell>
        </row>
        <row r="597">
          <cell r="A597" t="str">
            <v>T_C-HY-DSL-S2</v>
          </cell>
          <cell r="B597" t="str">
            <v>VAR_fout</v>
          </cell>
          <cell r="C597" t="str">
            <v>CO2_T</v>
          </cell>
          <cell r="D597">
            <v>0.2034409608921606</v>
          </cell>
          <cell r="E597">
            <v>49.352761144084859</v>
          </cell>
          <cell r="F597">
            <v>122.87934212437361</v>
          </cell>
          <cell r="G597">
            <v>347.90948258327865</v>
          </cell>
          <cell r="H597">
            <v>75.58492823022128</v>
          </cell>
          <cell r="I597">
            <v>1.096756812157363E-2</v>
          </cell>
        </row>
        <row r="598">
          <cell r="A598" t="str">
            <v>T_C-HY-DSL-S2</v>
          </cell>
          <cell r="B598" t="str">
            <v>VAR_fout</v>
          </cell>
          <cell r="C598" t="str">
            <v>TPCAR</v>
          </cell>
          <cell r="D598">
            <v>3.2581416772200474E-3</v>
          </cell>
          <cell r="E598">
            <v>1.8053864160590321</v>
          </cell>
          <cell r="F598">
            <v>3.7370157196173786</v>
          </cell>
          <cell r="G598">
            <v>5.5790757028358726</v>
          </cell>
          <cell r="H598">
            <v>0.83252615737504554</v>
          </cell>
          <cell r="I598">
            <v>1.1689053633440477E-4</v>
          </cell>
        </row>
        <row r="599">
          <cell r="A599" t="str">
            <v>T_C-HY-DSL-S2</v>
          </cell>
          <cell r="B599" t="str">
            <v>VAR_fin</v>
          </cell>
          <cell r="C599" t="str">
            <v>TDSL</v>
          </cell>
          <cell r="D599">
            <v>2.775456492389642E-3</v>
          </cell>
          <cell r="E599">
            <v>0.67329824207482813</v>
          </cell>
          <cell r="F599">
            <v>1.6763893877813594</v>
          </cell>
          <cell r="G599">
            <v>4.7463776614362754</v>
          </cell>
          <cell r="H599">
            <v>1.0311722814491282</v>
          </cell>
          <cell r="I599">
            <v>1.4962575882092284E-4</v>
          </cell>
        </row>
        <row r="600">
          <cell r="A600" t="str">
            <v>T_C-HY-DSL-S2</v>
          </cell>
          <cell r="B600" t="str">
            <v>VAR_ncap</v>
          </cell>
          <cell r="C600" t="str">
            <v>-</v>
          </cell>
          <cell r="E600">
            <v>0.138300196601611</v>
          </cell>
          <cell r="F600">
            <v>0.15652730820487801</v>
          </cell>
          <cell r="G600">
            <v>0.19389792922204599</v>
          </cell>
          <cell r="H600">
            <v>8.9183716828300605E-6</v>
          </cell>
        </row>
        <row r="601">
          <cell r="A601" t="str">
            <v>T_C-HY-DSL-S2</v>
          </cell>
          <cell r="B601" t="str">
            <v>VAR_cap</v>
          </cell>
          <cell r="C601" t="str">
            <v>-</v>
          </cell>
          <cell r="D601">
            <v>2.5967991846884527E-4</v>
          </cell>
          <cell r="E601">
            <v>0.13697962582561424</v>
          </cell>
          <cell r="F601">
            <v>0.28358539731584542</v>
          </cell>
          <cell r="G601">
            <v>0.42330186753783011</v>
          </cell>
          <cell r="H601">
            <v>8.7389146360121212E-2</v>
          </cell>
          <cell r="I601">
            <v>1.181768768228045E-5</v>
          </cell>
        </row>
        <row r="602">
          <cell r="A602" t="str">
            <v>D-T-ELC-Bus_c_S1</v>
          </cell>
          <cell r="B602" t="str">
            <v>VAR_fout</v>
          </cell>
          <cell r="C602" t="str">
            <v>T-ELC-Bus_c_BatSTGin_S1</v>
          </cell>
          <cell r="D602">
            <v>4.2277732524019154E-4</v>
          </cell>
          <cell r="E602">
            <v>9.2364958761405715E-4</v>
          </cell>
          <cell r="F602">
            <v>8.9518244879253049E-4</v>
          </cell>
          <cell r="G602">
            <v>3.5618248092954166E-3</v>
          </cell>
          <cell r="H602">
            <v>6.1566233122448974E-3</v>
          </cell>
          <cell r="I602">
            <v>1.1446657142860765E-3</v>
          </cell>
        </row>
        <row r="603">
          <cell r="A603" t="str">
            <v>D-T-ELC-Bus_c_S1</v>
          </cell>
          <cell r="B603" t="str">
            <v>VAR_fin</v>
          </cell>
          <cell r="C603" t="str">
            <v>TELC</v>
          </cell>
          <cell r="D603">
            <v>4.2277732524019154E-4</v>
          </cell>
          <cell r="E603">
            <v>9.2364958761405715E-4</v>
          </cell>
          <cell r="F603">
            <v>8.9518244879253049E-4</v>
          </cell>
          <cell r="G603">
            <v>3.5618248092954166E-3</v>
          </cell>
          <cell r="H603">
            <v>6.1566233122448974E-3</v>
          </cell>
          <cell r="I603">
            <v>1.1446657142860765E-3</v>
          </cell>
        </row>
        <row r="604">
          <cell r="A604" t="str">
            <v>D-T-ELC-Bus_c_S1</v>
          </cell>
          <cell r="B604" t="str">
            <v>VAR_ncap</v>
          </cell>
          <cell r="C604" t="str">
            <v>-</v>
          </cell>
          <cell r="D604">
            <v>6.6014670524687201E-5</v>
          </cell>
          <cell r="E604">
            <v>3.7813017298003699E-5</v>
          </cell>
          <cell r="F604">
            <v>1.2009954709778899E-5</v>
          </cell>
          <cell r="G604">
            <v>2.8766101072773297E-4</v>
          </cell>
          <cell r="H604">
            <v>2.8303391231242198E-4</v>
          </cell>
          <cell r="I604">
            <v>2.8055064956449699E-5</v>
          </cell>
        </row>
        <row r="605">
          <cell r="A605" t="str">
            <v>D-T-ELC-Bus_c_S1</v>
          </cell>
          <cell r="B605" t="str">
            <v>VAR_cap</v>
          </cell>
          <cell r="C605" t="str">
            <v>-</v>
          </cell>
          <cell r="D605">
            <v>6.6014670524687201E-5</v>
          </cell>
          <cell r="E605">
            <v>1.03827687822691E-4</v>
          </cell>
          <cell r="F605">
            <v>1.1583764253247E-4</v>
          </cell>
          <cell r="G605">
            <v>3.8077665107198098E-4</v>
          </cell>
          <cell r="H605">
            <v>6.7684290019153404E-4</v>
          </cell>
          <cell r="I605">
            <v>2.3016573742770801E-4</v>
          </cell>
        </row>
        <row r="606">
          <cell r="A606" t="str">
            <v>T_C-HY-GSL-S4</v>
          </cell>
          <cell r="B606" t="str">
            <v>VAR_fout</v>
          </cell>
          <cell r="C606" t="str">
            <v>CO2_T</v>
          </cell>
          <cell r="D606">
            <v>6.6906603222592302</v>
          </cell>
          <cell r="E606">
            <v>10.059229614164302</v>
          </cell>
          <cell r="F606">
            <v>9.7055816086943612</v>
          </cell>
          <cell r="G606">
            <v>8.0694446739541164</v>
          </cell>
          <cell r="H606">
            <v>5.3979110335211945E-2</v>
          </cell>
          <cell r="I606">
            <v>1.0289737247328391E-2</v>
          </cell>
        </row>
        <row r="607">
          <cell r="A607" t="str">
            <v>T_C-HY-GSL-S4</v>
          </cell>
          <cell r="B607" t="str">
            <v>VAR_fout</v>
          </cell>
          <cell r="C607" t="str">
            <v>TPCAR</v>
          </cell>
          <cell r="D607">
            <v>0.10411860810454759</v>
          </cell>
          <cell r="E607">
            <v>0.18105992782431587</v>
          </cell>
          <cell r="F607">
            <v>0.17399174155586683</v>
          </cell>
          <cell r="G607">
            <v>0.14598667905236692</v>
          </cell>
          <cell r="H607">
            <v>5.2102953498219039E-4</v>
          </cell>
          <cell r="I607">
            <v>9.6810346385761128E-5</v>
          </cell>
        </row>
        <row r="608">
          <cell r="A608" t="str">
            <v>T_C-HY-GSL-S4</v>
          </cell>
          <cell r="B608" t="str">
            <v>VAR_fin</v>
          </cell>
          <cell r="C608" t="str">
            <v>TGSL</v>
          </cell>
          <cell r="D608">
            <v>9.0659353960152053E-2</v>
          </cell>
          <cell r="E608">
            <v>0.13630392431116981</v>
          </cell>
          <cell r="F608">
            <v>0.13151194591726761</v>
          </cell>
          <cell r="G608">
            <v>0.10934206875276582</v>
          </cell>
          <cell r="H608">
            <v>7.3142425928471452E-4</v>
          </cell>
          <cell r="I608">
            <v>1.3942733397463939E-4</v>
          </cell>
        </row>
        <row r="609">
          <cell r="A609" t="str">
            <v>T_C-HY-GSL-S4</v>
          </cell>
          <cell r="B609" t="str">
            <v>VAR_ncap</v>
          </cell>
          <cell r="C609" t="str">
            <v>-</v>
          </cell>
          <cell r="E609">
            <v>1.81253787518756E-4</v>
          </cell>
          <cell r="F609">
            <v>5.82316323524543E-5</v>
          </cell>
          <cell r="G609">
            <v>3.5132173247785802E-5</v>
          </cell>
          <cell r="H609">
            <v>8.5876893336626603E-6</v>
          </cell>
        </row>
        <row r="610">
          <cell r="A610" t="str">
            <v>T_C-HY-GSL-S4</v>
          </cell>
          <cell r="B610" t="str">
            <v>VAR_cap</v>
          </cell>
          <cell r="C610" t="str">
            <v>-</v>
          </cell>
          <cell r="D610">
            <v>8.3192178511625661E-3</v>
          </cell>
          <cell r="E610">
            <v>1.425769245773389E-2</v>
          </cell>
          <cell r="F610">
            <v>1.3727361916715289E-2</v>
          </cell>
          <cell r="G610">
            <v>1.1511134942702665E-2</v>
          </cell>
          <cell r="H610">
            <v>4.74961549360228E-5</v>
          </cell>
          <cell r="I610">
            <v>1.0287590873409428E-5</v>
          </cell>
        </row>
        <row r="611">
          <cell r="A611" t="str">
            <v>T_C-HY-DSL-S3</v>
          </cell>
          <cell r="B611" t="str">
            <v>VAR_fout</v>
          </cell>
          <cell r="C611" t="str">
            <v>CO2_T</v>
          </cell>
          <cell r="D611">
            <v>2.0320718894653567</v>
          </cell>
          <cell r="E611">
            <v>3.3455443518033339</v>
          </cell>
          <cell r="F611">
            <v>3.2319302039665847</v>
          </cell>
          <cell r="G611">
            <v>2.4686707978143074</v>
          </cell>
          <cell r="H611">
            <v>4.596364805984976E-2</v>
          </cell>
          <cell r="I611">
            <v>7.0982375160431998E-3</v>
          </cell>
        </row>
        <row r="612">
          <cell r="A612" t="str">
            <v>T_C-HY-DSL-S3</v>
          </cell>
          <cell r="B612" t="str">
            <v>VAR_fout</v>
          </cell>
          <cell r="C612" t="str">
            <v>TPCAR</v>
          </cell>
          <cell r="D612">
            <v>2.5423731074383091E-2</v>
          </cell>
          <cell r="E612">
            <v>5.4346568774068842E-2</v>
          </cell>
          <cell r="F612">
            <v>5.2332572139602698E-2</v>
          </cell>
          <cell r="G612">
            <v>4.2092149254481105E-2</v>
          </cell>
          <cell r="H612">
            <v>4.5396838422063281E-4</v>
          </cell>
          <cell r="I612">
            <v>6.8114351275696009E-5</v>
          </cell>
        </row>
        <row r="613">
          <cell r="A613" t="str">
            <v>T_C-HY-DSL-S3</v>
          </cell>
          <cell r="B613" t="str">
            <v>VAR_fin</v>
          </cell>
          <cell r="C613" t="str">
            <v>TDSL</v>
          </cell>
          <cell r="D613">
            <v>2.7722672434725159E-2</v>
          </cell>
          <cell r="E613">
            <v>4.5641805618053581E-2</v>
          </cell>
          <cell r="F613">
            <v>4.409181724374623E-2</v>
          </cell>
          <cell r="G613">
            <v>3.3679001334438151E-2</v>
          </cell>
          <cell r="H613">
            <v>6.2706204720122476E-4</v>
          </cell>
          <cell r="I613">
            <v>9.6838165293904456E-5</v>
          </cell>
        </row>
        <row r="614">
          <cell r="A614" t="str">
            <v>T_C-HY-DSL-S3</v>
          </cell>
          <cell r="B614" t="str">
            <v>VAR_ncap</v>
          </cell>
          <cell r="C614" t="str">
            <v>-</v>
          </cell>
          <cell r="E614">
            <v>6.3545940735865904E-5</v>
          </cell>
          <cell r="F614">
            <v>5.2402796132562603E-5</v>
          </cell>
          <cell r="G614">
            <v>3.1125115895621697E-5</v>
          </cell>
          <cell r="H614">
            <v>4.9005403089552203E-6</v>
          </cell>
        </row>
        <row r="615">
          <cell r="A615" t="str">
            <v>T_C-HY-DSL-S3</v>
          </cell>
          <cell r="B615" t="str">
            <v>VAR_cap</v>
          </cell>
          <cell r="C615" t="str">
            <v>-</v>
          </cell>
          <cell r="D615">
            <v>1.8554123801926038E-3</v>
          </cell>
          <cell r="E615">
            <v>3.7368250609597356E-3</v>
          </cell>
          <cell r="F615">
            <v>3.608789418513861E-3</v>
          </cell>
          <cell r="G615">
            <v>2.89905498899189E-3</v>
          </cell>
          <cell r="H615">
            <v>3.4617330743918612E-5</v>
          </cell>
          <cell r="I615">
            <v>6.1620838918178984E-6</v>
          </cell>
        </row>
        <row r="616">
          <cell r="A616" t="str">
            <v>D-T-ELC-Bus_c_S2</v>
          </cell>
          <cell r="B616" t="str">
            <v>VAR_fout</v>
          </cell>
          <cell r="C616" t="str">
            <v>T-ELC-Bus_c_BatSTGin_S2</v>
          </cell>
          <cell r="D616">
            <v>7.0988064084516749E-4</v>
          </cell>
          <cell r="E616">
            <v>8.0168973161483096E-4</v>
          </cell>
          <cell r="F616">
            <v>8.2589419032565875E-4</v>
          </cell>
          <cell r="G616">
            <v>1.004590563728189E-3</v>
          </cell>
          <cell r="H616">
            <v>2.1311188383822254E-2</v>
          </cell>
          <cell r="I616">
            <v>2.1827132671707643E-2</v>
          </cell>
        </row>
        <row r="617">
          <cell r="A617" t="str">
            <v>D-T-ELC-Bus_c_S2</v>
          </cell>
          <cell r="B617" t="str">
            <v>VAR_fin</v>
          </cell>
          <cell r="C617" t="str">
            <v>TELC</v>
          </cell>
          <cell r="D617">
            <v>7.0988064084516749E-4</v>
          </cell>
          <cell r="E617">
            <v>8.0168973161483096E-4</v>
          </cell>
          <cell r="F617">
            <v>8.2589419032565875E-4</v>
          </cell>
          <cell r="G617">
            <v>1.004590563728189E-3</v>
          </cell>
          <cell r="H617">
            <v>2.1311188383822254E-2</v>
          </cell>
          <cell r="I617">
            <v>2.1827132671707643E-2</v>
          </cell>
        </row>
        <row r="618">
          <cell r="A618" t="str">
            <v>D-T-ELC-Bus_c_S2</v>
          </cell>
          <cell r="B618" t="str">
            <v>VAR_ncap</v>
          </cell>
          <cell r="C618" t="str">
            <v>-</v>
          </cell>
          <cell r="D618">
            <v>8.0520163771951006E-5</v>
          </cell>
          <cell r="E618">
            <v>1.4701114714491601E-5</v>
          </cell>
          <cell r="F618">
            <v>9.6182872926996602E-6</v>
          </cell>
          <cell r="G618">
            <v>3.2423670564048303E-5</v>
          </cell>
          <cell r="H618">
            <v>6.0463326669911996E-4</v>
          </cell>
          <cell r="I618">
            <v>2.1444695288118901E-3</v>
          </cell>
        </row>
        <row r="619">
          <cell r="A619" t="str">
            <v>D-T-ELC-Bus_c_S2</v>
          </cell>
          <cell r="B619" t="str">
            <v>VAR_cap</v>
          </cell>
          <cell r="C619" t="str">
            <v>-</v>
          </cell>
          <cell r="D619">
            <v>8.0520163771951006E-5</v>
          </cell>
          <cell r="E619">
            <v>9.5221278486442703E-5</v>
          </cell>
          <cell r="F619">
            <v>1.0483956577914201E-4</v>
          </cell>
          <cell r="G619">
            <v>1.13711584696324E-4</v>
          </cell>
          <cell r="H619">
            <v>2.5952426365123001E-3</v>
          </cell>
          <cell r="I619">
            <v>2.7960178131023702E-3</v>
          </cell>
        </row>
        <row r="620">
          <cell r="A620" t="str">
            <v>T_C-HY-DSL-S4</v>
          </cell>
          <cell r="B620" t="str">
            <v>VAR_fout</v>
          </cell>
          <cell r="C620" t="str">
            <v>CO2_T</v>
          </cell>
          <cell r="D620">
            <v>2.5954964312433262</v>
          </cell>
          <cell r="E620">
            <v>5.5864697041982785</v>
          </cell>
          <cell r="F620">
            <v>5.3225117450018988</v>
          </cell>
          <cell r="G620">
            <v>4.4014974316451685</v>
          </cell>
          <cell r="H620">
            <v>5.0230801793565101E-2</v>
          </cell>
          <cell r="I620">
            <v>9.2321571710147696E-3</v>
          </cell>
        </row>
        <row r="621">
          <cell r="A621" t="str">
            <v>T_C-HY-DSL-S4</v>
          </cell>
          <cell r="B621" t="str">
            <v>VAR_fout</v>
          </cell>
          <cell r="C621" t="str">
            <v>TPCAR</v>
          </cell>
          <cell r="D621">
            <v>4.761771854566986E-2</v>
          </cell>
          <cell r="E621">
            <v>0.12071289644478596</v>
          </cell>
          <cell r="F621">
            <v>0.11548635189226919</v>
          </cell>
          <cell r="G621">
            <v>9.6977917105162223E-2</v>
          </cell>
          <cell r="H621">
            <v>4.8885769512121893E-4</v>
          </cell>
          <cell r="I621">
            <v>8.7349280807594957E-5</v>
          </cell>
        </row>
        <row r="622">
          <cell r="A622" t="str">
            <v>T_C-HY-DSL-S4</v>
          </cell>
          <cell r="B622" t="str">
            <v>VAR_fin</v>
          </cell>
          <cell r="C622" t="str">
            <v>TDSL</v>
          </cell>
          <cell r="D622">
            <v>3.5409228257071247E-2</v>
          </cell>
          <cell r="E622">
            <v>7.6213774954956084E-2</v>
          </cell>
          <cell r="F622">
            <v>7.2612711391567525E-2</v>
          </cell>
          <cell r="G622">
            <v>6.0047713937860486E-2</v>
          </cell>
          <cell r="H622">
            <v>6.852769685343125E-4</v>
          </cell>
          <cell r="I622">
            <v>1.2595030246950577E-4</v>
          </cell>
        </row>
        <row r="623">
          <cell r="A623" t="str">
            <v>T_C-HY-DSL-S4</v>
          </cell>
          <cell r="B623" t="str">
            <v>VAR_ncap</v>
          </cell>
          <cell r="C623" t="str">
            <v>-</v>
          </cell>
          <cell r="E623">
            <v>7.4544468214683397E-4</v>
          </cell>
          <cell r="F623">
            <v>5.7084448140103901E-5</v>
          </cell>
          <cell r="G623">
            <v>3.4585469193838697E-5</v>
          </cell>
          <cell r="H623">
            <v>7.5602778554305402E-6</v>
          </cell>
        </row>
        <row r="624">
          <cell r="A624" t="str">
            <v>T_C-HY-DSL-S4</v>
          </cell>
          <cell r="B624" t="str">
            <v>VAR_cap</v>
          </cell>
          <cell r="C624" t="str">
            <v>-</v>
          </cell>
          <cell r="D624">
            <v>3.7727833529539755E-3</v>
          </cell>
          <cell r="E624">
            <v>9.5052227916514655E-3</v>
          </cell>
          <cell r="F624">
            <v>9.1114211223878583E-3</v>
          </cell>
          <cell r="G624">
            <v>7.6466724703481131E-3</v>
          </cell>
          <cell r="H624">
            <v>4.4674363385881213E-5</v>
          </cell>
          <cell r="I624">
            <v>9.2727143076465204E-6</v>
          </cell>
        </row>
        <row r="625">
          <cell r="A625" t="str">
            <v>D-T-ELC-Bus_c_S3</v>
          </cell>
          <cell r="B625" t="str">
            <v>VAR_fout</v>
          </cell>
          <cell r="C625" t="str">
            <v>T-ELC-Bus_c_BatSTGin_S3</v>
          </cell>
          <cell r="D625">
            <v>3.9547903302645897E-4</v>
          </cell>
          <cell r="E625">
            <v>7.3650133301933311E-4</v>
          </cell>
          <cell r="F625">
            <v>7.0423537728349784E-4</v>
          </cell>
          <cell r="G625">
            <v>5.6299651373851523E-4</v>
          </cell>
          <cell r="H625">
            <v>2.1168306661022662E-2</v>
          </cell>
          <cell r="I625">
            <v>4.627561258632993E-2</v>
          </cell>
        </row>
        <row r="626">
          <cell r="A626" t="str">
            <v>D-T-ELC-Bus_c_S3</v>
          </cell>
          <cell r="B626" t="str">
            <v>VAR_fin</v>
          </cell>
          <cell r="C626" t="str">
            <v>TELC</v>
          </cell>
          <cell r="D626">
            <v>3.9547903302645897E-4</v>
          </cell>
          <cell r="E626">
            <v>7.3650133301933311E-4</v>
          </cell>
          <cell r="F626">
            <v>7.0423537728349784E-4</v>
          </cell>
          <cell r="G626">
            <v>5.6299651373851523E-4</v>
          </cell>
          <cell r="H626">
            <v>2.1168306661022662E-2</v>
          </cell>
          <cell r="I626">
            <v>4.627561258632993E-2</v>
          </cell>
        </row>
        <row r="627">
          <cell r="A627" t="str">
            <v>D-T-ELC-Bus_c_S3</v>
          </cell>
          <cell r="B627" t="str">
            <v>VAR_ncap</v>
          </cell>
          <cell r="C627" t="str">
            <v>-</v>
          </cell>
          <cell r="D627">
            <v>5.7421199542439597E-5</v>
          </cell>
          <cell r="E627">
            <v>2.5527734525988201E-5</v>
          </cell>
          <cell r="F627">
            <v>5.8500355532402198E-6</v>
          </cell>
          <cell r="G627">
            <v>1.9407293075338001E-5</v>
          </cell>
          <cell r="H627">
            <v>2.43255430346809E-3</v>
          </cell>
          <cell r="I627">
            <v>5.0669581511002901E-3</v>
          </cell>
        </row>
        <row r="628">
          <cell r="A628" t="str">
            <v>D-T-ELC-Bus_c_S3</v>
          </cell>
          <cell r="B628" t="str">
            <v>VAR_cap</v>
          </cell>
          <cell r="C628" t="str">
            <v>-</v>
          </cell>
          <cell r="D628">
            <v>5.7421199542439597E-5</v>
          </cell>
          <cell r="E628">
            <v>8.29489340684277E-5</v>
          </cell>
          <cell r="F628">
            <v>8.8798969621668004E-5</v>
          </cell>
          <cell r="G628">
            <v>6.62110192510496E-5</v>
          </cell>
          <cell r="H628">
            <v>2.56183481457282E-3</v>
          </cell>
          <cell r="I628">
            <v>5.9001596838974997E-3</v>
          </cell>
        </row>
        <row r="629">
          <cell r="A629" t="str">
            <v>D-T-ELC-Bus_c_S4</v>
          </cell>
          <cell r="B629" t="str">
            <v>VAR_fout</v>
          </cell>
          <cell r="C629" t="str">
            <v>T-ELC-Bus_c_BatSTGin_S4</v>
          </cell>
          <cell r="D629">
            <v>6.7241855508968557E-6</v>
          </cell>
          <cell r="E629">
            <v>6.4835432454480143E-5</v>
          </cell>
          <cell r="F629">
            <v>1.1915934933645187E-4</v>
          </cell>
          <cell r="G629">
            <v>2.1542448704270773E-4</v>
          </cell>
          <cell r="H629">
            <v>3.1451430568536412E-4</v>
          </cell>
          <cell r="I629">
            <v>8.8289075720330201E-5</v>
          </cell>
        </row>
        <row r="630">
          <cell r="A630" t="str">
            <v>D-T-ELC-Bus_c_S4</v>
          </cell>
          <cell r="B630" t="str">
            <v>VAR_fin</v>
          </cell>
          <cell r="C630" t="str">
            <v>TELC</v>
          </cell>
          <cell r="D630">
            <v>6.7241855508968557E-6</v>
          </cell>
          <cell r="E630">
            <v>6.4835432454480143E-5</v>
          </cell>
          <cell r="F630">
            <v>1.1915934933645187E-4</v>
          </cell>
          <cell r="G630">
            <v>2.1542448704270773E-4</v>
          </cell>
          <cell r="H630">
            <v>3.1451430568536412E-4</v>
          </cell>
          <cell r="I630">
            <v>8.8289075720330201E-5</v>
          </cell>
        </row>
        <row r="631">
          <cell r="A631" t="str">
            <v>D-T-ELC-Bus_c_S4</v>
          </cell>
          <cell r="B631" t="str">
            <v>VAR_ncap</v>
          </cell>
          <cell r="C631" t="str">
            <v>-</v>
          </cell>
          <cell r="D631">
            <v>8.6019089459308607E-6</v>
          </cell>
          <cell r="E631">
            <v>6.9573774113795402E-6</v>
          </cell>
          <cell r="F631">
            <v>5.3674478195365297E-6</v>
          </cell>
          <cell r="G631">
            <v>1.7822862563959701E-5</v>
          </cell>
          <cell r="H631">
            <v>3.08851267945192E-5</v>
          </cell>
          <cell r="I631">
            <v>1.6206588262849701E-5</v>
          </cell>
        </row>
        <row r="632">
          <cell r="A632" t="str">
            <v>D-T-ELC-Bus_c_S4</v>
          </cell>
          <cell r="B632" t="str">
            <v>VAR_cap</v>
          </cell>
          <cell r="C632" t="str">
            <v>-</v>
          </cell>
          <cell r="D632">
            <v>8.6019089459308607E-6</v>
          </cell>
          <cell r="E632">
            <v>1.55592863573104E-5</v>
          </cell>
          <cell r="F632">
            <v>2.09267341768469E-5</v>
          </cell>
          <cell r="G632">
            <v>2.5183910041883701E-5</v>
          </cell>
          <cell r="H632">
            <v>5.8031162663604897E-5</v>
          </cell>
          <cell r="I632">
            <v>2.16265770466967E-5</v>
          </cell>
        </row>
        <row r="633">
          <cell r="A633" t="str">
            <v>D-TH2O</v>
          </cell>
          <cell r="B633" t="str">
            <v>VAR_fout</v>
          </cell>
          <cell r="C633" t="str">
            <v>TH2O</v>
          </cell>
          <cell r="D633">
            <v>5.1446342989066992E-3</v>
          </cell>
          <cell r="E633">
            <v>7.6769579784728486E-3</v>
          </cell>
          <cell r="F633">
            <v>7.7306081919188427E-3</v>
          </cell>
          <cell r="G633">
            <v>7.9381293763898068E-3</v>
          </cell>
          <cell r="H633">
            <v>1.7420409363801175</v>
          </cell>
          <cell r="I633">
            <v>25.780441139458759</v>
          </cell>
        </row>
        <row r="634">
          <cell r="A634" t="str">
            <v>D-TH2O</v>
          </cell>
          <cell r="B634" t="str">
            <v>VAR_fin</v>
          </cell>
          <cell r="C634" t="str">
            <v>H2</v>
          </cell>
          <cell r="D634">
            <v>5.1446342989066992E-3</v>
          </cell>
          <cell r="E634">
            <v>7.6769579784728486E-3</v>
          </cell>
          <cell r="F634">
            <v>7.7306081919188427E-3</v>
          </cell>
          <cell r="G634">
            <v>7.9381293763898068E-3</v>
          </cell>
          <cell r="H634">
            <v>1.7420409363801175</v>
          </cell>
          <cell r="I634">
            <v>25.780441139458759</v>
          </cell>
        </row>
        <row r="635">
          <cell r="A635" t="str">
            <v>D-TH2O</v>
          </cell>
          <cell r="B635" t="str">
            <v>VAR_ncap</v>
          </cell>
          <cell r="C635" t="str">
            <v>-</v>
          </cell>
          <cell r="D635">
            <v>1.0030996345578699E-3</v>
          </cell>
          <cell r="E635">
            <v>4.0449202571725998E-4</v>
          </cell>
          <cell r="F635">
            <v>7.0552811324725603E-6</v>
          </cell>
          <cell r="G635">
            <v>1.6865856696021799E-5</v>
          </cell>
          <cell r="H635">
            <v>0.340211778127961</v>
          </cell>
          <cell r="I635">
            <v>5.0131628361509897</v>
          </cell>
        </row>
        <row r="636">
          <cell r="A636" t="str">
            <v>D-TH2O</v>
          </cell>
          <cell r="B636" t="str">
            <v>VAR_cap</v>
          </cell>
          <cell r="C636" t="str">
            <v>-</v>
          </cell>
          <cell r="D636">
            <v>1.0030996345578699E-3</v>
          </cell>
          <cell r="E636">
            <v>1.4075916602751301E-3</v>
          </cell>
          <cell r="F636">
            <v>1.4146469414076099E-3</v>
          </cell>
          <cell r="G636">
            <v>1.4315127981036301E-3</v>
          </cell>
          <cell r="H636">
            <v>0.39005614189275301</v>
          </cell>
          <cell r="I636">
            <v>5.4032189780437401</v>
          </cell>
        </row>
        <row r="637">
          <cell r="A637" t="str">
            <v>TFHGV-HYBDSL</v>
          </cell>
          <cell r="B637" t="str">
            <v>VAR_fout</v>
          </cell>
          <cell r="C637" t="str">
            <v>CO2_T</v>
          </cell>
          <cell r="E637">
            <v>273.52914861499602</v>
          </cell>
          <cell r="F637">
            <v>433.61434240130296</v>
          </cell>
          <cell r="G637">
            <v>787.82033214929152</v>
          </cell>
          <cell r="H637">
            <v>982.404596931573</v>
          </cell>
          <cell r="I637">
            <v>201.28348805449551</v>
          </cell>
        </row>
        <row r="638">
          <cell r="A638" t="str">
            <v>TFHGV-HYBDSL</v>
          </cell>
          <cell r="B638" t="str">
            <v>VAR_fout</v>
          </cell>
          <cell r="C638" t="str">
            <v>TFHGV</v>
          </cell>
          <cell r="E638">
            <v>0.60999930260299562</v>
          </cell>
          <cell r="F638">
            <v>0.96700643351086779</v>
          </cell>
          <cell r="G638">
            <v>1.756923734164626</v>
          </cell>
          <cell r="H638">
            <v>2.1908674890284932</v>
          </cell>
          <cell r="I638">
            <v>0.44888374040005236</v>
          </cell>
        </row>
        <row r="639">
          <cell r="A639" t="str">
            <v>TFHGV-HYBDSL</v>
          </cell>
          <cell r="B639" t="str">
            <v>VAR_fin</v>
          </cell>
          <cell r="C639" t="str">
            <v>TDSL</v>
          </cell>
          <cell r="E639">
            <v>3.7316391352659699</v>
          </cell>
          <cell r="F639">
            <v>5.9156117653656501</v>
          </cell>
          <cell r="G639">
            <v>10.747889933823892</v>
          </cell>
          <cell r="H639">
            <v>13.402518375601273</v>
          </cell>
          <cell r="I639">
            <v>2.7460230293928491</v>
          </cell>
        </row>
        <row r="640">
          <cell r="A640" t="str">
            <v>TFHGV-HYBDSL</v>
          </cell>
          <cell r="B640" t="str">
            <v>VAR_ncap</v>
          </cell>
          <cell r="C640" t="str">
            <v>-</v>
          </cell>
          <cell r="E640">
            <v>1.14754775643236E-2</v>
          </cell>
          <cell r="F640">
            <v>6.71696668663319E-3</v>
          </cell>
          <cell r="G640">
            <v>2.4653864373647399E-2</v>
          </cell>
          <cell r="H640">
            <v>1.5615327859174201E-2</v>
          </cell>
          <cell r="I640">
            <v>7.9249911106891897E-3</v>
          </cell>
        </row>
        <row r="641">
          <cell r="A641" t="str">
            <v>TFHGV-HYBDSL</v>
          </cell>
          <cell r="B641" t="str">
            <v>VAR_cap</v>
          </cell>
          <cell r="C641" t="str">
            <v>-</v>
          </cell>
          <cell r="E641">
            <v>1.14754775643236E-2</v>
          </cell>
          <cell r="F641">
            <v>1.8192444250956799E-2</v>
          </cell>
          <cell r="G641">
            <v>3.3052148761953101E-2</v>
          </cell>
          <cell r="H641">
            <v>4.1218218576625699E-2</v>
          </cell>
          <cell r="I641">
            <v>1.06653037024392E-2</v>
          </cell>
        </row>
        <row r="642">
          <cell r="A642" t="str">
            <v>D-TKER</v>
          </cell>
          <cell r="B642" t="str">
            <v>VAR_fout</v>
          </cell>
          <cell r="C642" t="str">
            <v>CO2</v>
          </cell>
          <cell r="D642">
            <v>80.763254672403804</v>
          </cell>
          <cell r="E642">
            <v>102.299643522715</v>
          </cell>
          <cell r="F642">
            <v>134.604226798182</v>
          </cell>
          <cell r="G642">
            <v>144.99013549179</v>
          </cell>
          <cell r="H642">
            <v>137.85755287616399</v>
          </cell>
        </row>
        <row r="643">
          <cell r="A643" t="str">
            <v>D-TKER</v>
          </cell>
          <cell r="B643" t="str">
            <v>VAR_fout</v>
          </cell>
          <cell r="C643" t="str">
            <v>TKER</v>
          </cell>
          <cell r="D643">
            <v>1.0930817228491501</v>
          </cell>
          <cell r="E643">
            <v>1.3845636984571901</v>
          </cell>
          <cell r="F643">
            <v>1.82178666186924</v>
          </cell>
          <cell r="G643">
            <v>1.9623536438985401</v>
          </cell>
          <cell r="H643">
            <v>1.8658184593585301</v>
          </cell>
        </row>
        <row r="644">
          <cell r="A644" t="str">
            <v>D-TKER</v>
          </cell>
          <cell r="B644" t="str">
            <v>VAR_fin</v>
          </cell>
          <cell r="C644" t="str">
            <v>KER</v>
          </cell>
          <cell r="D644">
            <v>1.1093853663791744</v>
          </cell>
          <cell r="E644">
            <v>1.4052148835537817</v>
          </cell>
          <cell r="F644">
            <v>1.8489591593156731</v>
          </cell>
          <cell r="G644">
            <v>1.9916227402718365</v>
          </cell>
          <cell r="H644">
            <v>1.8936477043429079</v>
          </cell>
        </row>
        <row r="645">
          <cell r="A645" t="str">
            <v>T_B_u-BEVELC-S1</v>
          </cell>
          <cell r="B645" t="str">
            <v>VAR_fout</v>
          </cell>
          <cell r="C645" t="str">
            <v>TPBSu</v>
          </cell>
          <cell r="D645">
            <v>9.6232195222657503E-8</v>
          </cell>
          <cell r="E645">
            <v>4.9807413478796989E-4</v>
          </cell>
          <cell r="F645">
            <v>2.4831173021034247E-3</v>
          </cell>
          <cell r="G645">
            <v>5.7849059800705047E-3</v>
          </cell>
          <cell r="H645">
            <v>2.112715668886779E-2</v>
          </cell>
          <cell r="I645">
            <v>1.960709779090712E-5</v>
          </cell>
        </row>
        <row r="646">
          <cell r="A646" t="str">
            <v>T_B_u-BEVELC-S1</v>
          </cell>
          <cell r="B646" t="str">
            <v>VAR_fin</v>
          </cell>
          <cell r="C646" t="str">
            <v>T-ELC-Bus_u_BatSTGout_S1</v>
          </cell>
          <cell r="D646">
            <v>2.5411650089814208E-7</v>
          </cell>
          <cell r="E646">
            <v>1.2692442429599134E-3</v>
          </cell>
          <cell r="F646">
            <v>6.0737598491916369E-3</v>
          </cell>
          <cell r="G646">
            <v>1.2953303366444298E-2</v>
          </cell>
          <cell r="H646">
            <v>4.453959929422413E-2</v>
          </cell>
          <cell r="I646">
            <v>3.7221768137620542E-5</v>
          </cell>
        </row>
        <row r="647">
          <cell r="A647" t="str">
            <v>T_B_u-BEVELC-S1</v>
          </cell>
          <cell r="B647" t="str">
            <v>VAR_ncap</v>
          </cell>
          <cell r="C647" t="str">
            <v>-</v>
          </cell>
          <cell r="E647">
            <v>9.4437049667317199E-6</v>
          </cell>
          <cell r="F647">
            <v>3.7984492910361298E-5</v>
          </cell>
          <cell r="G647">
            <v>1.15076629561102E-4</v>
          </cell>
          <cell r="H647">
            <v>5.8305969490081197E-5</v>
          </cell>
          <cell r="I647">
            <v>2.87768091231884E-7</v>
          </cell>
        </row>
        <row r="648">
          <cell r="A648" t="str">
            <v>T_B_u-BEVELC-S1</v>
          </cell>
          <cell r="B648" t="str">
            <v>VAR_cap</v>
          </cell>
          <cell r="C648" t="str">
            <v>-</v>
          </cell>
          <cell r="D648">
            <v>3.02390998593531E-8</v>
          </cell>
          <cell r="E648">
            <v>9.4851958246782738E-6</v>
          </cell>
          <cell r="F648">
            <v>4.7440818558931066E-5</v>
          </cell>
          <cell r="G648">
            <v>1.1739233044806728E-4</v>
          </cell>
          <cell r="H648">
            <v>4.0808365011386438E-4</v>
          </cell>
          <cell r="I648">
            <v>4.0699530782060012E-7</v>
          </cell>
        </row>
        <row r="649">
          <cell r="A649" t="str">
            <v>TPSHPH2OEXT</v>
          </cell>
          <cell r="B649" t="str">
            <v>VAR_fout</v>
          </cell>
          <cell r="C649" t="str">
            <v>TPSHP</v>
          </cell>
          <cell r="G649">
            <v>5.0464459793172499E-6</v>
          </cell>
          <cell r="H649">
            <v>1.82274925162148E-5</v>
          </cell>
          <cell r="I649">
            <v>1.6155948839628399E-5</v>
          </cell>
        </row>
        <row r="650">
          <cell r="A650" t="str">
            <v>TPSHPH2OEXT</v>
          </cell>
          <cell r="B650" t="str">
            <v>VAR_fin</v>
          </cell>
          <cell r="C650" t="str">
            <v>TH2O</v>
          </cell>
          <cell r="G650">
            <v>2.8137759399829518E-6</v>
          </cell>
          <cell r="H650">
            <v>1.0163207948434873E-5</v>
          </cell>
          <cell r="I650">
            <v>9.0081654136109964E-6</v>
          </cell>
        </row>
        <row r="651">
          <cell r="A651" t="str">
            <v>TPSHPH2OEXT</v>
          </cell>
          <cell r="B651" t="str">
            <v>VAR_ncap</v>
          </cell>
          <cell r="C651" t="str">
            <v>-</v>
          </cell>
          <cell r="G651">
            <v>1.2729841576230901E-6</v>
          </cell>
          <cell r="H651">
            <v>6.6126054304253296E-7</v>
          </cell>
          <cell r="I651">
            <v>3.42023816099514E-7</v>
          </cell>
        </row>
        <row r="652">
          <cell r="A652" t="str">
            <v>TPSHPH2OEXT</v>
          </cell>
          <cell r="B652" t="str">
            <v>VAR_cap</v>
          </cell>
          <cell r="C652" t="str">
            <v>-</v>
          </cell>
          <cell r="G652">
            <v>1.2729841576230901E-6</v>
          </cell>
          <cell r="H652">
            <v>2.2455030677796025E-7</v>
          </cell>
          <cell r="I652">
            <v>2.4642050654150005E-7</v>
          </cell>
        </row>
        <row r="653">
          <cell r="A653" t="str">
            <v>T_B_u-BEVELC-S2</v>
          </cell>
          <cell r="B653" t="str">
            <v>VAR_fout</v>
          </cell>
          <cell r="C653" t="str">
            <v>TPBSu</v>
          </cell>
          <cell r="D653">
            <v>3.4948824242458281E-4</v>
          </cell>
          <cell r="E653">
            <v>6.1486470016947677E-4</v>
          </cell>
          <cell r="F653">
            <v>7.1743929171967809E-4</v>
          </cell>
          <cell r="G653">
            <v>6.0093328956261943E-4</v>
          </cell>
          <cell r="H653">
            <v>3.684079530151612E-2</v>
          </cell>
          <cell r="I653">
            <v>5.0328605474125084E-5</v>
          </cell>
        </row>
        <row r="654">
          <cell r="A654" t="str">
            <v>T_B_u-BEVELC-S2</v>
          </cell>
          <cell r="B654" t="str">
            <v>VAR_fin</v>
          </cell>
          <cell r="C654" t="str">
            <v>T-ELC-Bus_u_BatSTGout_S2</v>
          </cell>
          <cell r="D654">
            <v>1.2700317868186003E-3</v>
          </cell>
          <cell r="E654">
            <v>2.214769149433238E-3</v>
          </cell>
          <cell r="F654">
            <v>2.5536916367345417E-3</v>
          </cell>
          <cell r="G654">
            <v>1.9274110077726807E-3</v>
          </cell>
          <cell r="H654">
            <v>0.10532788565467405</v>
          </cell>
          <cell r="I654">
            <v>1.3127236692160195E-4</v>
          </cell>
        </row>
        <row r="655">
          <cell r="A655" t="str">
            <v>T_B_u-BEVELC-S2</v>
          </cell>
          <cell r="B655" t="str">
            <v>VAR_ncap</v>
          </cell>
          <cell r="C655" t="str">
            <v>-</v>
          </cell>
          <cell r="E655">
            <v>1.4583640989873099E-6</v>
          </cell>
          <cell r="F655">
            <v>2.2474607561003099E-6</v>
          </cell>
          <cell r="G655">
            <v>7.4713709753779203E-6</v>
          </cell>
          <cell r="H655">
            <v>3.5202075940941001E-4</v>
          </cell>
          <cell r="I655">
            <v>7.4882949525005205E-7</v>
          </cell>
        </row>
        <row r="656">
          <cell r="A656" t="str">
            <v>T_B_u-BEVELC-S2</v>
          </cell>
          <cell r="B656" t="str">
            <v>VAR_cap</v>
          </cell>
          <cell r="C656" t="str">
            <v>-</v>
          </cell>
          <cell r="D656">
            <v>6.9199087442599307E-6</v>
          </cell>
          <cell r="E656">
            <v>1.1388517588719295E-5</v>
          </cell>
          <cell r="F656">
            <v>1.3641991775091145E-5</v>
          </cell>
          <cell r="G656">
            <v>1.1313525321480158E-5</v>
          </cell>
          <cell r="H656">
            <v>6.9489106786517019E-4</v>
          </cell>
          <cell r="I656">
            <v>9.2603349059600906E-7</v>
          </cell>
        </row>
        <row r="657">
          <cell r="A657" t="str">
            <v>TFHGV-ICEDSL</v>
          </cell>
          <cell r="B657" t="str">
            <v>VAR_fout</v>
          </cell>
          <cell r="C657" t="str">
            <v>CO2_T</v>
          </cell>
          <cell r="D657">
            <v>380.88623526008121</v>
          </cell>
          <cell r="E657">
            <v>166.32649664429124</v>
          </cell>
          <cell r="F657">
            <v>166.30237126030099</v>
          </cell>
          <cell r="G657">
            <v>32.308720154378051</v>
          </cell>
          <cell r="H657">
            <v>4.3533208075126596E-2</v>
          </cell>
          <cell r="I657">
            <v>9.4568335565157222E-4</v>
          </cell>
        </row>
        <row r="658">
          <cell r="A658" t="str">
            <v>TFHGV-ICEDSL</v>
          </cell>
          <cell r="B658" t="str">
            <v>VAR_fout</v>
          </cell>
          <cell r="C658" t="str">
            <v>TFHGV</v>
          </cell>
          <cell r="D658">
            <v>0.61681493759150052</v>
          </cell>
          <cell r="E658">
            <v>0.26935252091062722</v>
          </cell>
          <cell r="F658">
            <v>0.26931345177175409</v>
          </cell>
          <cell r="G658">
            <v>5.2321400357448332E-2</v>
          </cell>
          <cell r="H658">
            <v>7.0498565020816811E-5</v>
          </cell>
          <cell r="I658">
            <v>1.5314589134449559E-6</v>
          </cell>
        </row>
        <row r="659">
          <cell r="A659" t="str">
            <v>TFHGV-ICEDSL</v>
          </cell>
          <cell r="B659" t="str">
            <v>VAR_fin</v>
          </cell>
          <cell r="C659" t="str">
            <v>TDSL</v>
          </cell>
          <cell r="D659">
            <v>5.1962651467951044</v>
          </cell>
          <cell r="E659">
            <v>2.2691200087897854</v>
          </cell>
          <cell r="F659">
            <v>2.2687908766753169</v>
          </cell>
          <cell r="G659">
            <v>0.44077380838169361</v>
          </cell>
          <cell r="H659">
            <v>5.939046122118226E-4</v>
          </cell>
          <cell r="I659">
            <v>1.2901546461822257E-5</v>
          </cell>
        </row>
        <row r="660">
          <cell r="A660" t="str">
            <v>TFHGV-ICEDSL</v>
          </cell>
          <cell r="B660" t="str">
            <v>VAR_ncap</v>
          </cell>
          <cell r="C660" t="str">
            <v>-</v>
          </cell>
          <cell r="E660">
            <v>6.4614883755475202E-7</v>
          </cell>
          <cell r="F660">
            <v>3.28740301652699E-6</v>
          </cell>
          <cell r="G660">
            <v>2.5279777806773401E-6</v>
          </cell>
          <cell r="H660">
            <v>4.0726358974937498E-7</v>
          </cell>
        </row>
        <row r="661">
          <cell r="A661" t="str">
            <v>TFHGV-ICEDSL</v>
          </cell>
          <cell r="B661" t="str">
            <v>VAR_cap</v>
          </cell>
          <cell r="C661" t="str">
            <v>-</v>
          </cell>
          <cell r="D661">
            <v>1.1605057477071013E-2</v>
          </cell>
          <cell r="E661">
            <v>5.0672321528643857E-3</v>
          </cell>
          <cell r="F661">
            <v>5.068926531401001E-3</v>
          </cell>
          <cell r="G661">
            <v>9.8499399935102596E-4</v>
          </cell>
          <cell r="H661">
            <v>1.5441191627963101E-6</v>
          </cell>
          <cell r="I661">
            <v>4.3883425847267803E-8</v>
          </cell>
        </row>
        <row r="662">
          <cell r="A662" t="str">
            <v>D-T-ELC-Bus_u_S1</v>
          </cell>
          <cell r="B662" t="str">
            <v>VAR_fout</v>
          </cell>
          <cell r="C662" t="str">
            <v>T-ELC-Bus_u_BatSTGin_S1</v>
          </cell>
          <cell r="D662">
            <v>1.2241874334944171E-5</v>
          </cell>
          <cell r="E662">
            <v>1.2903150367685639E-3</v>
          </cell>
          <cell r="F662">
            <v>6.102653345562389E-3</v>
          </cell>
          <cell r="G662">
            <v>1.3176827770376709E-2</v>
          </cell>
          <cell r="H662">
            <v>4.4788058338409702E-2</v>
          </cell>
          <cell r="I662">
            <v>3.9147052641039558E-3</v>
          </cell>
        </row>
        <row r="663">
          <cell r="A663" t="str">
            <v>D-T-ELC-Bus_u_S1</v>
          </cell>
          <cell r="B663" t="str">
            <v>VAR_fin</v>
          </cell>
          <cell r="C663" t="str">
            <v>TELC</v>
          </cell>
          <cell r="D663">
            <v>1.2241874334944171E-5</v>
          </cell>
          <cell r="E663">
            <v>1.2903150367685639E-3</v>
          </cell>
          <cell r="F663">
            <v>6.102653345562389E-3</v>
          </cell>
          <cell r="G663">
            <v>1.3176827770376709E-2</v>
          </cell>
          <cell r="H663">
            <v>4.4788058338409702E-2</v>
          </cell>
          <cell r="I663">
            <v>3.9147052641039558E-3</v>
          </cell>
        </row>
        <row r="664">
          <cell r="A664" t="str">
            <v>D-T-ELC-Bus_u_S1</v>
          </cell>
          <cell r="B664" t="str">
            <v>VAR_ncap</v>
          </cell>
          <cell r="C664" t="str">
            <v>-</v>
          </cell>
          <cell r="D664">
            <v>1.26216571747717E-4</v>
          </cell>
          <cell r="E664">
            <v>1.30158535119823E-4</v>
          </cell>
          <cell r="F664">
            <v>3.9576576688460401E-4</v>
          </cell>
          <cell r="G664">
            <v>8.0252451775674502E-4</v>
          </cell>
          <cell r="H664">
            <v>1.5308568224646399E-3</v>
          </cell>
          <cell r="I664">
            <v>3.3269786776092901E-5</v>
          </cell>
        </row>
        <row r="665">
          <cell r="A665" t="str">
            <v>D-T-ELC-Bus_u_S1</v>
          </cell>
          <cell r="B665" t="str">
            <v>VAR_cap</v>
          </cell>
          <cell r="C665" t="str">
            <v>-</v>
          </cell>
          <cell r="D665">
            <v>1.26216571747717E-4</v>
          </cell>
          <cell r="E665">
            <v>2.5637510686753997E-4</v>
          </cell>
          <cell r="F665">
            <v>6.5214087375214404E-4</v>
          </cell>
          <cell r="G665">
            <v>1.4035556649685599E-3</v>
          </cell>
          <cell r="H665">
            <v>4.7343178701920296E-3</v>
          </cell>
          <cell r="I665">
            <v>1.33822881510445E-3</v>
          </cell>
        </row>
        <row r="666">
          <cell r="A666" t="str">
            <v>T-Plg-DSL-mix_S1</v>
          </cell>
          <cell r="B666" t="str">
            <v>VAR_fout</v>
          </cell>
          <cell r="C666" t="str">
            <v>CO2_T</v>
          </cell>
          <cell r="D666">
            <v>1.3564426441759301E-3</v>
          </cell>
          <cell r="E666">
            <v>0.22170515932486401</v>
          </cell>
          <cell r="F666">
            <v>0.17153237466003152</v>
          </cell>
          <cell r="G666">
            <v>0.14585265060967278</v>
          </cell>
          <cell r="H666">
            <v>4.0265980562287598E-2</v>
          </cell>
          <cell r="I666">
            <v>1.4048135045373999E-2</v>
          </cell>
        </row>
        <row r="667">
          <cell r="A667" t="str">
            <v>T-Plg-DSL-mix_S1</v>
          </cell>
          <cell r="B667" t="str">
            <v>VAR_fout</v>
          </cell>
          <cell r="C667" t="str">
            <v>T-PEVmix-ELC_DSL_S1</v>
          </cell>
          <cell r="D667">
            <v>1.347940720434434E-5</v>
          </cell>
          <cell r="E667">
            <v>2.2031555367823547E-3</v>
          </cell>
          <cell r="F667">
            <v>1.704572424568247E-3</v>
          </cell>
          <cell r="G667">
            <v>1.4493847401820252E-3</v>
          </cell>
          <cell r="H667">
            <v>4.2785467614126128E-4</v>
          </cell>
          <cell r="I667">
            <v>1.7035358910551007E-4</v>
          </cell>
        </row>
        <row r="668">
          <cell r="A668" t="str">
            <v>T-Plg-DSL-mix_S1</v>
          </cell>
          <cell r="B668" t="str">
            <v>VAR_fin</v>
          </cell>
          <cell r="C668" t="str">
            <v>TDSL</v>
          </cell>
          <cell r="D668">
            <v>1.8505356673614282E-5</v>
          </cell>
          <cell r="E668">
            <v>3.0246270030677334E-3</v>
          </cell>
          <cell r="F668">
            <v>2.3401415369717813E-3</v>
          </cell>
          <cell r="G668">
            <v>1.989804237512589E-3</v>
          </cell>
          <cell r="H668">
            <v>5.4933124914444251E-4</v>
          </cell>
          <cell r="I668">
            <v>1.9165259270633101E-4</v>
          </cell>
        </row>
        <row r="669">
          <cell r="A669" t="str">
            <v>T_B_u-BEVELC-S3</v>
          </cell>
          <cell r="B669" t="str">
            <v>VAR_fout</v>
          </cell>
          <cell r="C669" t="str">
            <v>TPBSu</v>
          </cell>
          <cell r="D669">
            <v>7.4654789834953741E-4</v>
          </cell>
          <cell r="E669">
            <v>1.7151591269462547E-3</v>
          </cell>
          <cell r="F669">
            <v>2.7642309416048776E-4</v>
          </cell>
          <cell r="G669">
            <v>1.7787864504794986E-4</v>
          </cell>
          <cell r="H669">
            <v>1.5114600870323408E-3</v>
          </cell>
          <cell r="I669">
            <v>5.9947550307817267E-2</v>
          </cell>
        </row>
        <row r="670">
          <cell r="A670" t="str">
            <v>T_B_u-BEVELC-S3</v>
          </cell>
          <cell r="B670" t="str">
            <v>VAR_fin</v>
          </cell>
          <cell r="C670" t="str">
            <v>T-ELC-Bus_u_BatSTGout_S3</v>
          </cell>
          <cell r="D670">
            <v>4.0801565129664243E-3</v>
          </cell>
          <cell r="E670">
            <v>9.3006465017399127E-3</v>
          </cell>
          <cell r="F670">
            <v>1.4835171800548915E-3</v>
          </cell>
          <cell r="G670">
            <v>8.9518661985973946E-4</v>
          </cell>
          <cell r="H670">
            <v>6.3839464703953769E-3</v>
          </cell>
          <cell r="I670">
            <v>0.22871966344764774</v>
          </cell>
        </row>
        <row r="671">
          <cell r="A671" t="str">
            <v>T_B_u-BEVELC-S3</v>
          </cell>
          <cell r="B671" t="str">
            <v>VAR_ncap</v>
          </cell>
          <cell r="C671" t="str">
            <v>-</v>
          </cell>
          <cell r="E671">
            <v>6.6267401508729595E-7</v>
          </cell>
          <cell r="F671">
            <v>5.5533613851916895E-7</v>
          </cell>
          <cell r="G671">
            <v>1.25133562080719E-6</v>
          </cell>
          <cell r="H671">
            <v>2.29507651241032E-5</v>
          </cell>
          <cell r="I671">
            <v>1.1285406687767401E-3</v>
          </cell>
        </row>
        <row r="672">
          <cell r="A672" t="str">
            <v>T_B_u-BEVELC-S3</v>
          </cell>
          <cell r="B672" t="str">
            <v>VAR_cap</v>
          </cell>
          <cell r="C672" t="str">
            <v>-</v>
          </cell>
          <cell r="D672">
            <v>1.85459528284543E-5</v>
          </cell>
          <cell r="E672">
            <v>3.2148253709316391E-5</v>
          </cell>
          <cell r="F672">
            <v>5.1217713833000706E-6</v>
          </cell>
          <cell r="G672">
            <v>3.1869480538306679E-6</v>
          </cell>
          <cell r="H672">
            <v>2.8433083235616601E-5</v>
          </cell>
          <cell r="I672">
            <v>1.1304054954186962E-3</v>
          </cell>
        </row>
        <row r="673">
          <cell r="A673" t="str">
            <v>D-T-ELC-Bus_u_S2</v>
          </cell>
          <cell r="B673" t="str">
            <v>VAR_fout</v>
          </cell>
          <cell r="C673" t="str">
            <v>T-ELC-Bus_u_BatSTGin_S2</v>
          </cell>
          <cell r="D673">
            <v>1.2239820948111624E-3</v>
          </cell>
          <cell r="E673">
            <v>2.2193901433026947E-3</v>
          </cell>
          <cell r="F673">
            <v>2.5641282397018401E-3</v>
          </cell>
          <cell r="G673">
            <v>2.0952034170027643E-3</v>
          </cell>
          <cell r="H673">
            <v>0.10549996674607591</v>
          </cell>
          <cell r="I673">
            <v>1.0139458246571755E-2</v>
          </cell>
        </row>
        <row r="674">
          <cell r="A674" t="str">
            <v>D-T-ELC-Bus_u_S2</v>
          </cell>
          <cell r="B674" t="str">
            <v>VAR_fin</v>
          </cell>
          <cell r="C674" t="str">
            <v>TELC</v>
          </cell>
          <cell r="D674">
            <v>1.2239820948111624E-3</v>
          </cell>
          <cell r="E674">
            <v>2.2193901433026947E-3</v>
          </cell>
          <cell r="F674">
            <v>2.5641282397018401E-3</v>
          </cell>
          <cell r="G674">
            <v>2.0952034170027643E-3</v>
          </cell>
          <cell r="H674">
            <v>0.10549996674607591</v>
          </cell>
          <cell r="I674">
            <v>1.0139458246571755E-2</v>
          </cell>
        </row>
        <row r="675">
          <cell r="A675" t="str">
            <v>D-T-ELC-Bus_u_S2</v>
          </cell>
          <cell r="B675" t="str">
            <v>VAR_ncap</v>
          </cell>
          <cell r="C675" t="str">
            <v>-</v>
          </cell>
          <cell r="D675">
            <v>1.4264773541195101E-4</v>
          </cell>
          <cell r="E675">
            <v>1.04095893842392E-4</v>
          </cell>
          <cell r="F675">
            <v>7.1929874522133104E-5</v>
          </cell>
          <cell r="G675">
            <v>9.3518052741908803E-5</v>
          </cell>
          <cell r="H675">
            <v>5.5724551286332703E-3</v>
          </cell>
          <cell r="I675">
            <v>3.3085650359126802E-5</v>
          </cell>
        </row>
        <row r="676">
          <cell r="A676" t="str">
            <v>D-T-ELC-Bus_u_S2</v>
          </cell>
          <cell r="B676" t="str">
            <v>VAR_cap</v>
          </cell>
          <cell r="C676" t="str">
            <v>-</v>
          </cell>
          <cell r="D676">
            <v>1.4264773541195101E-4</v>
          </cell>
          <cell r="E676">
            <v>2.4674362925434297E-4</v>
          </cell>
          <cell r="F676">
            <v>3.18673503776476E-4</v>
          </cell>
          <cell r="G676">
            <v>3.6012647628719198E-4</v>
          </cell>
          <cell r="H676">
            <v>1.1151280912121799E-2</v>
          </cell>
          <cell r="I676">
            <v>3.8038150936986E-3</v>
          </cell>
        </row>
        <row r="677">
          <cell r="A677" t="str">
            <v>T-Plg-DSL-mix_S2</v>
          </cell>
          <cell r="B677" t="str">
            <v>VAR_fout</v>
          </cell>
          <cell r="C677" t="str">
            <v>CO2_T</v>
          </cell>
          <cell r="D677">
            <v>1.59484783203724E-3</v>
          </cell>
          <cell r="E677">
            <v>7.0173447434108596E-2</v>
          </cell>
          <cell r="F677">
            <v>0.12950795324153902</v>
          </cell>
          <cell r="G677">
            <v>0.22229245217553817</v>
          </cell>
          <cell r="H677">
            <v>0.12095029481568563</v>
          </cell>
          <cell r="I677">
            <v>2.5594282679513101E-2</v>
          </cell>
        </row>
        <row r="678">
          <cell r="A678" t="str">
            <v>T-Plg-DSL-mix_S2</v>
          </cell>
          <cell r="B678" t="str">
            <v>VAR_fout</v>
          </cell>
          <cell r="C678" t="str">
            <v>T-PEVmix-ELC_DSL_S2</v>
          </cell>
          <cell r="D678">
            <v>1.2957302215894518E-5</v>
          </cell>
          <cell r="E678">
            <v>5.7012245787327223E-4</v>
          </cell>
          <cell r="F678">
            <v>1.05218419952266E-3</v>
          </cell>
          <cell r="G678">
            <v>1.8060095924458477E-3</v>
          </cell>
          <cell r="H678">
            <v>1.0689706850571439E-3</v>
          </cell>
          <cell r="I678">
            <v>2.5709640608719833E-4</v>
          </cell>
        </row>
        <row r="679">
          <cell r="A679" t="str">
            <v>T-Plg-DSL-mix_S2</v>
          </cell>
          <cell r="B679" t="str">
            <v>VAR_fin</v>
          </cell>
          <cell r="C679" t="str">
            <v>TDSL</v>
          </cell>
          <cell r="D679">
            <v>2.1757814898188874E-5</v>
          </cell>
          <cell r="E679">
            <v>9.5734580401239612E-4</v>
          </cell>
          <cell r="F679">
            <v>1.766820644495759E-3</v>
          </cell>
          <cell r="G679">
            <v>3.0326391838409006E-3</v>
          </cell>
          <cell r="H679">
            <v>1.6500722348661069E-3</v>
          </cell>
          <cell r="I679">
            <v>3.4917166002064291E-4</v>
          </cell>
        </row>
        <row r="680">
          <cell r="A680" t="str">
            <v>T_B_u-BEVELC-S4</v>
          </cell>
          <cell r="B680" t="str">
            <v>VAR_fout</v>
          </cell>
          <cell r="C680" t="str">
            <v>TPBSu</v>
          </cell>
          <cell r="D680">
            <v>2.7203107073260211E-5</v>
          </cell>
          <cell r="E680">
            <v>3.3843964317546118E-5</v>
          </cell>
          <cell r="F680">
            <v>4.3138386047597392E-5</v>
          </cell>
          <cell r="G680">
            <v>1.2768290599342547E-5</v>
          </cell>
          <cell r="H680">
            <v>9.9269277017501326E-6</v>
          </cell>
          <cell r="I680">
            <v>1.049188398805464E-7</v>
          </cell>
        </row>
        <row r="681">
          <cell r="A681" t="str">
            <v>T_B_u-BEVELC-S4</v>
          </cell>
          <cell r="B681" t="str">
            <v>VAR_fin</v>
          </cell>
          <cell r="C681" t="str">
            <v>T-ELC-Bus_u_BatSTGout_S4</v>
          </cell>
          <cell r="D681">
            <v>2.2299985517412345E-4</v>
          </cell>
          <cell r="E681">
            <v>2.7358830239962786E-4</v>
          </cell>
          <cell r="F681">
            <v>3.4148997329767189E-4</v>
          </cell>
          <cell r="G681">
            <v>9.3749404897139661E-5</v>
          </cell>
          <cell r="H681">
            <v>6.3359209127648264E-5</v>
          </cell>
          <cell r="I681">
            <v>6.06846415487836E-7</v>
          </cell>
        </row>
        <row r="682">
          <cell r="A682" t="str">
            <v>T_B_u-BEVELC-S4</v>
          </cell>
          <cell r="B682" t="str">
            <v>VAR_ncap</v>
          </cell>
          <cell r="C682" t="str">
            <v>-</v>
          </cell>
          <cell r="E682">
            <v>1.7769160769297301E-7</v>
          </cell>
          <cell r="F682">
            <v>1.9920634770369899E-7</v>
          </cell>
          <cell r="G682">
            <v>2.07341719107416E-7</v>
          </cell>
          <cell r="H682">
            <v>3.1288991484532998E-7</v>
          </cell>
          <cell r="I682">
            <v>5.5438474038016899E-8</v>
          </cell>
        </row>
        <row r="683">
          <cell r="A683" t="str">
            <v>T_B_u-BEVELC-S4</v>
          </cell>
          <cell r="B683" t="str">
            <v>VAR_cap</v>
          </cell>
          <cell r="C683" t="str">
            <v>-</v>
          </cell>
          <cell r="D683">
            <v>3.6761479628879528E-7</v>
          </cell>
          <cell r="E683">
            <v>3.5007059387205906E-7</v>
          </cell>
          <cell r="F683">
            <v>5.2368330714298601E-7</v>
          </cell>
          <cell r="G683">
            <v>3.0458825911819782E-7</v>
          </cell>
          <cell r="H683">
            <v>4.0695507958139503E-7</v>
          </cell>
          <cell r="I683">
            <v>6.2213566281257903E-8</v>
          </cell>
        </row>
        <row r="684">
          <cell r="A684" t="str">
            <v>D-TBDS1</v>
          </cell>
          <cell r="B684" t="str">
            <v>VAR_fout</v>
          </cell>
          <cell r="C684" t="str">
            <v>TDSL</v>
          </cell>
          <cell r="D684">
            <v>2.9709408440620653</v>
          </cell>
          <cell r="E684">
            <v>2.9709294991683772</v>
          </cell>
          <cell r="F684">
            <v>2.9709308711795628</v>
          </cell>
          <cell r="G684">
            <v>2.3827925328742503</v>
          </cell>
          <cell r="H684">
            <v>4.2788030175983307</v>
          </cell>
          <cell r="I684">
            <v>27.374207234032589</v>
          </cell>
        </row>
        <row r="685">
          <cell r="A685" t="str">
            <v>D-TBDS1</v>
          </cell>
          <cell r="B685" t="str">
            <v>VAR_fout</v>
          </cell>
          <cell r="C685" t="str">
            <v>TKER</v>
          </cell>
          <cell r="G685">
            <v>0.58813927649538</v>
          </cell>
          <cell r="H685">
            <v>0.25481875698762102</v>
          </cell>
          <cell r="I685">
            <v>1.6907783480274601</v>
          </cell>
        </row>
        <row r="686">
          <cell r="A686" t="str">
            <v>D-TBDS1</v>
          </cell>
          <cell r="B686" t="str">
            <v>VAR_fin</v>
          </cell>
          <cell r="C686" t="str">
            <v>BDS</v>
          </cell>
          <cell r="D686">
            <v>3.0152533226790599</v>
          </cell>
          <cell r="E686">
            <v>3.015241808572859</v>
          </cell>
          <cell r="F686">
            <v>3.0152432010480048</v>
          </cell>
          <cell r="G686">
            <v>3.015242389856128</v>
          </cell>
          <cell r="H686">
            <v>4.6012381339121298</v>
          </cell>
          <cell r="I686">
            <v>29.498495513838787</v>
          </cell>
        </row>
        <row r="687">
          <cell r="A687" t="str">
            <v>D-T-ELC-Bus_u_S3</v>
          </cell>
          <cell r="B687" t="str">
            <v>VAR_fout</v>
          </cell>
          <cell r="C687" t="str">
            <v>T-ELC-Bus_u_BatSTGin_S3</v>
          </cell>
          <cell r="D687">
            <v>3.9735117170378951E-3</v>
          </cell>
          <cell r="E687">
            <v>9.2624004047087254E-3</v>
          </cell>
          <cell r="F687">
            <v>1.4456437890557961E-3</v>
          </cell>
          <cell r="G687">
            <v>9.730747429014026E-4</v>
          </cell>
          <cell r="H687">
            <v>6.4616501950107126E-3</v>
          </cell>
          <cell r="I687">
            <v>0.22874765193465588</v>
          </cell>
        </row>
        <row r="688">
          <cell r="A688" t="str">
            <v>D-T-ELC-Bus_u_S3</v>
          </cell>
          <cell r="B688" t="str">
            <v>VAR_fin</v>
          </cell>
          <cell r="C688" t="str">
            <v>TELC</v>
          </cell>
          <cell r="D688">
            <v>3.9735117170378951E-3</v>
          </cell>
          <cell r="E688">
            <v>9.2624004047087254E-3</v>
          </cell>
          <cell r="F688">
            <v>1.4456437890557961E-3</v>
          </cell>
          <cell r="G688">
            <v>9.730747429014026E-4</v>
          </cell>
          <cell r="H688">
            <v>6.4616501950107126E-3</v>
          </cell>
          <cell r="I688">
            <v>0.22874765193465588</v>
          </cell>
        </row>
        <row r="689">
          <cell r="A689" t="str">
            <v>D-T-ELC-Bus_u_S3</v>
          </cell>
          <cell r="B689" t="str">
            <v>VAR_ncap</v>
          </cell>
          <cell r="C689" t="str">
            <v>-</v>
          </cell>
          <cell r="D689">
            <v>4.9270795248470395E-4</v>
          </cell>
          <cell r="E689">
            <v>4.9082745416750601E-4</v>
          </cell>
          <cell r="F689">
            <v>4.30620443969175E-5</v>
          </cell>
          <cell r="G689">
            <v>5.4035125515673898E-5</v>
          </cell>
          <cell r="H689">
            <v>5.56570125968733E-4</v>
          </cell>
          <cell r="I689">
            <v>2.3987627626986498E-2</v>
          </cell>
        </row>
        <row r="690">
          <cell r="A690" t="str">
            <v>D-T-ELC-Bus_u_S3</v>
          </cell>
          <cell r="B690" t="str">
            <v>VAR_cap</v>
          </cell>
          <cell r="C690" t="str">
            <v>-</v>
          </cell>
          <cell r="D690">
            <v>4.9270795248470395E-4</v>
          </cell>
          <cell r="E690">
            <v>9.8353540665220996E-4</v>
          </cell>
          <cell r="F690">
            <v>1.0265974510491301E-3</v>
          </cell>
          <cell r="G690">
            <v>6.0953465504799903E-4</v>
          </cell>
          <cell r="H690">
            <v>6.8331904466171405E-4</v>
          </cell>
          <cell r="I690">
            <v>2.4178264720433999E-2</v>
          </cell>
        </row>
        <row r="691">
          <cell r="A691" t="str">
            <v>T-Plg-DSL-mix_S3</v>
          </cell>
          <cell r="B691" t="str">
            <v>VAR_fout</v>
          </cell>
          <cell r="C691" t="str">
            <v>CO2_T</v>
          </cell>
          <cell r="D691">
            <v>9.2091243533029294E-3</v>
          </cell>
          <cell r="E691">
            <v>13.932335754771721</v>
          </cell>
          <cell r="F691">
            <v>70.872243729807593</v>
          </cell>
          <cell r="G691">
            <v>386.60454354395461</v>
          </cell>
          <cell r="H691">
            <v>530.6323600156104</v>
          </cell>
          <cell r="I691">
            <v>58.65112311691756</v>
          </cell>
        </row>
        <row r="692">
          <cell r="A692" t="str">
            <v>T-Plg-DSL-mix_S3</v>
          </cell>
          <cell r="B692" t="str">
            <v>VAR_fout</v>
          </cell>
          <cell r="C692" t="str">
            <v>T-PEVmix-ELC_DSL_S3</v>
          </cell>
          <cell r="D692">
            <v>6.9549986098764623E-5</v>
          </cell>
          <cell r="E692">
            <v>0.10522105260964984</v>
          </cell>
          <cell r="F692">
            <v>0.53524780175527642</v>
          </cell>
          <cell r="G692">
            <v>2.9197499781352798</v>
          </cell>
          <cell r="H692">
            <v>4.4813523770733177</v>
          </cell>
          <cell r="I692">
            <v>0.55478548132893823</v>
          </cell>
        </row>
        <row r="693">
          <cell r="A693" t="str">
            <v>T-Plg-DSL-mix_S3</v>
          </cell>
          <cell r="B693" t="str">
            <v>VAR_fin</v>
          </cell>
          <cell r="C693" t="str">
            <v>TDSL</v>
          </cell>
          <cell r="D693">
            <v>1.2563607576129515E-4</v>
          </cell>
          <cell r="E693">
            <v>0.19007279338024202</v>
          </cell>
          <cell r="F693">
            <v>0.96687917775999388</v>
          </cell>
          <cell r="G693">
            <v>5.2742775381167135</v>
          </cell>
          <cell r="H693">
            <v>7.2391863576481619</v>
          </cell>
          <cell r="I693">
            <v>0.80015174784334919</v>
          </cell>
        </row>
        <row r="694">
          <cell r="A694" t="str">
            <v>D-T-ELC-Bus_u_S4</v>
          </cell>
          <cell r="B694" t="str">
            <v>VAR_fout</v>
          </cell>
          <cell r="C694" t="str">
            <v>T-ELC-Bus_u_BatSTGin_S4</v>
          </cell>
          <cell r="D694">
            <v>1.7109106901375254E-4</v>
          </cell>
          <cell r="E694">
            <v>2.1377167093742961E-4</v>
          </cell>
          <cell r="F694">
            <v>2.8849813444717918E-4</v>
          </cell>
          <cell r="G694">
            <v>2.3397626862877626E-4</v>
          </cell>
          <cell r="H694">
            <v>2.6903634385196362E-4</v>
          </cell>
          <cell r="I694">
            <v>6.8579812681174616E-5</v>
          </cell>
        </row>
        <row r="695">
          <cell r="A695" t="str">
            <v>D-T-ELC-Bus_u_S4</v>
          </cell>
          <cell r="B695" t="str">
            <v>VAR_fin</v>
          </cell>
          <cell r="C695" t="str">
            <v>TELC</v>
          </cell>
          <cell r="D695">
            <v>1.7109106901375254E-4</v>
          </cell>
          <cell r="E695">
            <v>2.1377167093742961E-4</v>
          </cell>
          <cell r="F695">
            <v>2.8849813444717918E-4</v>
          </cell>
          <cell r="G695">
            <v>2.3397626862877626E-4</v>
          </cell>
          <cell r="H695">
            <v>2.6903634385196362E-4</v>
          </cell>
          <cell r="I695">
            <v>6.8579812681174616E-5</v>
          </cell>
        </row>
        <row r="696">
          <cell r="A696" t="str">
            <v>D-T-ELC-Bus_u_S4</v>
          </cell>
          <cell r="B696" t="str">
            <v>VAR_ncap</v>
          </cell>
          <cell r="C696" t="str">
            <v>-</v>
          </cell>
          <cell r="D696">
            <v>7.1678976385493006E-5</v>
          </cell>
          <cell r="E696">
            <v>5.4846642187126701E-5</v>
          </cell>
          <cell r="F696">
            <v>3.9149043664177601E-5</v>
          </cell>
          <cell r="G696">
            <v>4.80125463175494E-5</v>
          </cell>
          <cell r="H696">
            <v>5.6884231448778701E-5</v>
          </cell>
          <cell r="I696">
            <v>2.0416553672242801E-5</v>
          </cell>
        </row>
        <row r="697">
          <cell r="A697" t="str">
            <v>D-T-ELC-Bus_u_S4</v>
          </cell>
          <cell r="B697" t="str">
            <v>VAR_cap</v>
          </cell>
          <cell r="C697" t="str">
            <v>-</v>
          </cell>
          <cell r="D697">
            <v>7.1678976385493006E-5</v>
          </cell>
          <cell r="E697">
            <v>1.2652561857261999E-4</v>
          </cell>
          <cell r="F697">
            <v>1.6567466223679699E-4</v>
          </cell>
          <cell r="G697">
            <v>1.04320815457475E-4</v>
          </cell>
          <cell r="H697">
            <v>9.3264509311583095E-5</v>
          </cell>
          <cell r="I697">
            <v>3.0399089877496499E-5</v>
          </cell>
        </row>
        <row r="698">
          <cell r="A698" t="str">
            <v>T_C-FC-H2O-S1</v>
          </cell>
          <cell r="B698" t="str">
            <v>VAR_fout</v>
          </cell>
          <cell r="C698" t="str">
            <v>TPCAR</v>
          </cell>
          <cell r="E698">
            <v>6.3656574951214136E-5</v>
          </cell>
          <cell r="F698">
            <v>1.4472715864517139E-4</v>
          </cell>
          <cell r="G698">
            <v>2.3622584658037352E-4</v>
          </cell>
          <cell r="H698">
            <v>0.95450599079654885</v>
          </cell>
          <cell r="I698">
            <v>0.47594770553930216</v>
          </cell>
        </row>
        <row r="699">
          <cell r="A699" t="str">
            <v>T_C-FC-H2O-S1</v>
          </cell>
          <cell r="B699" t="str">
            <v>VAR_fin</v>
          </cell>
          <cell r="C699" t="str">
            <v>TH2O</v>
          </cell>
          <cell r="E699">
            <v>5.8050643700256598E-5</v>
          </cell>
          <cell r="F699">
            <v>1.3198172736595076E-4</v>
          </cell>
          <cell r="G699">
            <v>2.154225618192358E-4</v>
          </cell>
          <cell r="H699">
            <v>0.77767935745226646</v>
          </cell>
          <cell r="I699">
            <v>0.38659346879140072</v>
          </cell>
        </row>
        <row r="700">
          <cell r="A700" t="str">
            <v>T_C-FC-H2O-S1</v>
          </cell>
          <cell r="B700" t="str">
            <v>VAR_ncap</v>
          </cell>
          <cell r="C700" t="str">
            <v>-</v>
          </cell>
          <cell r="E700">
            <v>7.0449565170021303E-6</v>
          </cell>
          <cell r="F700">
            <v>1.34166668129538E-5</v>
          </cell>
          <cell r="G700">
            <v>1.7896553790349999E-5</v>
          </cell>
          <cell r="H700">
            <v>0.13270223016758301</v>
          </cell>
          <cell r="I700">
            <v>3.3812252594168402E-5</v>
          </cell>
        </row>
        <row r="701">
          <cell r="A701" t="str">
            <v>T_C-FC-H2O-S1</v>
          </cell>
          <cell r="B701" t="str">
            <v>VAR_cap</v>
          </cell>
          <cell r="C701" t="str">
            <v>-</v>
          </cell>
          <cell r="E701">
            <v>6.9511659476806899E-6</v>
          </cell>
          <cell r="F701">
            <v>1.9777663924108681E-5</v>
          </cell>
          <cell r="G701">
            <v>3.3867790758806003E-5</v>
          </cell>
          <cell r="H701">
            <v>0.1450592122637627</v>
          </cell>
          <cell r="I701">
            <v>7.2330577066093429E-2</v>
          </cell>
        </row>
        <row r="702">
          <cell r="A702" t="str">
            <v>T_B_c-ICEDSL-S1</v>
          </cell>
          <cell r="B702" t="str">
            <v>VAR_fout</v>
          </cell>
          <cell r="C702" t="str">
            <v>CO2_T</v>
          </cell>
          <cell r="D702">
            <v>8.317685821699591</v>
          </cell>
          <cell r="E702">
            <v>22.48147854751867</v>
          </cell>
          <cell r="F702">
            <v>27.455525706332217</v>
          </cell>
          <cell r="G702">
            <v>33.789649417863266</v>
          </cell>
          <cell r="H702">
            <v>25.083433509832759</v>
          </cell>
          <cell r="I702">
            <v>1.7212438841678452E-3</v>
          </cell>
        </row>
        <row r="703">
          <cell r="A703" t="str">
            <v>T_B_c-ICEDSL-S1</v>
          </cell>
          <cell r="B703" t="str">
            <v>VAR_fout</v>
          </cell>
          <cell r="C703" t="str">
            <v>TPBSc</v>
          </cell>
          <cell r="D703">
            <v>1.4061673975919661E-2</v>
          </cell>
          <cell r="E703">
            <v>3.8851178071407713E-2</v>
          </cell>
          <cell r="F703">
            <v>4.8040733390146757E-2</v>
          </cell>
          <cell r="G703">
            <v>6.2523883417339984E-2</v>
          </cell>
          <cell r="H703">
            <v>5.3605513270534241E-2</v>
          </cell>
          <cell r="I703">
            <v>3.914182579314567E-6</v>
          </cell>
        </row>
        <row r="704">
          <cell r="A704" t="str">
            <v>T_B_c-ICEDSL-S1</v>
          </cell>
          <cell r="B704" t="str">
            <v>VAR_fin</v>
          </cell>
          <cell r="C704" t="str">
            <v>TDSL</v>
          </cell>
          <cell r="D704">
            <v>0.11347456782673378</v>
          </cell>
          <cell r="E704">
            <v>0.30670502793340548</v>
          </cell>
          <cell r="F704">
            <v>0.37456378862663298</v>
          </cell>
          <cell r="G704">
            <v>0.46097748182623938</v>
          </cell>
          <cell r="H704">
            <v>0.34220236711913665</v>
          </cell>
          <cell r="I704">
            <v>2.3482181230120669E-5</v>
          </cell>
        </row>
        <row r="705">
          <cell r="A705" t="str">
            <v>T_B_c-ICEDSL-S1</v>
          </cell>
          <cell r="B705" t="str">
            <v>VAR_ncap</v>
          </cell>
          <cell r="C705" t="str">
            <v>-</v>
          </cell>
          <cell r="E705">
            <v>4.8614053724992698E-4</v>
          </cell>
          <cell r="F705">
            <v>2.00213011569603E-4</v>
          </cell>
          <cell r="G705">
            <v>5.4136072881236404E-4</v>
          </cell>
          <cell r="H705">
            <v>3.8125012250713402E-4</v>
          </cell>
          <cell r="I705">
            <v>7.0602146913043296E-8</v>
          </cell>
        </row>
        <row r="706">
          <cell r="A706" t="str">
            <v>T_B_c-ICEDSL-S1</v>
          </cell>
          <cell r="B706" t="str">
            <v>VAR_cap</v>
          </cell>
          <cell r="C706" t="str">
            <v>-</v>
          </cell>
          <cell r="D706">
            <v>3.05805288461538E-4</v>
          </cell>
          <cell r="E706">
            <v>8.4539404358782418E-4</v>
          </cell>
          <cell r="F706">
            <v>1.0456662888998346E-3</v>
          </cell>
          <cell r="G706">
            <v>1.3872334579307804E-3</v>
          </cell>
          <cell r="H706">
            <v>1.1670180788856564E-3</v>
          </cell>
          <cell r="I706">
            <v>1.706460264170066E-7</v>
          </cell>
        </row>
        <row r="707">
          <cell r="A707" t="str">
            <v>T-Plg-DSL-mix_S4</v>
          </cell>
          <cell r="B707" t="str">
            <v>VAR_fout</v>
          </cell>
          <cell r="C707" t="str">
            <v>CO2_T</v>
          </cell>
          <cell r="D707">
            <v>0.434603338987883</v>
          </cell>
          <cell r="E707">
            <v>43.080302057570506</v>
          </cell>
          <cell r="F707">
            <v>39.324611100070101</v>
          </cell>
          <cell r="G707">
            <v>30.368720184439365</v>
          </cell>
          <cell r="H707">
            <v>0.19582245186227115</v>
          </cell>
          <cell r="I707">
            <v>3.8043730889827383E-2</v>
          </cell>
        </row>
        <row r="708">
          <cell r="A708" t="str">
            <v>T-Plg-DSL-mix_S4</v>
          </cell>
          <cell r="B708" t="str">
            <v>VAR_fout</v>
          </cell>
          <cell r="C708" t="str">
            <v>T-PEVmix-ELC_DSL_S4</v>
          </cell>
          <cell r="D708">
            <v>3.1246288675350303E-3</v>
          </cell>
          <cell r="E708">
            <v>0.30973060571669225</v>
          </cell>
          <cell r="F708">
            <v>0.28272864937950587</v>
          </cell>
          <cell r="G708">
            <v>0.21833927916747703</v>
          </cell>
          <cell r="H708">
            <v>1.5341050854307608E-3</v>
          </cell>
          <cell r="I708">
            <v>3.3549375403624086E-4</v>
          </cell>
        </row>
        <row r="709">
          <cell r="A709" t="str">
            <v>T-Plg-DSL-mix_S4</v>
          </cell>
          <cell r="B709" t="str">
            <v>VAR_fin</v>
          </cell>
          <cell r="C709" t="str">
            <v>TDSL</v>
          </cell>
          <cell r="D709">
            <v>5.9291042153872091E-3</v>
          </cell>
          <cell r="E709">
            <v>0.58772581251801548</v>
          </cell>
          <cell r="F709">
            <v>0.53648855525334405</v>
          </cell>
          <cell r="G709">
            <v>0.41430723307557071</v>
          </cell>
          <cell r="H709">
            <v>2.6715204892533515E-3</v>
          </cell>
          <cell r="I709">
            <v>5.1901406398127366E-4</v>
          </cell>
        </row>
        <row r="710">
          <cell r="A710" t="str">
            <v>T_C-FC-H2O-S2</v>
          </cell>
          <cell r="B710" t="str">
            <v>VAR_fout</v>
          </cell>
          <cell r="C710" t="str">
            <v>TPCAR</v>
          </cell>
          <cell r="D710">
            <v>8.4105074836231093E-5</v>
          </cell>
          <cell r="E710">
            <v>1.3074823718922359E-4</v>
          </cell>
          <cell r="F710">
            <v>1.9207974614428525E-4</v>
          </cell>
          <cell r="G710">
            <v>2.5909133859269379E-4</v>
          </cell>
          <cell r="H710">
            <v>3.5377860020439781E-4</v>
          </cell>
          <cell r="I710">
            <v>2.17233265683332E-4</v>
          </cell>
        </row>
        <row r="711">
          <cell r="A711" t="str">
            <v>T_C-FC-H2O-S2</v>
          </cell>
          <cell r="B711" t="str">
            <v>VAR_fin</v>
          </cell>
          <cell r="C711" t="str">
            <v>TH2O</v>
          </cell>
          <cell r="D711">
            <v>9.4341590419220239E-5</v>
          </cell>
          <cell r="E711">
            <v>1.4666174026905561E-4</v>
          </cell>
          <cell r="F711">
            <v>2.1545797056666613E-4</v>
          </cell>
          <cell r="G711">
            <v>2.9062561319010571E-4</v>
          </cell>
          <cell r="H711">
            <v>3.6555247899238509E-4</v>
          </cell>
          <cell r="I711">
            <v>2.0723257163444568E-4</v>
          </cell>
        </row>
        <row r="712">
          <cell r="A712" t="str">
            <v>T_C-FC-H2O-S2</v>
          </cell>
          <cell r="B712" t="str">
            <v>VAR_ncap</v>
          </cell>
          <cell r="C712" t="str">
            <v>-</v>
          </cell>
          <cell r="E712">
            <v>3.36987892222245E-6</v>
          </cell>
          <cell r="F712">
            <v>6.6080080243075801E-6</v>
          </cell>
          <cell r="G712">
            <v>8.1453207447571302E-6</v>
          </cell>
          <cell r="H712">
            <v>1.5396905445277999E-5</v>
          </cell>
          <cell r="I712">
            <v>1.0202708964410101E-5</v>
          </cell>
        </row>
        <row r="713">
          <cell r="A713" t="str">
            <v>T_C-FC-H2O-S2</v>
          </cell>
          <cell r="B713" t="str">
            <v>VAR_cap</v>
          </cell>
          <cell r="C713" t="str">
            <v>-</v>
          </cell>
          <cell r="D713">
            <v>6.33333333333333E-6</v>
          </cell>
          <cell r="E713">
            <v>9.6369126790090683E-6</v>
          </cell>
          <cell r="F713">
            <v>1.5988063675167911E-5</v>
          </cell>
          <cell r="G713">
            <v>2.1329982062744191E-5</v>
          </cell>
          <cell r="H713">
            <v>3.3938638210804767E-5</v>
          </cell>
          <cell r="I713">
            <v>2.1007510089075241E-5</v>
          </cell>
        </row>
        <row r="714">
          <cell r="A714" t="str">
            <v>T_B_c-ICEDSL-S2</v>
          </cell>
          <cell r="B714" t="str">
            <v>VAR_fout</v>
          </cell>
          <cell r="C714" t="str">
            <v>CO2_T</v>
          </cell>
          <cell r="D714">
            <v>38.080762731814602</v>
          </cell>
          <cell r="E714">
            <v>29.213213047962316</v>
          </cell>
          <cell r="F714">
            <v>35.456957258459909</v>
          </cell>
          <cell r="G714">
            <v>43.82294351166113</v>
          </cell>
          <cell r="H714">
            <v>33.188220364496608</v>
          </cell>
          <cell r="I714">
            <v>6.8542856220142601E-4</v>
          </cell>
        </row>
        <row r="715">
          <cell r="A715" t="str">
            <v>T_B_c-ICEDSL-S2</v>
          </cell>
          <cell r="B715" t="str">
            <v>VAR_fout</v>
          </cell>
          <cell r="C715" t="str">
            <v>TPBSc</v>
          </cell>
          <cell r="D715">
            <v>4.5440193574964892E-2</v>
          </cell>
          <cell r="E715">
            <v>3.4998115319864943E-2</v>
          </cell>
          <cell r="F715">
            <v>4.3086531442247014E-2</v>
          </cell>
          <cell r="G715">
            <v>5.665603560288162E-2</v>
          </cell>
          <cell r="H715">
            <v>4.9795487442612342E-2</v>
          </cell>
          <cell r="I715">
            <v>1.0549672235529413E-6</v>
          </cell>
        </row>
        <row r="716">
          <cell r="A716" t="str">
            <v>T_B_c-ICEDSL-S2</v>
          </cell>
          <cell r="B716" t="str">
            <v>VAR_fin</v>
          </cell>
          <cell r="C716" t="str">
            <v>TDSL</v>
          </cell>
          <cell r="D716">
            <v>0.51951927328532865</v>
          </cell>
          <cell r="E716">
            <v>0.3985431520867978</v>
          </cell>
          <cell r="F716">
            <v>0.48372383708676681</v>
          </cell>
          <cell r="G716">
            <v>0.59785734668023238</v>
          </cell>
          <cell r="H716">
            <v>0.45277244699176877</v>
          </cell>
          <cell r="I716">
            <v>9.3510035770999512E-6</v>
          </cell>
        </row>
        <row r="717">
          <cell r="A717" t="str">
            <v>T_B_c-ICEDSL-S2</v>
          </cell>
          <cell r="B717" t="str">
            <v>VAR_ncap</v>
          </cell>
          <cell r="C717" t="str">
            <v>-</v>
          </cell>
          <cell r="E717">
            <v>1.1402593651945899E-6</v>
          </cell>
          <cell r="F717">
            <v>1.70951766328761E-4</v>
          </cell>
          <cell r="G717">
            <v>5.2231064959222604E-4</v>
          </cell>
          <cell r="H717">
            <v>4.8540938406289901E-4</v>
          </cell>
          <cell r="I717">
            <v>2.41996013805414E-8</v>
          </cell>
        </row>
        <row r="718">
          <cell r="A718" t="str">
            <v>T_B_c-ICEDSL-S2</v>
          </cell>
          <cell r="B718" t="str">
            <v>VAR_cap</v>
          </cell>
          <cell r="C718" t="str">
            <v>-</v>
          </cell>
          <cell r="D718">
            <v>9.8784375000000001E-4</v>
          </cell>
          <cell r="E718">
            <v>7.6558564912440857E-4</v>
          </cell>
          <cell r="F718">
            <v>9.3666962135388197E-4</v>
          </cell>
          <cell r="G718">
            <v>1.2314242042720102E-3</v>
          </cell>
          <cell r="H718">
            <v>1.08219659296317E-3</v>
          </cell>
          <cell r="I718">
            <v>7.7381528983989922E-8</v>
          </cell>
        </row>
        <row r="719">
          <cell r="A719" t="str">
            <v>T_TW-FCLH2O-S1</v>
          </cell>
          <cell r="B719" t="str">
            <v>VAR_fout</v>
          </cell>
          <cell r="C719" t="str">
            <v>TPTWL</v>
          </cell>
          <cell r="G719">
            <v>1.1863803147314916E-4</v>
          </cell>
          <cell r="H719">
            <v>3.5355972268763774E-4</v>
          </cell>
          <cell r="I719">
            <v>1.3362436362426589E-4</v>
          </cell>
        </row>
        <row r="720">
          <cell r="A720" t="str">
            <v>T_TW-FCLH2O-S1</v>
          </cell>
          <cell r="B720" t="str">
            <v>VAR_fin</v>
          </cell>
          <cell r="C720" t="str">
            <v>TH2O</v>
          </cell>
          <cell r="G720">
            <v>2.5573402700521679E-5</v>
          </cell>
          <cell r="H720">
            <v>7.4685690389440584E-5</v>
          </cell>
          <cell r="I720">
            <v>2.7740715747280731E-5</v>
          </cell>
        </row>
        <row r="721">
          <cell r="A721" t="str">
            <v>T_TW-FCLH2O-S1</v>
          </cell>
          <cell r="B721" t="str">
            <v>VAR_ncap</v>
          </cell>
          <cell r="C721" t="str">
            <v>-</v>
          </cell>
          <cell r="G721">
            <v>4.3779261560694397E-5</v>
          </cell>
          <cell r="H721">
            <v>4.5231340986607197E-5</v>
          </cell>
          <cell r="I721">
            <v>1.7452637890558E-5</v>
          </cell>
        </row>
        <row r="722">
          <cell r="A722" t="str">
            <v>T_TW-FCLH2O-S1</v>
          </cell>
          <cell r="B722" t="str">
            <v>VAR_cap</v>
          </cell>
          <cell r="C722" t="str">
            <v>-</v>
          </cell>
          <cell r="G722">
            <v>4.3779261560694397E-5</v>
          </cell>
          <cell r="H722">
            <v>1.3186547788171236E-4</v>
          </cell>
          <cell r="I722">
            <v>5.392581347971444E-5</v>
          </cell>
        </row>
        <row r="723">
          <cell r="A723" t="str">
            <v>D-T-ELC-TW_Bat_S1</v>
          </cell>
          <cell r="B723" t="str">
            <v>VAR_fout</v>
          </cell>
          <cell r="C723" t="str">
            <v>T-ELC-TWSTGin_S1</v>
          </cell>
          <cell r="D723">
            <v>1.6070878006335888E-3</v>
          </cell>
          <cell r="E723">
            <v>2.3174290641050097E-3</v>
          </cell>
          <cell r="F723">
            <v>2.3427398654723738E-3</v>
          </cell>
          <cell r="G723">
            <v>3.7250447906623436E-3</v>
          </cell>
          <cell r="H723">
            <v>8.1735842218927726E-2</v>
          </cell>
          <cell r="I723">
            <v>0.27448772238836366</v>
          </cell>
        </row>
        <row r="724">
          <cell r="A724" t="str">
            <v>D-T-ELC-TW_Bat_S1</v>
          </cell>
          <cell r="B724" t="str">
            <v>VAR_fin</v>
          </cell>
          <cell r="C724" t="str">
            <v>TELC</v>
          </cell>
          <cell r="D724">
            <v>1.6070878006335888E-3</v>
          </cell>
          <cell r="E724">
            <v>2.3174290641050097E-3</v>
          </cell>
          <cell r="F724">
            <v>2.3427398654723738E-3</v>
          </cell>
          <cell r="G724">
            <v>3.7250447906623436E-3</v>
          </cell>
          <cell r="H724">
            <v>8.1735842218927726E-2</v>
          </cell>
          <cell r="I724">
            <v>0.27448772238836366</v>
          </cell>
        </row>
        <row r="725">
          <cell r="A725" t="str">
            <v>D-T-ELC-TW_Bat_S1</v>
          </cell>
          <cell r="B725" t="str">
            <v>VAR_ncap</v>
          </cell>
          <cell r="C725" t="str">
            <v>-</v>
          </cell>
          <cell r="D725">
            <v>1.9403874851075999E-4</v>
          </cell>
          <cell r="E725">
            <v>5.3926119354723802E-5</v>
          </cell>
          <cell r="F725">
            <v>4.2959609318954399E-6</v>
          </cell>
          <cell r="G725">
            <v>2.0057753699494001E-4</v>
          </cell>
          <cell r="H725">
            <v>8.1997688787761105E-3</v>
          </cell>
          <cell r="I725">
            <v>2.5124200601615899E-2</v>
          </cell>
        </row>
        <row r="726">
          <cell r="A726" t="str">
            <v>D-T-ELC-TW_Bat_S1</v>
          </cell>
          <cell r="B726" t="str">
            <v>VAR_cap</v>
          </cell>
          <cell r="C726" t="str">
            <v>-</v>
          </cell>
          <cell r="D726">
            <v>1.9403874851075999E-4</v>
          </cell>
          <cell r="E726">
            <v>2.47964867865484E-4</v>
          </cell>
          <cell r="F726">
            <v>2.5226082879737901E-4</v>
          </cell>
          <cell r="G726">
            <v>3.9363217579951399E-4</v>
          </cell>
          <cell r="H726">
            <v>8.6399157433169199E-3</v>
          </cell>
          <cell r="I726">
            <v>2.9307434315476801E-2</v>
          </cell>
        </row>
        <row r="727">
          <cell r="A727" t="str">
            <v>T_C-FC-H2O-S3</v>
          </cell>
          <cell r="B727" t="str">
            <v>VAR_fout</v>
          </cell>
          <cell r="C727" t="str">
            <v>TPCAR</v>
          </cell>
          <cell r="D727">
            <v>7.2997037366025793E-4</v>
          </cell>
          <cell r="E727">
            <v>1.6116818600793218E-3</v>
          </cell>
          <cell r="F727">
            <v>1.5658566493315638E-3</v>
          </cell>
          <cell r="G727">
            <v>1.3919996194455297E-3</v>
          </cell>
          <cell r="H727">
            <v>2.9372453675036663E-4</v>
          </cell>
          <cell r="I727">
            <v>2.0394339169023618E-4</v>
          </cell>
        </row>
        <row r="728">
          <cell r="A728" t="str">
            <v>T_C-FC-H2O-S3</v>
          </cell>
          <cell r="B728" t="str">
            <v>VAR_fin</v>
          </cell>
          <cell r="C728" t="str">
            <v>TH2O</v>
          </cell>
          <cell r="D728">
            <v>8.7947700295912929E-4</v>
          </cell>
          <cell r="E728">
            <v>1.9417735063941906E-3</v>
          </cell>
          <cell r="F728">
            <v>1.8865627465296175E-3</v>
          </cell>
          <cell r="G728">
            <v>1.6770977256126073E-3</v>
          </cell>
          <cell r="H728">
            <v>3.2514920017921842E-4</v>
          </cell>
          <cell r="I728">
            <v>2.0592961774080234E-4</v>
          </cell>
        </row>
        <row r="729">
          <cell r="A729" t="str">
            <v>T_C-FC-H2O-S3</v>
          </cell>
          <cell r="B729" t="str">
            <v>VAR_ncap</v>
          </cell>
          <cell r="C729" t="str">
            <v>-</v>
          </cell>
          <cell r="E729">
            <v>2.7961094147073401E-6</v>
          </cell>
          <cell r="F729">
            <v>5.0330794563262103E-6</v>
          </cell>
          <cell r="G729">
            <v>5.7347803989410697E-6</v>
          </cell>
          <cell r="H729">
            <v>1.1465347097957401E-5</v>
          </cell>
          <cell r="I729">
            <v>9.7913449551750202E-6</v>
          </cell>
        </row>
        <row r="730">
          <cell r="A730" t="str">
            <v>T_C-FC-H2O-S3</v>
          </cell>
          <cell r="B730" t="str">
            <v>VAR_cap</v>
          </cell>
          <cell r="C730" t="str">
            <v>-</v>
          </cell>
          <cell r="D730">
            <v>5.3636639290326459E-5</v>
          </cell>
          <cell r="E730">
            <v>1.1077394039616933E-4</v>
          </cell>
          <cell r="F730">
            <v>1.1043736196496176E-4</v>
          </cell>
          <cell r="G730">
            <v>9.7968304163604495E-5</v>
          </cell>
          <cell r="H730">
            <v>2.3781499008026118E-5</v>
          </cell>
          <cell r="I730">
            <v>1.7114337809123474E-5</v>
          </cell>
        </row>
        <row r="731">
          <cell r="A731" t="str">
            <v>T_B_c-ICEDSL-S3</v>
          </cell>
          <cell r="B731" t="str">
            <v>VAR_fout</v>
          </cell>
          <cell r="C731" t="str">
            <v>CO2_T</v>
          </cell>
          <cell r="D731">
            <v>11.572775656487728</v>
          </cell>
          <cell r="E731">
            <v>9.3048998906054319</v>
          </cell>
          <cell r="F731">
            <v>10.791248973208294</v>
          </cell>
          <cell r="G731">
            <v>12.963480531170966</v>
          </cell>
          <cell r="H731">
            <v>0.89029068265931599</v>
          </cell>
          <cell r="I731">
            <v>1.0898621366433899E-4</v>
          </cell>
        </row>
        <row r="732">
          <cell r="A732" t="str">
            <v>T_B_c-ICEDSL-S3</v>
          </cell>
          <cell r="B732" t="str">
            <v>VAR_fout</v>
          </cell>
          <cell r="C732" t="str">
            <v>TPBSc</v>
          </cell>
          <cell r="D732">
            <v>9.1492071867351286E-3</v>
          </cell>
          <cell r="E732">
            <v>7.3863371439034913E-3</v>
          </cell>
          <cell r="F732">
            <v>8.6631839620093833E-3</v>
          </cell>
          <cell r="G732">
            <v>1.1425555811756931E-2</v>
          </cell>
          <cell r="H732">
            <v>9.0539327075950683E-4</v>
          </cell>
          <cell r="I732">
            <v>1.1299954626973669E-7</v>
          </cell>
        </row>
        <row r="733">
          <cell r="A733" t="str">
            <v>T_B_c-ICEDSL-S3</v>
          </cell>
          <cell r="B733" t="str">
            <v>VAR_fin</v>
          </cell>
          <cell r="C733" t="str">
            <v>TDSL</v>
          </cell>
          <cell r="D733">
            <v>0.15788234183475777</v>
          </cell>
          <cell r="E733">
            <v>0.12694269973540809</v>
          </cell>
          <cell r="F733">
            <v>0.14722031341348249</v>
          </cell>
          <cell r="G733">
            <v>0.17685512320833535</v>
          </cell>
          <cell r="H733">
            <v>1.2145848330959285E-2</v>
          </cell>
          <cell r="I733">
            <v>1.486851482460285E-6</v>
          </cell>
        </row>
        <row r="734">
          <cell r="A734" t="str">
            <v>T_B_c-ICEDSL-S3</v>
          </cell>
          <cell r="B734" t="str">
            <v>VAR_ncap</v>
          </cell>
          <cell r="C734" t="str">
            <v>-</v>
          </cell>
          <cell r="E734">
            <v>4.8491664918759995E-7</v>
          </cell>
          <cell r="F734">
            <v>2.73023311496754E-5</v>
          </cell>
          <cell r="G734">
            <v>1.53177250574055E-4</v>
          </cell>
          <cell r="H734">
            <v>1.63077496998742E-5</v>
          </cell>
          <cell r="I734">
            <v>1.4658093773429301E-8</v>
          </cell>
        </row>
        <row r="735">
          <cell r="A735" t="str">
            <v>T_B_c-ICEDSL-S3</v>
          </cell>
          <cell r="B735" t="str">
            <v>VAR_cap</v>
          </cell>
          <cell r="C735" t="str">
            <v>-</v>
          </cell>
          <cell r="D735">
            <v>1.9917308332701711E-4</v>
          </cell>
          <cell r="E735">
            <v>1.6116823432161398E-4</v>
          </cell>
          <cell r="F735">
            <v>1.8853608472182981E-4</v>
          </cell>
          <cell r="G735">
            <v>2.4839828635950592E-4</v>
          </cell>
          <cell r="H735">
            <v>1.9724866299024499E-5</v>
          </cell>
          <cell r="I735">
            <v>3.1724675535720268E-8</v>
          </cell>
        </row>
        <row r="736">
          <cell r="A736" t="str">
            <v>T_TW-FCLH2O-S2</v>
          </cell>
          <cell r="B736" t="str">
            <v>VAR_fout</v>
          </cell>
          <cell r="C736" t="str">
            <v>TPTWL</v>
          </cell>
          <cell r="G736">
            <v>5.9113808465925745E-5</v>
          </cell>
          <cell r="H736">
            <v>1.2438074527531268E-4</v>
          </cell>
          <cell r="I736">
            <v>4.8676752991530835E-5</v>
          </cell>
        </row>
        <row r="737">
          <cell r="A737" t="str">
            <v>T_TW-FCLH2O-S2</v>
          </cell>
          <cell r="B737" t="str">
            <v>VAR_fin</v>
          </cell>
          <cell r="C737" t="str">
            <v>TH2O</v>
          </cell>
          <cell r="G737">
            <v>2.1886814119611474E-5</v>
          </cell>
          <cell r="H737">
            <v>4.5365500463894715E-5</v>
          </cell>
          <cell r="I737">
            <v>1.7486789924477349E-5</v>
          </cell>
        </row>
        <row r="738">
          <cell r="A738" t="str">
            <v>T_TW-FCLH2O-S2</v>
          </cell>
          <cell r="B738" t="str">
            <v>VAR_ncap</v>
          </cell>
          <cell r="C738" t="str">
            <v>-</v>
          </cell>
          <cell r="G738">
            <v>2.1558674226464399E-5</v>
          </cell>
          <cell r="H738">
            <v>1.13787800929693E-5</v>
          </cell>
          <cell r="I738">
            <v>3.5783225765170402E-6</v>
          </cell>
        </row>
        <row r="739">
          <cell r="A739" t="str">
            <v>T_TW-FCLH2O-S2</v>
          </cell>
          <cell r="B739" t="str">
            <v>VAR_cap</v>
          </cell>
          <cell r="C739" t="str">
            <v>-</v>
          </cell>
          <cell r="G739">
            <v>2.1558674226464399E-5</v>
          </cell>
          <cell r="H739">
            <v>4.5380966952712842E-5</v>
          </cell>
          <cell r="I739">
            <v>1.8332002065197016E-5</v>
          </cell>
        </row>
        <row r="740">
          <cell r="A740" t="str">
            <v>D-T-ELC-TW_Bat_S2</v>
          </cell>
          <cell r="B740" t="str">
            <v>VAR_fout</v>
          </cell>
          <cell r="C740" t="str">
            <v>T-ELC-TWSTGin_S2</v>
          </cell>
          <cell r="D740">
            <v>3.7019496462264566E-4</v>
          </cell>
          <cell r="E740">
            <v>4.8915716403689685E-4</v>
          </cell>
          <cell r="F740">
            <v>4.9604072437575372E-4</v>
          </cell>
          <cell r="G740">
            <v>3.4913773501381957E-3</v>
          </cell>
          <cell r="H740">
            <v>3.6613801166242026E-3</v>
          </cell>
          <cell r="I740">
            <v>1.3364804107099618E-3</v>
          </cell>
        </row>
        <row r="741">
          <cell r="A741" t="str">
            <v>D-T-ELC-TW_Bat_S2</v>
          </cell>
          <cell r="B741" t="str">
            <v>VAR_fin</v>
          </cell>
          <cell r="C741" t="str">
            <v>TELC</v>
          </cell>
          <cell r="D741">
            <v>3.7019496462264566E-4</v>
          </cell>
          <cell r="E741">
            <v>4.8915716403689685E-4</v>
          </cell>
          <cell r="F741">
            <v>4.9604072437575372E-4</v>
          </cell>
          <cell r="G741">
            <v>3.4913773501381957E-3</v>
          </cell>
          <cell r="H741">
            <v>3.6613801166242026E-3</v>
          </cell>
          <cell r="I741">
            <v>1.3364804107099618E-3</v>
          </cell>
        </row>
        <row r="742">
          <cell r="A742" t="str">
            <v>D-T-ELC-TW_Bat_S2</v>
          </cell>
          <cell r="B742" t="str">
            <v>VAR_ncap</v>
          </cell>
          <cell r="C742" t="str">
            <v>-</v>
          </cell>
          <cell r="D742">
            <v>1.03551405094024E-4</v>
          </cell>
          <cell r="E742">
            <v>6.7594001179583101E-7</v>
          </cell>
          <cell r="F742">
            <v>4.1224296767031798E-6</v>
          </cell>
          <cell r="G742">
            <v>2.6069668278877402E-4</v>
          </cell>
          <cell r="H742">
            <v>2.8225733417240701E-6</v>
          </cell>
          <cell r="I742">
            <v>5.96662375826327E-5</v>
          </cell>
        </row>
        <row r="743">
          <cell r="A743" t="str">
            <v>D-T-ELC-TW_Bat_S2</v>
          </cell>
          <cell r="B743" t="str">
            <v>VAR_cap</v>
          </cell>
          <cell r="C743" t="str">
            <v>-</v>
          </cell>
          <cell r="D743">
            <v>1.03551405094024E-4</v>
          </cell>
          <cell r="E743">
            <v>1.0422734510582E-4</v>
          </cell>
          <cell r="F743">
            <v>1.08349774782523E-4</v>
          </cell>
          <cell r="G743">
            <v>3.6904645757129698E-4</v>
          </cell>
          <cell r="H743">
            <v>3.87914589602174E-4</v>
          </cell>
          <cell r="I743">
            <v>1.4711109156553901E-4</v>
          </cell>
        </row>
        <row r="744">
          <cell r="A744" t="str">
            <v>T_C-FC-H2O-S4</v>
          </cell>
          <cell r="B744" t="str">
            <v>VAR_fout</v>
          </cell>
          <cell r="C744" t="str">
            <v>TPCAR</v>
          </cell>
          <cell r="E744">
            <v>5.2398680565472361E-5</v>
          </cell>
          <cell r="F744">
            <v>1.331112898313291E-4</v>
          </cell>
          <cell r="G744">
            <v>2.1082791192716612E-4</v>
          </cell>
          <cell r="H744">
            <v>2.4520859851128573E-3</v>
          </cell>
          <cell r="I744">
            <v>13.609574009364952</v>
          </cell>
        </row>
        <row r="745">
          <cell r="A745" t="str">
            <v>T_C-FC-H2O-S4</v>
          </cell>
          <cell r="B745" t="str">
            <v>VAR_fin</v>
          </cell>
          <cell r="C745" t="str">
            <v>TH2O</v>
          </cell>
          <cell r="E745">
            <v>6.2621456722364039E-5</v>
          </cell>
          <cell r="F745">
            <v>1.5908077809354831E-4</v>
          </cell>
          <cell r="G745">
            <v>2.5195960700035238E-4</v>
          </cell>
          <cell r="H745">
            <v>2.6265058013533195E-3</v>
          </cell>
          <cell r="I745">
            <v>12.830495427203063</v>
          </cell>
        </row>
        <row r="746">
          <cell r="A746" t="str">
            <v>T_C-FC-H2O-S4</v>
          </cell>
          <cell r="B746" t="str">
            <v>VAR_ncap</v>
          </cell>
          <cell r="C746" t="str">
            <v>-</v>
          </cell>
          <cell r="E746">
            <v>4.2951567003852196E-6</v>
          </cell>
          <cell r="F746">
            <v>7.6068016757484298E-6</v>
          </cell>
          <cell r="G746">
            <v>8.9124782006438801E-6</v>
          </cell>
          <cell r="H746">
            <v>2.4350097494149601E-4</v>
          </cell>
          <cell r="I746">
            <v>1.66297688136236</v>
          </cell>
        </row>
        <row r="747">
          <cell r="A747" t="str">
            <v>T_C-FC-H2O-S4</v>
          </cell>
          <cell r="B747" t="str">
            <v>VAR_cap</v>
          </cell>
          <cell r="C747" t="str">
            <v>-</v>
          </cell>
          <cell r="E747">
            <v>4.2379746310166204E-6</v>
          </cell>
          <cell r="F747">
            <v>1.1500929724083501E-5</v>
          </cell>
          <cell r="G747">
            <v>1.82563613445388E-5</v>
          </cell>
          <cell r="H747">
            <v>2.6649853930501411E-4</v>
          </cell>
          <cell r="I747">
            <v>1.4194283552887925</v>
          </cell>
        </row>
        <row r="748">
          <cell r="A748" t="str">
            <v>T_B_c-ICEDSL-S4</v>
          </cell>
          <cell r="B748" t="str">
            <v>VAR_fout</v>
          </cell>
          <cell r="C748" t="str">
            <v>CO2_T</v>
          </cell>
          <cell r="D748">
            <v>1.0174932930464413</v>
          </cell>
          <cell r="E748">
            <v>2.2321524067493151E-3</v>
          </cell>
          <cell r="F748">
            <v>1.2062882564595661E-2</v>
          </cell>
          <cell r="G748">
            <v>3.0294213977986222E-3</v>
          </cell>
          <cell r="H748">
            <v>4.00599763585057E-3</v>
          </cell>
        </row>
        <row r="749">
          <cell r="A749" t="str">
            <v>T_B_c-ICEDSL-S4</v>
          </cell>
          <cell r="B749" t="str">
            <v>VAR_fout</v>
          </cell>
          <cell r="C749" t="str">
            <v>TPBSc</v>
          </cell>
          <cell r="D749">
            <v>5.3646024027395275E-4</v>
          </cell>
          <cell r="E749">
            <v>1.1989495308029404E-6</v>
          </cell>
          <cell r="F749">
            <v>6.4960734376559614E-6</v>
          </cell>
          <cell r="G749">
            <v>1.7614644550283122E-6</v>
          </cell>
          <cell r="H749">
            <v>2.6732944420622267E-6</v>
          </cell>
        </row>
        <row r="750">
          <cell r="A750" t="str">
            <v>T_B_c-ICEDSL-S4</v>
          </cell>
          <cell r="B750" t="str">
            <v>VAR_fin</v>
          </cell>
          <cell r="C750" t="str">
            <v>TDSL</v>
          </cell>
          <cell r="D750">
            <v>1.3881218186172457E-2</v>
          </cell>
          <cell r="E750">
            <v>3.0452283857425838E-5</v>
          </cell>
          <cell r="F750">
            <v>1.6456865708861787E-4</v>
          </cell>
          <cell r="G750">
            <v>4.1329077732586952E-5</v>
          </cell>
          <cell r="H750">
            <v>5.4652082344482528E-5</v>
          </cell>
        </row>
        <row r="751">
          <cell r="A751" t="str">
            <v>T_B_c-ICEDSL-S4</v>
          </cell>
          <cell r="B751" t="str">
            <v>VAR_ncap</v>
          </cell>
          <cell r="C751" t="str">
            <v>-</v>
          </cell>
          <cell r="E751">
            <v>2.5967672826385499E-8</v>
          </cell>
          <cell r="F751">
            <v>3.2186819373314201E-8</v>
          </cell>
          <cell r="G751">
            <v>2.39415527514236E-8</v>
          </cell>
        </row>
        <row r="752">
          <cell r="A752" t="str">
            <v>T_B_c-ICEDSL-S4</v>
          </cell>
          <cell r="B752" t="str">
            <v>VAR_cap</v>
          </cell>
          <cell r="C752" t="str">
            <v>-</v>
          </cell>
          <cell r="D752">
            <v>1.1521670176068602E-5</v>
          </cell>
          <cell r="E752">
            <v>9.6764165683388718E-8</v>
          </cell>
          <cell r="F752">
            <v>1.9256122700229771E-7</v>
          </cell>
          <cell r="G752">
            <v>8.0739526197292974E-8</v>
          </cell>
          <cell r="H752">
            <v>2.1794305803099801E-8</v>
          </cell>
        </row>
        <row r="753">
          <cell r="A753" t="str">
            <v>D-T-ELC-HGV</v>
          </cell>
          <cell r="B753" t="str">
            <v>VAR_fout</v>
          </cell>
          <cell r="C753" t="str">
            <v>T-ELC-HGV_BatSTGin</v>
          </cell>
          <cell r="D753">
            <v>1.0052748579608712E-2</v>
          </cell>
          <cell r="E753">
            <v>2.5624439738888987E-2</v>
          </cell>
          <cell r="F753">
            <v>5.7479663044759974E-2</v>
          </cell>
          <cell r="G753">
            <v>0.21305089786503201</v>
          </cell>
          <cell r="H753">
            <v>0.56305117319867093</v>
          </cell>
          <cell r="I753">
            <v>1.2686762027824039</v>
          </cell>
        </row>
        <row r="754">
          <cell r="A754" t="str">
            <v>D-T-ELC-HGV</v>
          </cell>
          <cell r="B754" t="str">
            <v>VAR_fin</v>
          </cell>
          <cell r="C754" t="str">
            <v>TELC</v>
          </cell>
          <cell r="D754">
            <v>1.0052748579608712E-2</v>
          </cell>
          <cell r="E754">
            <v>2.5624439738888987E-2</v>
          </cell>
          <cell r="F754">
            <v>5.7479663044759974E-2</v>
          </cell>
          <cell r="G754">
            <v>0.21305089786503201</v>
          </cell>
          <cell r="H754">
            <v>0.56305117319867093</v>
          </cell>
          <cell r="I754">
            <v>1.2686762027824039</v>
          </cell>
        </row>
        <row r="755">
          <cell r="A755" t="str">
            <v>D-T-ELC-HGV</v>
          </cell>
          <cell r="B755" t="str">
            <v>VAR_ncap</v>
          </cell>
          <cell r="C755" t="str">
            <v>-</v>
          </cell>
          <cell r="D755">
            <v>1.4051718535938399E-3</v>
          </cell>
          <cell r="E755">
            <v>1.9032187001868899E-3</v>
          </cell>
          <cell r="F755">
            <v>4.0641355970904803E-3</v>
          </cell>
          <cell r="G755">
            <v>2.1867442835932002E-2</v>
          </cell>
          <cell r="H755">
            <v>4.6317650458353302E-2</v>
          </cell>
          <cell r="I755">
            <v>0.15083237012150399</v>
          </cell>
        </row>
        <row r="756">
          <cell r="A756" t="str">
            <v>D-T-ELC-HGV</v>
          </cell>
          <cell r="B756" t="str">
            <v>VAR_cap</v>
          </cell>
          <cell r="C756" t="str">
            <v>-</v>
          </cell>
          <cell r="D756">
            <v>1.4051718535938399E-3</v>
          </cell>
          <cell r="E756">
            <v>3.3083905537807201E-3</v>
          </cell>
          <cell r="F756">
            <v>7.3725261508712104E-3</v>
          </cell>
          <cell r="G756">
            <v>2.56348100648577E-2</v>
          </cell>
          <cell r="H756">
            <v>6.8055946762877198E-2</v>
          </cell>
          <cell r="I756">
            <v>0.158960591438147</v>
          </cell>
        </row>
        <row r="757">
          <cell r="A757" t="str">
            <v>T_TW-FCLH2O-S3</v>
          </cell>
          <cell r="B757" t="str">
            <v>VAR_fout</v>
          </cell>
          <cell r="C757" t="str">
            <v>TPTWL</v>
          </cell>
          <cell r="G757">
            <v>2.2525719496753445E-5</v>
          </cell>
          <cell r="H757">
            <v>6.3869983595340926E-5</v>
          </cell>
          <cell r="I757">
            <v>2.6031493381896179E-5</v>
          </cell>
        </row>
        <row r="758">
          <cell r="A758" t="str">
            <v>T_TW-FCLH2O-S3</v>
          </cell>
          <cell r="B758" t="str">
            <v>VAR_fin</v>
          </cell>
          <cell r="C758" t="str">
            <v>TH2O</v>
          </cell>
          <cell r="G758">
            <v>1.2793989854734723E-5</v>
          </cell>
          <cell r="H758">
            <v>3.5881827187263507E-5</v>
          </cell>
          <cell r="I758">
            <v>1.4413721661529875E-5</v>
          </cell>
        </row>
        <row r="759">
          <cell r="A759" t="str">
            <v>T_TW-FCLH2O-S3</v>
          </cell>
          <cell r="B759" t="str">
            <v>VAR_ncap</v>
          </cell>
          <cell r="C759" t="str">
            <v>-</v>
          </cell>
          <cell r="G759">
            <v>7.4485607921332902E-6</v>
          </cell>
          <cell r="H759">
            <v>3.1671120284707201E-6</v>
          </cell>
          <cell r="I759">
            <v>1.01058768917236E-6</v>
          </cell>
        </row>
        <row r="760">
          <cell r="A760" t="str">
            <v>T_TW-FCLH2O-S3</v>
          </cell>
          <cell r="B760" t="str">
            <v>VAR_cap</v>
          </cell>
          <cell r="C760" t="str">
            <v>-</v>
          </cell>
          <cell r="G760">
            <v>7.4485607921332902E-6</v>
          </cell>
          <cell r="H760">
            <v>1.6887755719938409E-5</v>
          </cell>
          <cell r="I760">
            <v>8.8586136011503796E-6</v>
          </cell>
        </row>
        <row r="761">
          <cell r="A761" t="str">
            <v>D-T-ELC-TW_Bat_S3</v>
          </cell>
          <cell r="B761" t="str">
            <v>VAR_fout</v>
          </cell>
          <cell r="C761" t="str">
            <v>T-ELC-TWSTGin_S3</v>
          </cell>
          <cell r="D761">
            <v>8.8996230102092897E-5</v>
          </cell>
          <cell r="E761">
            <v>1.7176987940321304E-4</v>
          </cell>
          <cell r="F761">
            <v>1.84387156023219E-4</v>
          </cell>
          <cell r="G761">
            <v>4.3065807993486575E-3</v>
          </cell>
          <cell r="H761">
            <v>5.919915894597041E-3</v>
          </cell>
          <cell r="I761">
            <v>2.5286782820508114E-3</v>
          </cell>
        </row>
        <row r="762">
          <cell r="A762" t="str">
            <v>D-T-ELC-TW_Bat_S3</v>
          </cell>
          <cell r="B762" t="str">
            <v>VAR_fin</v>
          </cell>
          <cell r="C762" t="str">
            <v>TELC</v>
          </cell>
          <cell r="D762">
            <v>8.8996230102092897E-5</v>
          </cell>
          <cell r="E762">
            <v>1.7176987940321304E-4</v>
          </cell>
          <cell r="F762">
            <v>1.84387156023219E-4</v>
          </cell>
          <cell r="G762">
            <v>4.3065807993486575E-3</v>
          </cell>
          <cell r="H762">
            <v>5.919915894597041E-3</v>
          </cell>
          <cell r="I762">
            <v>2.5286782820508114E-3</v>
          </cell>
        </row>
        <row r="763">
          <cell r="A763" t="str">
            <v>D-T-ELC-TW_Bat_S3</v>
          </cell>
          <cell r="B763" t="str">
            <v>VAR_ncap</v>
          </cell>
          <cell r="C763" t="str">
            <v>-</v>
          </cell>
          <cell r="D763">
            <v>1.07906019878887E-4</v>
          </cell>
          <cell r="E763">
            <v>7.5911924101391801E-7</v>
          </cell>
          <cell r="F763">
            <v>8.5525135377085093E-6</v>
          </cell>
          <cell r="G763">
            <v>3.3822890289179598E-4</v>
          </cell>
          <cell r="H763">
            <v>1.56377617766426E-6</v>
          </cell>
          <cell r="I763">
            <v>1.9113499280446002E-6</v>
          </cell>
        </row>
        <row r="764">
          <cell r="A764" t="str">
            <v>D-T-ELC-TW_Bat_S3</v>
          </cell>
          <cell r="B764" t="str">
            <v>VAR_cap</v>
          </cell>
          <cell r="C764" t="str">
            <v>-</v>
          </cell>
          <cell r="D764">
            <v>1.07906019878887E-4</v>
          </cell>
          <cell r="E764">
            <v>1.08665139119901E-4</v>
          </cell>
          <cell r="F764">
            <v>1.1721765265761E-4</v>
          </cell>
          <cell r="G764">
            <v>4.5544655554940599E-4</v>
          </cell>
          <cell r="H764">
            <v>6.2615792578358902E-4</v>
          </cell>
          <cell r="I764">
            <v>2.8240254487093798E-4</v>
          </cell>
        </row>
        <row r="765">
          <cell r="A765" t="str">
            <v>T_TW-FCLH2O-S4</v>
          </cell>
          <cell r="B765" t="str">
            <v>VAR_fout</v>
          </cell>
          <cell r="C765" t="str">
            <v>TPTWL</v>
          </cell>
          <cell r="G765">
            <v>9.1345551394549869E-6</v>
          </cell>
          <cell r="H765">
            <v>3.5823244024854406E-5</v>
          </cell>
          <cell r="I765">
            <v>1.8080989633197625E-5</v>
          </cell>
        </row>
        <row r="766">
          <cell r="A766" t="str">
            <v>T_TW-FCLH2O-S4</v>
          </cell>
          <cell r="B766" t="str">
            <v>VAR_fin</v>
          </cell>
          <cell r="C766" t="str">
            <v>TH2O</v>
          </cell>
          <cell r="G766">
            <v>5.84783248017331E-6</v>
          </cell>
          <cell r="H766">
            <v>2.2601136596384248E-5</v>
          </cell>
          <cell r="I766">
            <v>1.1271008858009127E-5</v>
          </cell>
        </row>
        <row r="767">
          <cell r="A767" t="str">
            <v>T_TW-FCLH2O-S4</v>
          </cell>
          <cell r="B767" t="str">
            <v>VAR_ncap</v>
          </cell>
          <cell r="C767" t="str">
            <v>-</v>
          </cell>
          <cell r="G767">
            <v>2.4563618408958199E-6</v>
          </cell>
          <cell r="H767">
            <v>1.54837436484082E-6</v>
          </cell>
          <cell r="I767">
            <v>3.8204562088453899E-7</v>
          </cell>
        </row>
        <row r="768">
          <cell r="A768" t="str">
            <v>T_TW-FCLH2O-S4</v>
          </cell>
          <cell r="B768" t="str">
            <v>VAR_cap</v>
          </cell>
          <cell r="C768" t="str">
            <v>-</v>
          </cell>
          <cell r="G768">
            <v>2.4563618408958199E-6</v>
          </cell>
          <cell r="H768">
            <v>6.1780075810693723E-6</v>
          </cell>
          <cell r="I768">
            <v>5.1958879297444219E-6</v>
          </cell>
        </row>
        <row r="769">
          <cell r="A769" t="str">
            <v>D-T-ELC-TW_Bat_S4</v>
          </cell>
          <cell r="B769" t="str">
            <v>VAR_fout</v>
          </cell>
          <cell r="C769" t="str">
            <v>T-ELC-TWSTGin_S4</v>
          </cell>
          <cell r="D769">
            <v>6.3266597617719146E-5</v>
          </cell>
          <cell r="E769">
            <v>1.2191234348474399E-4</v>
          </cell>
          <cell r="F769">
            <v>1.4016714528503142E-4</v>
          </cell>
          <cell r="G769">
            <v>4.267550821669068E-3</v>
          </cell>
          <cell r="H769">
            <v>6.3423682094295311E-3</v>
          </cell>
          <cell r="I769">
            <v>3.9766276737720537E-3</v>
          </cell>
        </row>
        <row r="770">
          <cell r="A770" t="str">
            <v>D-T-ELC-TW_Bat_S4</v>
          </cell>
          <cell r="B770" t="str">
            <v>VAR_fin</v>
          </cell>
          <cell r="C770" t="str">
            <v>TELC</v>
          </cell>
          <cell r="D770">
            <v>6.3266597617719146E-5</v>
          </cell>
          <cell r="E770">
            <v>1.2191234348474399E-4</v>
          </cell>
          <cell r="F770">
            <v>1.4016714528503142E-4</v>
          </cell>
          <cell r="G770">
            <v>4.267550821669068E-3</v>
          </cell>
          <cell r="H770">
            <v>6.3423682094295311E-3</v>
          </cell>
          <cell r="I770">
            <v>3.9766276737720537E-3</v>
          </cell>
        </row>
        <row r="771">
          <cell r="A771" t="str">
            <v>D-T-ELC-TW_Bat_S4</v>
          </cell>
          <cell r="B771" t="str">
            <v>VAR_ncap</v>
          </cell>
          <cell r="C771" t="str">
            <v>-</v>
          </cell>
          <cell r="D771">
            <v>1.3380184154256799E-4</v>
          </cell>
          <cell r="E771">
            <v>8.6104211502655701E-7</v>
          </cell>
          <cell r="F771">
            <v>2.15191458398194E-6</v>
          </cell>
          <cell r="G771">
            <v>3.1448915086408901E-4</v>
          </cell>
          <cell r="H771">
            <v>1.40476946299002E-6</v>
          </cell>
          <cell r="I771">
            <v>1.6892752741296699E-6</v>
          </cell>
        </row>
        <row r="772">
          <cell r="A772" t="str">
            <v>D-T-ELC-TW_Bat_S4</v>
          </cell>
          <cell r="B772" t="str">
            <v>VAR_cap</v>
          </cell>
          <cell r="C772" t="str">
            <v>-</v>
          </cell>
          <cell r="D772">
            <v>1.3380184154256799E-4</v>
          </cell>
          <cell r="E772">
            <v>1.34662883657594E-4</v>
          </cell>
          <cell r="F772">
            <v>1.36814798241576E-4</v>
          </cell>
          <cell r="G772">
            <v>4.51303949105665E-4</v>
          </cell>
          <cell r="H772">
            <v>6.7066059655272996E-4</v>
          </cell>
          <cell r="I772">
            <v>4.3930007742289898E-4</v>
          </cell>
        </row>
        <row r="773">
          <cell r="A773" t="str">
            <v>T_B_u-ICENGA-S1</v>
          </cell>
          <cell r="B773" t="str">
            <v>VAR_fout</v>
          </cell>
          <cell r="C773" t="str">
            <v>CO2_T</v>
          </cell>
          <cell r="E773">
            <v>5.9681717162910703E-3</v>
          </cell>
          <cell r="F773">
            <v>8.2418900051682217E-2</v>
          </cell>
          <cell r="G773">
            <v>6.195528431901777E-2</v>
          </cell>
          <cell r="H773">
            <v>5.3889603076819247E-2</v>
          </cell>
          <cell r="I773">
            <v>1.4339135659950271E-3</v>
          </cell>
        </row>
        <row r="774">
          <cell r="A774" t="str">
            <v>T_B_u-ICENGA-S1</v>
          </cell>
          <cell r="B774" t="str">
            <v>VAR_fout</v>
          </cell>
          <cell r="C774" t="str">
            <v>TPBSu</v>
          </cell>
          <cell r="E774">
            <v>1.2723371712762762E-5</v>
          </cell>
          <cell r="F774">
            <v>1.8446643893346663E-4</v>
          </cell>
          <cell r="G774">
            <v>1.4362106239657792E-4</v>
          </cell>
          <cell r="H774">
            <v>1.4019548266767964E-4</v>
          </cell>
          <cell r="I774">
            <v>3.9748381110829638E-6</v>
          </cell>
        </row>
        <row r="775">
          <cell r="A775" t="str">
            <v>T_B_u-ICENGA-S1</v>
          </cell>
          <cell r="B775" t="str">
            <v>VAR_fin</v>
          </cell>
          <cell r="C775" t="str">
            <v>TNGA</v>
          </cell>
          <cell r="E775">
            <v>1.0581864745196922E-4</v>
          </cell>
          <cell r="F775">
            <v>1.4613280151007497E-3</v>
          </cell>
          <cell r="G775">
            <v>1.0984979489187558E-3</v>
          </cell>
          <cell r="H775">
            <v>9.5548941625566114E-4</v>
          </cell>
          <cell r="I775">
            <v>2.5423999397074964E-5</v>
          </cell>
        </row>
        <row r="776">
          <cell r="A776" t="str">
            <v>T_B_u-ICENGA-S1</v>
          </cell>
          <cell r="B776" t="str">
            <v>VAR_ncap</v>
          </cell>
          <cell r="C776" t="str">
            <v>-</v>
          </cell>
          <cell r="E776">
            <v>3.19167332460795E-7</v>
          </cell>
          <cell r="F776">
            <v>3.3166076471979101E-6</v>
          </cell>
          <cell r="G776">
            <v>1.3011267793357299E-6</v>
          </cell>
          <cell r="H776">
            <v>8.1753181979169197E-7</v>
          </cell>
          <cell r="I776">
            <v>5.3494125782296501E-8</v>
          </cell>
        </row>
        <row r="777">
          <cell r="A777" t="str">
            <v>T_B_u-ICENGA-S1</v>
          </cell>
          <cell r="B777" t="str">
            <v>VAR_cap</v>
          </cell>
          <cell r="C777" t="str">
            <v>-</v>
          </cell>
          <cell r="E777">
            <v>3.19167332460795E-7</v>
          </cell>
          <cell r="F777">
            <v>3.6357749796586998E-6</v>
          </cell>
          <cell r="G777">
            <v>2.9725839615077703E-6</v>
          </cell>
          <cell r="H777">
            <v>2.9273617999051599E-6</v>
          </cell>
          <cell r="I777">
            <v>1.4043035399717298E-7</v>
          </cell>
        </row>
        <row r="778">
          <cell r="A778" t="str">
            <v>T_B_u-ICENGA-S2</v>
          </cell>
          <cell r="B778" t="str">
            <v>VAR_fout</v>
          </cell>
          <cell r="C778" t="str">
            <v>CO2_T</v>
          </cell>
          <cell r="E778">
            <v>3.33302492947038E-3</v>
          </cell>
          <cell r="F778">
            <v>0.10233680315892149</v>
          </cell>
          <cell r="G778">
            <v>0.14872517905259855</v>
          </cell>
          <cell r="H778">
            <v>8.9675527709853209E-2</v>
          </cell>
          <cell r="I778">
            <v>3.8038005670906044E-5</v>
          </cell>
        </row>
        <row r="779">
          <cell r="A779" t="str">
            <v>T_B_u-ICENGA-S2</v>
          </cell>
          <cell r="B779" t="str">
            <v>VAR_fout</v>
          </cell>
          <cell r="C779" t="str">
            <v>TPBSu</v>
          </cell>
          <cell r="E779">
            <v>5.0230621816248598E-6</v>
          </cell>
          <cell r="F779">
            <v>1.6186711295630184E-4</v>
          </cell>
          <cell r="G779">
            <v>2.4160855039160524E-4</v>
          </cell>
          <cell r="H779">
            <v>1.62942589319273E-4</v>
          </cell>
          <cell r="I779">
            <v>7.3910738724386608E-8</v>
          </cell>
        </row>
        <row r="780">
          <cell r="A780" t="str">
            <v>T_B_u-ICENGA-S2</v>
          </cell>
          <cell r="B780" t="str">
            <v>VAR_fin</v>
          </cell>
          <cell r="C780" t="str">
            <v>TNGA</v>
          </cell>
          <cell r="E780">
            <v>5.9096186692737222E-5</v>
          </cell>
          <cell r="F780">
            <v>1.8144823255127926E-3</v>
          </cell>
          <cell r="G780">
            <v>2.6369712597978461E-3</v>
          </cell>
          <cell r="H780">
            <v>1.5899916260612278E-3</v>
          </cell>
          <cell r="I780">
            <v>6.7443272466145498E-7</v>
          </cell>
        </row>
        <row r="781">
          <cell r="A781" t="str">
            <v>T_B_u-ICENGA-S2</v>
          </cell>
          <cell r="B781" t="str">
            <v>VAR_ncap</v>
          </cell>
          <cell r="C781" t="str">
            <v>-</v>
          </cell>
          <cell r="E781">
            <v>1.32683034263558E-7</v>
          </cell>
          <cell r="F781">
            <v>2.9365263017573599E-6</v>
          </cell>
          <cell r="G781">
            <v>1.5226279100987499E-6</v>
          </cell>
          <cell r="H781">
            <v>6.91787728599264E-7</v>
          </cell>
          <cell r="I781">
            <v>1.3951344748763499E-8</v>
          </cell>
        </row>
        <row r="782">
          <cell r="A782" t="str">
            <v>T_B_u-ICENGA-S2</v>
          </cell>
          <cell r="B782" t="str">
            <v>VAR_cap</v>
          </cell>
          <cell r="C782" t="str">
            <v>-</v>
          </cell>
          <cell r="E782">
            <v>1.32683034263558E-7</v>
          </cell>
          <cell r="F782">
            <v>3.0692093360209202E-6</v>
          </cell>
          <cell r="G782">
            <v>4.5605021972625226E-6</v>
          </cell>
          <cell r="H782">
            <v>3.1200935306835899E-6</v>
          </cell>
          <cell r="I782">
            <v>2.6561941932056944E-8</v>
          </cell>
        </row>
        <row r="783">
          <cell r="A783" t="str">
            <v>T_B_c-ICEDSLEXT</v>
          </cell>
          <cell r="B783" t="str">
            <v>VAR_fout</v>
          </cell>
          <cell r="C783" t="str">
            <v>CO2_T</v>
          </cell>
          <cell r="D783">
            <v>0.44207500444234599</v>
          </cell>
          <cell r="E783">
            <v>0.44086404110368299</v>
          </cell>
          <cell r="F783">
            <v>0.43766165703090898</v>
          </cell>
        </row>
        <row r="784">
          <cell r="A784" t="str">
            <v>T_B_c-ICEDSLEXT</v>
          </cell>
          <cell r="B784" t="str">
            <v>VAR_fout</v>
          </cell>
          <cell r="C784" t="str">
            <v>TPBSc</v>
          </cell>
          <cell r="D784">
            <v>6.0010322422325992E-2</v>
          </cell>
          <cell r="E784">
            <v>4.7994195611881729E-2</v>
          </cell>
          <cell r="F784">
            <v>2.9997092553136234E-2</v>
          </cell>
        </row>
        <row r="785">
          <cell r="A785" t="str">
            <v>T_B_c-ICEDSLEXT</v>
          </cell>
          <cell r="B785" t="str">
            <v>VAR_fin</v>
          </cell>
          <cell r="C785" t="str">
            <v>TDSL</v>
          </cell>
          <cell r="D785">
            <v>6.0310368955299636E-3</v>
          </cell>
          <cell r="E785">
            <v>6.0145162497091832E-3</v>
          </cell>
          <cell r="F785">
            <v>5.9708275174748908E-3</v>
          </cell>
        </row>
        <row r="786">
          <cell r="A786" t="str">
            <v>T_B_c-ICEDSLEXT</v>
          </cell>
          <cell r="B786" t="str">
            <v>VAR_cap</v>
          </cell>
          <cell r="C786" t="str">
            <v>-</v>
          </cell>
          <cell r="D786">
            <v>1.30332047521267E-3</v>
          </cell>
          <cell r="E786">
            <v>1.04265638017014E-3</v>
          </cell>
          <cell r="F786">
            <v>6.5166023760633498E-4</v>
          </cell>
        </row>
        <row r="787">
          <cell r="A787" t="str">
            <v>T_B_u-ICENGA-S3</v>
          </cell>
          <cell r="B787" t="str">
            <v>VAR_fout</v>
          </cell>
          <cell r="C787" t="str">
            <v>CO2_T</v>
          </cell>
          <cell r="E787">
            <v>2.9516150567942801E-3</v>
          </cell>
          <cell r="F787">
            <v>1.9377423782006955</v>
          </cell>
          <cell r="G787">
            <v>2.0743710836298068</v>
          </cell>
          <cell r="H787">
            <v>2.1841960462540326</v>
          </cell>
          <cell r="I787">
            <v>1.2204672500662399E-4</v>
          </cell>
        </row>
        <row r="788">
          <cell r="A788" t="str">
            <v>T_B_u-ICENGA-S3</v>
          </cell>
          <cell r="B788" t="str">
            <v>VAR_fout</v>
          </cell>
          <cell r="C788" t="str">
            <v>TPBSu</v>
          </cell>
          <cell r="E788">
            <v>2.9527733805078716E-6</v>
          </cell>
          <cell r="F788">
            <v>2.0390582318053066E-3</v>
          </cell>
          <cell r="G788">
            <v>2.1949199679591074E-3</v>
          </cell>
          <cell r="H788">
            <v>2.6214138939046378E-3</v>
          </cell>
          <cell r="I788">
            <v>1.663303706908312E-7</v>
          </cell>
        </row>
        <row r="789">
          <cell r="A789" t="str">
            <v>T_B_u-ICENGA-S3</v>
          </cell>
          <cell r="B789" t="str">
            <v>VAR_fin</v>
          </cell>
          <cell r="C789" t="str">
            <v>TNGA</v>
          </cell>
          <cell r="E789">
            <v>5.2333600297770939E-5</v>
          </cell>
          <cell r="F789">
            <v>3.4357134365260569E-2</v>
          </cell>
          <cell r="G789">
            <v>3.6779629142372504E-2</v>
          </cell>
          <cell r="H789">
            <v>3.8726880252731154E-2</v>
          </cell>
          <cell r="I789">
            <v>2.163949024940144E-6</v>
          </cell>
        </row>
        <row r="790">
          <cell r="A790" t="str">
            <v>T_B_u-ICENGA-S3</v>
          </cell>
          <cell r="B790" t="str">
            <v>VAR_ncap</v>
          </cell>
          <cell r="C790" t="str">
            <v>-</v>
          </cell>
          <cell r="E790">
            <v>6.8744961192810006E-8</v>
          </cell>
          <cell r="F790">
            <v>3.8346801690023701E-5</v>
          </cell>
          <cell r="G790">
            <v>2.9394026733664701E-6</v>
          </cell>
          <cell r="H790">
            <v>1.29185352470066E-6</v>
          </cell>
        </row>
        <row r="791">
          <cell r="A791" t="str">
            <v>T_B_u-ICENGA-S3</v>
          </cell>
          <cell r="B791" t="str">
            <v>VAR_cap</v>
          </cell>
          <cell r="C791" t="str">
            <v>-</v>
          </cell>
          <cell r="E791">
            <v>6.8744961192810006E-8</v>
          </cell>
          <cell r="F791">
            <v>3.8415546651216498E-5</v>
          </cell>
          <cell r="G791">
            <v>4.13269353228955E-5</v>
          </cell>
          <cell r="H791">
            <v>4.93650220517509E-5</v>
          </cell>
          <cell r="I791">
            <v>-4.0575836320579623E-9</v>
          </cell>
        </row>
        <row r="792">
          <cell r="A792" t="str">
            <v>T_B_u-ICENGA-S4</v>
          </cell>
          <cell r="B792" t="str">
            <v>VAR_fout</v>
          </cell>
          <cell r="C792" t="str">
            <v>CO2_T</v>
          </cell>
          <cell r="F792">
            <v>4.3562067541856998E-4</v>
          </cell>
          <cell r="G792">
            <v>1.5767121741178201E-4</v>
          </cell>
          <cell r="H792">
            <v>1.5483368761879E-3</v>
          </cell>
        </row>
        <row r="793">
          <cell r="A793" t="str">
            <v>T_B_u-ICENGA-S4</v>
          </cell>
          <cell r="B793" t="str">
            <v>VAR_fout</v>
          </cell>
          <cell r="C793" t="str">
            <v>TPBSu</v>
          </cell>
          <cell r="F793">
            <v>3.0643079131868866E-7</v>
          </cell>
          <cell r="G793">
            <v>1.1091143888716731E-7</v>
          </cell>
          <cell r="H793">
            <v>1.2419709747467179E-6</v>
          </cell>
        </row>
        <row r="794">
          <cell r="A794" t="str">
            <v>T_B_u-ICENGA-S4</v>
          </cell>
          <cell r="B794" t="str">
            <v>VAR_fin</v>
          </cell>
          <cell r="C794" t="str">
            <v>TNGA</v>
          </cell>
          <cell r="F794">
            <v>7.7237708407547866E-6</v>
          </cell>
          <cell r="G794">
            <v>2.7955889612018057E-6</v>
          </cell>
          <cell r="H794">
            <v>2.7452781492693299E-5</v>
          </cell>
        </row>
        <row r="795">
          <cell r="A795" t="str">
            <v>T_B_u-ICENGA-S4</v>
          </cell>
          <cell r="B795" t="str">
            <v>VAR_ncap</v>
          </cell>
          <cell r="C795" t="str">
            <v>-</v>
          </cell>
          <cell r="F795">
            <v>1.08373264624088E-8</v>
          </cell>
        </row>
        <row r="796">
          <cell r="A796" t="str">
            <v>T_B_u-ICENGA-S4</v>
          </cell>
          <cell r="B796" t="str">
            <v>VAR_cap</v>
          </cell>
          <cell r="C796" t="str">
            <v>-</v>
          </cell>
          <cell r="F796">
            <v>1.08373264624088E-8</v>
          </cell>
          <cell r="G796">
            <v>7.9296366154787104E-9</v>
          </cell>
          <cell r="H796">
            <v>8.2421351384100295E-9</v>
          </cell>
          <cell r="I796">
            <v>-4.6161367008026997E-9</v>
          </cell>
        </row>
        <row r="797">
          <cell r="A797"/>
          <cell r="B797"/>
          <cell r="C797"/>
        </row>
        <row r="798">
          <cell r="A798"/>
          <cell r="B798"/>
          <cell r="C798"/>
        </row>
        <row r="799">
          <cell r="A799"/>
          <cell r="B799"/>
          <cell r="C799"/>
        </row>
        <row r="800">
          <cell r="A800"/>
          <cell r="B800"/>
          <cell r="C800"/>
        </row>
        <row r="801">
          <cell r="A801"/>
          <cell r="B801"/>
          <cell r="C801"/>
        </row>
        <row r="802">
          <cell r="A802"/>
          <cell r="B802"/>
          <cell r="C802"/>
        </row>
        <row r="803">
          <cell r="A803"/>
          <cell r="B803"/>
          <cell r="C803"/>
        </row>
        <row r="804">
          <cell r="A804"/>
          <cell r="B804"/>
          <cell r="C804"/>
        </row>
        <row r="805">
          <cell r="A805"/>
          <cell r="B805"/>
          <cell r="C805"/>
        </row>
        <row r="806">
          <cell r="A806"/>
          <cell r="B806"/>
          <cell r="C806"/>
        </row>
        <row r="807">
          <cell r="A807"/>
          <cell r="B807"/>
          <cell r="C807"/>
        </row>
      </sheetData>
      <sheetData sheetId="29"/>
      <sheetData sheetId="30">
        <row r="9">
          <cell r="B9">
            <v>18.873116008610321</v>
          </cell>
          <cell r="C9">
            <v>21.779175072828117</v>
          </cell>
          <cell r="D9">
            <v>23.717058004351081</v>
          </cell>
          <cell r="E9">
            <v>28.066480456173842</v>
          </cell>
          <cell r="F9">
            <v>47.85893276528143</v>
          </cell>
          <cell r="G9">
            <v>71.760231018683371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2.9805640674480047</v>
          </cell>
          <cell r="G28">
            <v>6.056470553088384</v>
          </cell>
        </row>
      </sheetData>
      <sheetData sheetId="31"/>
      <sheetData sheetId="32"/>
      <sheetData sheetId="33">
        <row r="14">
          <cell r="B14">
            <v>82.760003449728018</v>
          </cell>
          <cell r="C14">
            <v>82.759882539775944</v>
          </cell>
          <cell r="D14">
            <v>53.505910852526831</v>
          </cell>
          <cell r="E14">
            <v>23.150376992485477</v>
          </cell>
          <cell r="F14">
            <v>13.11797685108583</v>
          </cell>
          <cell r="G14">
            <v>0</v>
          </cell>
        </row>
        <row r="15">
          <cell r="B15">
            <v>66.74568006459485</v>
          </cell>
          <cell r="C15">
            <v>49.798799646207954</v>
          </cell>
          <cell r="D15">
            <v>68.536270457775814</v>
          </cell>
          <cell r="E15">
            <v>70.234953391222874</v>
          </cell>
          <cell r="F15">
            <v>70.54824419086755</v>
          </cell>
          <cell r="G15">
            <v>69.178238110162411</v>
          </cell>
        </row>
        <row r="16">
          <cell r="B16">
            <v>66.632404690546068</v>
          </cell>
          <cell r="C16">
            <v>55.76400359418767</v>
          </cell>
          <cell r="D16">
            <v>65.549075860569289</v>
          </cell>
          <cell r="E16">
            <v>64.464326637395871</v>
          </cell>
          <cell r="F16">
            <v>64.764976704633938</v>
          </cell>
          <cell r="G16">
            <v>66.134979705476638</v>
          </cell>
        </row>
        <row r="17">
          <cell r="B17">
            <v>12.841925575153734</v>
          </cell>
          <cell r="C17">
            <v>16.034889512958351</v>
          </cell>
          <cell r="D17">
            <v>3.2972651941707549</v>
          </cell>
          <cell r="E17">
            <v>12.742991596698625</v>
          </cell>
          <cell r="F17">
            <v>12.955747374517331</v>
          </cell>
          <cell r="G17">
            <v>13.233616530185387</v>
          </cell>
        </row>
        <row r="18">
          <cell r="B18">
            <v>3.9602773389297963E-2</v>
          </cell>
          <cell r="C18">
            <v>1.6775605707016141E-5</v>
          </cell>
          <cell r="D18">
            <v>2.0528117941258418E-3</v>
          </cell>
          <cell r="E18">
            <v>3.3677535273767353E-4</v>
          </cell>
          <cell r="F18">
            <v>6.0946450302545396E-4</v>
          </cell>
          <cell r="G18">
            <v>2.5653676998355118E-5</v>
          </cell>
        </row>
        <row r="19">
          <cell r="B19">
            <v>6.5070012131470225</v>
          </cell>
          <cell r="C19">
            <v>7.3027681687198882</v>
          </cell>
          <cell r="D19">
            <v>8.0272264429452136</v>
          </cell>
          <cell r="E19">
            <v>7.4883927365351619</v>
          </cell>
          <cell r="F19">
            <v>7.7444000398886397</v>
          </cell>
          <cell r="G19">
            <v>4.6999670148202854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2.965551664049959E-4</v>
          </cell>
          <cell r="G20">
            <v>4.4885590159864002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3.1535786616482514E-2</v>
          </cell>
          <cell r="G21">
            <v>1.7020872078445551E-4</v>
          </cell>
        </row>
        <row r="22">
          <cell r="B22">
            <v>0</v>
          </cell>
          <cell r="C22">
            <v>7.0662048760497683E-5</v>
          </cell>
          <cell r="D22">
            <v>7.7642277724411955E-3</v>
          </cell>
          <cell r="E22">
            <v>4.2763703670302397E-2</v>
          </cell>
          <cell r="F22">
            <v>1.4842705744326435E-2</v>
          </cell>
          <cell r="G22">
            <v>3.3044615818614195E-4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4.6034501093842738E-4</v>
          </cell>
          <cell r="G23">
            <v>4.1237391629432086E-4</v>
          </cell>
        </row>
        <row r="24">
          <cell r="B24">
            <v>0.96588182378430842</v>
          </cell>
          <cell r="C24">
            <v>5.1338767277479151E-5</v>
          </cell>
          <cell r="D24">
            <v>1.6817699103016715E-2</v>
          </cell>
          <cell r="E24">
            <v>4.2225982518415773E-3</v>
          </cell>
          <cell r="F24">
            <v>1.6470745443767877E-3</v>
          </cell>
          <cell r="G24">
            <v>1.7318075479013406E-5</v>
          </cell>
        </row>
        <row r="25">
          <cell r="B25">
            <v>0.34929009161853342</v>
          </cell>
          <cell r="C25">
            <v>9.2811527439069297E-5</v>
          </cell>
          <cell r="D25">
            <v>3.074254103473006E-3</v>
          </cell>
          <cell r="E25">
            <v>1.3703177009025884E-3</v>
          </cell>
          <cell r="F25">
            <v>0.1029792543117778</v>
          </cell>
          <cell r="G25">
            <v>1.4461622648804652E-4</v>
          </cell>
        </row>
        <row r="26">
          <cell r="B26">
            <v>1.5176404612784256</v>
          </cell>
          <cell r="C26">
            <v>1.4122789981516961</v>
          </cell>
          <cell r="D26">
            <v>1.346866825414831</v>
          </cell>
          <cell r="E26">
            <v>1.444338793105101</v>
          </cell>
          <cell r="F26">
            <v>1.4635905697726173</v>
          </cell>
          <cell r="G26">
            <v>0.50746126926006885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5.0687141474072181E-5</v>
          </cell>
          <cell r="G27">
            <v>0.71887031708128457</v>
          </cell>
        </row>
        <row r="28">
          <cell r="B28">
            <v>1.8027744008818211E-3</v>
          </cell>
          <cell r="C28">
            <v>1.0075517669210913E-5</v>
          </cell>
          <cell r="D28">
            <v>7.3086761370720122E-4</v>
          </cell>
          <cell r="E28">
            <v>1.9272209355009339E-4</v>
          </cell>
          <cell r="F28">
            <v>2.0611809580258132E-4</v>
          </cell>
          <cell r="G28">
            <v>4.8396616343525664E-6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0.16232664980800823</v>
          </cell>
          <cell r="G29">
            <v>5.3314950517826067E-5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2.6756239496037235E-4</v>
          </cell>
          <cell r="G30">
            <v>0.61319623965595249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1.3650350760845381E-4</v>
          </cell>
          <cell r="G31">
            <v>0.12222368429642648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0.54529201672214855</v>
          </cell>
          <cell r="D33">
            <v>0.50357578397505198</v>
          </cell>
          <cell r="E33">
            <v>2.3065700605255062</v>
          </cell>
          <cell r="F33">
            <v>3.7571533201364944</v>
          </cell>
          <cell r="G33">
            <v>6.1200038361585154</v>
          </cell>
        </row>
        <row r="34">
          <cell r="B34">
            <v>0</v>
          </cell>
          <cell r="C34">
            <v>0</v>
          </cell>
          <cell r="D34">
            <v>0.14080627554458255</v>
          </cell>
          <cell r="E34">
            <v>0.23809099957733895</v>
          </cell>
          <cell r="F34">
            <v>0.82969035392598989</v>
          </cell>
          <cell r="G34">
            <v>0.49281537930814601</v>
          </cell>
        </row>
        <row r="35">
          <cell r="B35">
            <v>3.517953999707534</v>
          </cell>
          <cell r="C35">
            <v>4.8498357416635347</v>
          </cell>
          <cell r="D35">
            <v>9.5945036844207259</v>
          </cell>
          <cell r="E35">
            <v>17.736887694815568</v>
          </cell>
          <cell r="F35">
            <v>23.836896604604171</v>
          </cell>
          <cell r="G35">
            <v>32.032929361270689</v>
          </cell>
        </row>
        <row r="36">
          <cell r="B36">
            <v>2.1349390887346629</v>
          </cell>
          <cell r="C36">
            <v>3.3906662887829073</v>
          </cell>
          <cell r="D36">
            <v>8.0481930021197083</v>
          </cell>
          <cell r="E36">
            <v>10.326573064767693</v>
          </cell>
          <cell r="F36">
            <v>13.878141145405262</v>
          </cell>
          <cell r="G36">
            <v>18.650921473079755</v>
          </cell>
        </row>
        <row r="37">
          <cell r="B37">
            <v>0.86248322578584768</v>
          </cell>
          <cell r="C37">
            <v>1.2875837863490371</v>
          </cell>
          <cell r="D37">
            <v>4.1841061392279286</v>
          </cell>
          <cell r="E37">
            <v>9.119828637455301</v>
          </cell>
          <cell r="F37">
            <v>12.256337827497827</v>
          </cell>
          <cell r="G37">
            <v>16.471408167777973</v>
          </cell>
        </row>
        <row r="38">
          <cell r="B38">
            <v>2.8396236857719668</v>
          </cell>
          <cell r="C38">
            <v>3.2944550534930923</v>
          </cell>
          <cell r="D38">
            <v>6.8324004825870199</v>
          </cell>
          <cell r="E38">
            <v>12.376889036225256</v>
          </cell>
          <cell r="F38">
            <v>16.633493340292286</v>
          </cell>
          <cell r="G38">
            <v>22.352179941302573</v>
          </cell>
        </row>
        <row r="39">
          <cell r="B39">
            <v>0.66997385431491985</v>
          </cell>
          <cell r="C39">
            <v>8.9710378174584771E-2</v>
          </cell>
          <cell r="D39">
            <v>0.11411453499417086</v>
          </cell>
          <cell r="E39">
            <v>0.90316367521318508</v>
          </cell>
          <cell r="F39">
            <v>3.1195023509365725E-2</v>
          </cell>
          <cell r="G39">
            <v>4.3733717456637157E-3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1.9716998555661133E-4</v>
          </cell>
          <cell r="G40">
            <v>2.5756463222500348E-3</v>
          </cell>
        </row>
        <row r="41">
          <cell r="B41">
            <v>7.0505649195845593E-2</v>
          </cell>
          <cell r="C41">
            <v>0.17150309844399642</v>
          </cell>
          <cell r="D41">
            <v>0.16875225783164882</v>
          </cell>
          <cell r="E41">
            <v>0.17100523036096055</v>
          </cell>
          <cell r="F41">
            <v>2.194696886350504E-4</v>
          </cell>
          <cell r="G41">
            <v>6.2834667682201847E-5</v>
          </cell>
        </row>
        <row r="42">
          <cell r="B42">
            <v>0.17246231051654975</v>
          </cell>
          <cell r="C42">
            <v>0.52165458118186259</v>
          </cell>
          <cell r="D42">
            <v>0.52362040165861967</v>
          </cell>
          <cell r="E42">
            <v>0.52321069570499945</v>
          </cell>
          <cell r="F42">
            <v>0.50700963778184638</v>
          </cell>
          <cell r="G42">
            <v>9.695397799638157E-5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1.9728561926905355</v>
          </cell>
          <cell r="G43">
            <v>5.3966887501778604</v>
          </cell>
        </row>
        <row r="44">
          <cell r="B44">
            <v>0.2300445401714416</v>
          </cell>
          <cell r="C44">
            <v>0.23015958702499992</v>
          </cell>
          <cell r="D44">
            <v>0.33670707966562258</v>
          </cell>
          <cell r="E44">
            <v>0.33294587200685127</v>
          </cell>
          <cell r="F44">
            <v>0.32750999582218049</v>
          </cell>
          <cell r="G44">
            <v>4.8546306754659355E-6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3.9109650551513465E-5</v>
          </cell>
          <cell r="G45">
            <v>0.59890204310562278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1.4451285971534044E-3</v>
          </cell>
          <cell r="F46">
            <v>5.2322901700586153E-3</v>
          </cell>
          <cell r="G46">
            <v>0.62160289566770444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6.7652088803975957E-4</v>
          </cell>
          <cell r="F47">
            <v>4.9409102212444745E-4</v>
          </cell>
          <cell r="G47">
            <v>6.6004062776913439E-4</v>
          </cell>
        </row>
        <row r="48">
          <cell r="B48">
            <v>1.3950797968126732E-2</v>
          </cell>
          <cell r="C48">
            <v>2.5557597754716079E-2</v>
          </cell>
          <cell r="D48">
            <v>1.7854730498583816E-2</v>
          </cell>
          <cell r="E48">
            <v>6.7578329662399085E-3</v>
          </cell>
          <cell r="F48">
            <v>4.0108524445819967E-3</v>
          </cell>
          <cell r="G48">
            <v>1.186162191743849E-4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2.3893069953450101E-4</v>
          </cell>
          <cell r="F49">
            <v>6.6378538107413499E-4</v>
          </cell>
          <cell r="G49">
            <v>5.0248118201142648E-4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6.2105912477873376E-4</v>
          </cell>
          <cell r="F50">
            <v>6.8060713250310209E-4</v>
          </cell>
          <cell r="G50">
            <v>1.6174240892004202E-4</v>
          </cell>
        </row>
        <row r="51">
          <cell r="B51">
            <v>3.0076543242086064E-2</v>
          </cell>
          <cell r="C51">
            <v>5.9287729107521468E-2</v>
          </cell>
          <cell r="D51">
            <v>0.62508431258229313</v>
          </cell>
          <cell r="E51">
            <v>0.61794200457187221</v>
          </cell>
          <cell r="F51">
            <v>0.70736597445330351</v>
          </cell>
          <cell r="G51">
            <v>2.5645417109518168E-4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1.2144511383680497E-3</v>
          </cell>
          <cell r="F52">
            <v>0.18620122577028994</v>
          </cell>
          <cell r="G52">
            <v>0.31180561906054421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9.127150955781471E-4</v>
          </cell>
          <cell r="F53">
            <v>8.9166137072840628E-4</v>
          </cell>
          <cell r="G53">
            <v>0.48949462969150415</v>
          </cell>
        </row>
        <row r="54">
          <cell r="B54">
            <v>0.95936736303310077</v>
          </cell>
          <cell r="C54">
            <v>1.1059431906929256</v>
          </cell>
          <cell r="D54">
            <v>1.4199182952640395</v>
          </cell>
          <cell r="E54">
            <v>1.4199218353766254</v>
          </cell>
          <cell r="F54">
            <v>3.7553769549062181</v>
          </cell>
          <cell r="G54">
            <v>3.8764322915324763</v>
          </cell>
        </row>
        <row r="55">
          <cell r="B55">
            <v>0.59440985633882915</v>
          </cell>
          <cell r="C55">
            <v>0.6258729913112161</v>
          </cell>
          <cell r="D55">
            <v>0.92588382336588981</v>
          </cell>
          <cell r="E55">
            <v>6.2195540617302845</v>
          </cell>
          <cell r="F55">
            <v>5.7738398283548031</v>
          </cell>
          <cell r="G55">
            <v>9.2789476481640462E-5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5.950318394790685E-4</v>
          </cell>
          <cell r="F56">
            <v>5.7776673847559281E-4</v>
          </cell>
          <cell r="G56">
            <v>1.4633332175267329E-4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6.9334711873583895E-4</v>
          </cell>
          <cell r="F57">
            <v>7.0184902187388491E-4</v>
          </cell>
          <cell r="G57">
            <v>1.034994102430272E-3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9.1019335541711144E-4</v>
          </cell>
          <cell r="F58">
            <v>6.5204019834697027</v>
          </cell>
          <cell r="G58">
            <v>3.330569255706219</v>
          </cell>
        </row>
        <row r="70">
          <cell r="B70">
            <v>9.4538535856267689E-2</v>
          </cell>
          <cell r="C70">
            <v>7.3139267591295128E-3</v>
          </cell>
          <cell r="D70">
            <v>3.2683523756439861E-2</v>
          </cell>
          <cell r="E70">
            <v>1.2631677078069746E-2</v>
          </cell>
          <cell r="F70">
            <v>2.5892558217920509E-4</v>
          </cell>
          <cell r="G70">
            <v>1.8743907042927143E-5</v>
          </cell>
        </row>
        <row r="71">
          <cell r="B71">
            <v>3.166939546083913E-3</v>
          </cell>
          <cell r="C71">
            <v>2.6050929598776741E-3</v>
          </cell>
          <cell r="D71">
            <v>3.0494347914458166E-3</v>
          </cell>
          <cell r="E71">
            <v>2.5261074828951189E-3</v>
          </cell>
          <cell r="F71">
            <v>5.0134823737003429E-3</v>
          </cell>
          <cell r="G71">
            <v>3.7033885848597327E-2</v>
          </cell>
        </row>
        <row r="72">
          <cell r="B72">
            <v>2.9646736146574947E-3</v>
          </cell>
          <cell r="C72">
            <v>2.3911382251591449E-3</v>
          </cell>
          <cell r="D72">
            <v>2.7965149628260723E-3</v>
          </cell>
          <cell r="E72">
            <v>2.716946806883632E-3</v>
          </cell>
          <cell r="F72">
            <v>5.3885693892703349E-3</v>
          </cell>
          <cell r="G72">
            <v>0.25008299560014896</v>
          </cell>
        </row>
        <row r="73">
          <cell r="B73">
            <v>9.6533831185601393E-4</v>
          </cell>
          <cell r="C73">
            <v>9.5903576077534301E-4</v>
          </cell>
          <cell r="D73">
            <v>9.7114576618015835E-4</v>
          </cell>
          <cell r="E73">
            <v>3.3290217446155582E-3</v>
          </cell>
          <cell r="F73">
            <v>3.8403090803280694E-3</v>
          </cell>
          <cell r="G73">
            <v>6.3384784756242518E-4</v>
          </cell>
        </row>
        <row r="74">
          <cell r="B74">
            <v>2.2452041885003362E-3</v>
          </cell>
          <cell r="C74">
            <v>2.2323517368787347E-3</v>
          </cell>
          <cell r="D74">
            <v>2.2668900016146482E-3</v>
          </cell>
          <cell r="E74">
            <v>3.7367219107597521E-2</v>
          </cell>
          <cell r="F74">
            <v>7.6487138614798611E-2</v>
          </cell>
          <cell r="G74">
            <v>8.3570829532615382E-2</v>
          </cell>
        </row>
        <row r="75">
          <cell r="B75">
            <v>2.2540335548172528E-3</v>
          </cell>
          <cell r="C75">
            <v>2.2411047371055561E-3</v>
          </cell>
          <cell r="D75">
            <v>2.2763945958783707E-3</v>
          </cell>
          <cell r="E75">
            <v>3.7315533865971473E-2</v>
          </cell>
          <cell r="F75">
            <v>8.4218910922272835E-2</v>
          </cell>
          <cell r="G75">
            <v>8.3572800435497807E-2</v>
          </cell>
        </row>
        <row r="76">
          <cell r="B76">
            <v>9.6868719368848255E-4</v>
          </cell>
          <cell r="C76">
            <v>9.6245555902096307E-4</v>
          </cell>
          <cell r="D76">
            <v>9.7318603118498018E-4</v>
          </cell>
          <cell r="E76">
            <v>3.1746605595707883E-3</v>
          </cell>
          <cell r="F76">
            <v>3.7016162926343096E-3</v>
          </cell>
          <cell r="G76">
            <v>8.4267031157635544E-4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2.5334794573308046</v>
          </cell>
          <cell r="G90">
            <v>5.1479999701251264</v>
          </cell>
        </row>
        <row r="91">
          <cell r="B91">
            <v>1.8035532257179736</v>
          </cell>
          <cell r="C91">
            <v>9.8650263175154655E-5</v>
          </cell>
          <cell r="D91">
            <v>3.3685788697316719E-2</v>
          </cell>
          <cell r="E91">
            <v>9.0310051491551222E-3</v>
          </cell>
          <cell r="F91">
            <v>3.4847727363367604E-3</v>
          </cell>
          <cell r="G91">
            <v>3.6250660853315444E-5</v>
          </cell>
        </row>
        <row r="92">
          <cell r="B92">
            <v>1.0916971364095764</v>
          </cell>
          <cell r="C92">
            <v>2.5123883543866945E-4</v>
          </cell>
          <cell r="D92">
            <v>0.26520699371863793</v>
          </cell>
          <cell r="E92">
            <v>3.6191045585593409E-3</v>
          </cell>
          <cell r="F92">
            <v>0.30228998410882729</v>
          </cell>
          <cell r="G92">
            <v>0.25710844432478969</v>
          </cell>
        </row>
        <row r="93">
          <cell r="B93">
            <v>14.159859198375461</v>
          </cell>
          <cell r="C93">
            <v>13.051650671934633</v>
          </cell>
          <cell r="D93">
            <v>12.372641446797775</v>
          </cell>
          <cell r="E93">
            <v>12.935539178059512</v>
          </cell>
          <cell r="F93">
            <v>12.155118987114589</v>
          </cell>
          <cell r="G93">
            <v>10.865297854984393</v>
          </cell>
        </row>
        <row r="94">
          <cell r="B94">
            <v>9.2714112045350749E-3</v>
          </cell>
          <cell r="C94">
            <v>5.1816948013084694E-5</v>
          </cell>
          <cell r="D94">
            <v>3.7587477276370346E-3</v>
          </cell>
          <cell r="E94">
            <v>9.9114219540047811E-4</v>
          </cell>
          <cell r="F94">
            <v>1.0600359212704178E-3</v>
          </cell>
          <cell r="G94">
            <v>2.5318417748486774E-5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0.20696647850521074</v>
          </cell>
          <cell r="G95">
            <v>7.0642309436119678E-5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3.248971938804508E-4</v>
          </cell>
          <cell r="G96">
            <v>0.77379525480393729</v>
          </cell>
        </row>
        <row r="97">
          <cell r="B97">
            <v>1.7329048998637628</v>
          </cell>
          <cell r="C97">
            <v>1.5445729072055467</v>
          </cell>
          <cell r="D97">
            <v>4.4930321219610541</v>
          </cell>
          <cell r="E97">
            <v>1.036804727506828</v>
          </cell>
          <cell r="F97">
            <v>1.9074004596685479E-4</v>
          </cell>
          <cell r="G97">
            <v>4.1407095089422845E-6</v>
          </cell>
        </row>
        <row r="98">
          <cell r="B98">
            <v>0.90177912476293032</v>
          </cell>
          <cell r="C98">
            <v>4.3481784726072316E-5</v>
          </cell>
          <cell r="D98">
            <v>1.3652274018592441E-3</v>
          </cell>
          <cell r="E98">
            <v>3.3243235724944493</v>
          </cell>
          <cell r="F98">
            <v>1.5629267394617101</v>
          </cell>
          <cell r="G98">
            <v>6.2266802117814069E-6</v>
          </cell>
        </row>
        <row r="99">
          <cell r="B99">
            <v>1.4500110589919899</v>
          </cell>
          <cell r="C99">
            <v>3.8004511750198322</v>
          </cell>
          <cell r="D99">
            <v>3.8013043363955199</v>
          </cell>
          <cell r="E99">
            <v>0.28437209045563844</v>
          </cell>
          <cell r="F99">
            <v>0</v>
          </cell>
          <cell r="G99">
            <v>0</v>
          </cell>
        </row>
        <row r="100">
          <cell r="B100">
            <v>0.18407815298278976</v>
          </cell>
          <cell r="C100">
            <v>3.1020348923431116</v>
          </cell>
          <cell r="D100">
            <v>1.1325048743824628E-3</v>
          </cell>
          <cell r="E100">
            <v>2.2289079278124346E-4</v>
          </cell>
          <cell r="F100">
            <v>9.3964658070705605E-5</v>
          </cell>
          <cell r="G100">
            <v>2.2355038161534187E-6</v>
          </cell>
        </row>
        <row r="101">
          <cell r="B101">
            <v>1.7247631213262891</v>
          </cell>
          <cell r="C101">
            <v>1.556598275466738</v>
          </cell>
          <cell r="D101">
            <v>1.3345885209336827</v>
          </cell>
          <cell r="E101">
            <v>1.0326792107767222</v>
          </cell>
          <cell r="F101">
            <v>0.61830519125630723</v>
          </cell>
          <cell r="G101">
            <v>0.37020142535391803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8.8948007522883797E-8</v>
          </cell>
          <cell r="G102">
            <v>1.742997532697396E-7</v>
          </cell>
        </row>
        <row r="103">
          <cell r="F103">
            <v>3.5555052533118428E-2</v>
          </cell>
          <cell r="G103">
            <v>7.6804936540099521E-3</v>
          </cell>
        </row>
        <row r="104">
          <cell r="B104">
            <v>0.92939264849069381</v>
          </cell>
          <cell r="C104">
            <v>2.0726678293839242</v>
          </cell>
          <cell r="D104">
            <v>1.7618653100743709</v>
          </cell>
          <cell r="E104">
            <v>1.3166152813567971</v>
          </cell>
          <cell r="F104">
            <v>4.8650284011810051E-4</v>
          </cell>
          <cell r="G104">
            <v>1.3928686223317559E-4</v>
          </cell>
        </row>
        <row r="105">
          <cell r="B105">
            <v>0.65956973565551891</v>
          </cell>
          <cell r="C105">
            <v>1.816724436604731</v>
          </cell>
          <cell r="D105">
            <v>1.5551036041173358</v>
          </cell>
          <cell r="E105">
            <v>1.1067918562990398</v>
          </cell>
          <cell r="F105">
            <v>5.2458700259992774</v>
          </cell>
          <cell r="G105">
            <v>11.416277451098951</v>
          </cell>
        </row>
        <row r="106">
          <cell r="B106">
            <v>1.9348177188983102</v>
          </cell>
          <cell r="C106">
            <v>1.8587835279722635</v>
          </cell>
          <cell r="D106">
            <v>2.5502956487874484</v>
          </cell>
          <cell r="E106">
            <v>2.2433328750627912</v>
          </cell>
          <cell r="F106">
            <v>1.6590489716278729</v>
          </cell>
          <cell r="G106">
            <v>2.0316404749705543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3.3826044401987984E-4</v>
          </cell>
          <cell r="F107">
            <v>2.221143126981463E-4</v>
          </cell>
          <cell r="G107">
            <v>2.6633218313491396E-4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1.0801971332257774E-3</v>
          </cell>
          <cell r="F108">
            <v>3.1393741020351667E-3</v>
          </cell>
          <cell r="G108">
            <v>0.31080144783385233</v>
          </cell>
        </row>
        <row r="109">
          <cell r="B109">
            <v>3.9187985883059148E-2</v>
          </cell>
          <cell r="C109">
            <v>6.0962494213378585E-2</v>
          </cell>
          <cell r="D109">
            <v>4.6029818862864599E-2</v>
          </cell>
          <cell r="E109">
            <v>2.3830020641296201E-2</v>
          </cell>
          <cell r="F109">
            <v>1.7271493399061061E-2</v>
          </cell>
          <cell r="G109">
            <v>9.597358838950435E-4</v>
          </cell>
        </row>
        <row r="110">
          <cell r="B110">
            <v>3.3660739024416538E-4</v>
          </cell>
          <cell r="C110">
            <v>1.7835996870911084E-4</v>
          </cell>
          <cell r="D110">
            <v>3.3825111287616872E-4</v>
          </cell>
          <cell r="E110">
            <v>2.949103952397991E-3</v>
          </cell>
          <cell r="F110">
            <v>3.8579878505773406E-3</v>
          </cell>
          <cell r="G110">
            <v>5.8221078713078297E-4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0.12235365964080966</v>
          </cell>
          <cell r="C112">
            <v>0.12760075738306687</v>
          </cell>
          <cell r="D112">
            <v>1.3380825000447967</v>
          </cell>
          <cell r="E112">
            <v>1.3747486730539142</v>
          </cell>
          <cell r="F112">
            <v>1.7086900304222743</v>
          </cell>
          <cell r="G112">
            <v>0.31567747544966729</v>
          </cell>
        </row>
        <row r="113">
          <cell r="B113">
            <v>3.7922869668933449E-4</v>
          </cell>
          <cell r="C113">
            <v>1.9585409048785644E-4</v>
          </cell>
          <cell r="D113">
            <v>4.1780310423219168E-4</v>
          </cell>
          <cell r="E113">
            <v>3.7753285551828642E-3</v>
          </cell>
          <cell r="F113">
            <v>4.4754464642676826E-3</v>
          </cell>
          <cell r="G113">
            <v>1.3309772471534733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1.4243124560190619</v>
          </cell>
          <cell r="C115">
            <v>1.5783230923877072</v>
          </cell>
          <cell r="D115">
            <v>1.9039195737335131</v>
          </cell>
          <cell r="E115">
            <v>1.6997798922226208</v>
          </cell>
          <cell r="F115">
            <v>3.4157060984721377</v>
          </cell>
          <cell r="G115">
            <v>3.5258120762559879</v>
          </cell>
        </row>
        <row r="116">
          <cell r="B116">
            <v>0.692590219512216</v>
          </cell>
          <cell r="C116">
            <v>0.75020613751172194</v>
          </cell>
          <cell r="D116">
            <v>1.1563174456709591</v>
          </cell>
          <cell r="E116">
            <v>8.2880932762935355</v>
          </cell>
          <cell r="F116">
            <v>8.6607597425322016</v>
          </cell>
          <cell r="G116">
            <v>1.3918421472246075E-4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9.5096109257822629E-4</v>
          </cell>
          <cell r="F117">
            <v>8.8356818476621757E-4</v>
          </cell>
          <cell r="G117">
            <v>2.1490453964293451E-4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2.7305800662513362E-4</v>
          </cell>
          <cell r="F118">
            <v>1.9240530443025392</v>
          </cell>
          <cell r="G118">
            <v>0.96693946133406139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5.2183493673276307E-4</v>
          </cell>
          <cell r="F119">
            <v>4.4190493969837192E-4</v>
          </cell>
          <cell r="G119">
            <v>5.8499666659102376E-4</v>
          </cell>
        </row>
        <row r="123">
          <cell r="B123">
            <v>0</v>
          </cell>
          <cell r="C123">
            <v>2.286026907609529</v>
          </cell>
          <cell r="D123">
            <v>2.355297060345575</v>
          </cell>
          <cell r="E123">
            <v>2.4754395865090331</v>
          </cell>
          <cell r="F123">
            <v>2.7344280035280444</v>
          </cell>
          <cell r="G123">
            <v>3.0205070351149303</v>
          </cell>
        </row>
      </sheetData>
      <sheetData sheetId="34">
        <row r="13">
          <cell r="B13">
            <v>16.052410668209873</v>
          </cell>
          <cell r="C13">
            <v>20.043615298926717</v>
          </cell>
          <cell r="D13">
            <v>4.121585015777371</v>
          </cell>
          <cell r="E13">
            <v>15.928737297548281</v>
          </cell>
          <cell r="F13">
            <v>16.194679543397463</v>
          </cell>
          <cell r="G13">
            <v>16.54201668116702</v>
          </cell>
        </row>
        <row r="14">
          <cell r="B14">
            <v>250.94819124443831</v>
          </cell>
          <cell r="C14">
            <v>253.29826685089938</v>
          </cell>
          <cell r="D14">
            <v>165.10660678215123</v>
          </cell>
          <cell r="E14">
            <v>70.076260556733061</v>
          </cell>
          <cell r="F14">
            <v>39.547018071946191</v>
          </cell>
          <cell r="G14">
            <v>0</v>
          </cell>
        </row>
        <row r="15">
          <cell r="B15">
            <v>66.74568006459485</v>
          </cell>
          <cell r="C15">
            <v>49.798799646207954</v>
          </cell>
          <cell r="D15">
            <v>68.536270457775814</v>
          </cell>
          <cell r="E15">
            <v>70.234953391222874</v>
          </cell>
          <cell r="F15">
            <v>70.54824419086755</v>
          </cell>
          <cell r="G15">
            <v>69.178238110162411</v>
          </cell>
        </row>
        <row r="16">
          <cell r="B16">
            <v>66.632404690546068</v>
          </cell>
          <cell r="C16">
            <v>55.76400359418767</v>
          </cell>
          <cell r="D16">
            <v>65.549075860569289</v>
          </cell>
          <cell r="E16">
            <v>64.464326637395871</v>
          </cell>
          <cell r="F16">
            <v>64.764976704633938</v>
          </cell>
          <cell r="G16">
            <v>66.134979705476638</v>
          </cell>
        </row>
        <row r="18">
          <cell r="B18">
            <v>0.11900813270420155</v>
          </cell>
          <cell r="C18">
            <v>1.2477339572885788</v>
          </cell>
          <cell r="D18">
            <v>7.138503564992133E-3</v>
          </cell>
          <cell r="E18">
            <v>1.1805221280033738E-3</v>
          </cell>
          <cell r="F18">
            <v>1.9313711590856477E-3</v>
          </cell>
          <cell r="G18">
            <v>8.3641418487710977E-5</v>
          </cell>
        </row>
        <row r="19">
          <cell r="B19">
            <v>18.203593872488664</v>
          </cell>
          <cell r="C19">
            <v>20.429783479942159</v>
          </cell>
          <cell r="D19">
            <v>22.456484224198491</v>
          </cell>
          <cell r="E19">
            <v>20.949075567738042</v>
          </cell>
          <cell r="F19">
            <v>21.665266148619118</v>
          </cell>
          <cell r="G19">
            <v>13.148344060397568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8.860105465223016E-4</v>
          </cell>
          <cell r="G20">
            <v>13.14740874143088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5.0845680498777454E-2</v>
          </cell>
          <cell r="G21">
            <v>2.8882964097257688E-4</v>
          </cell>
        </row>
        <row r="22">
          <cell r="B22">
            <v>0</v>
          </cell>
          <cell r="C22">
            <v>2.0151373731867937E-3</v>
          </cell>
          <cell r="D22">
            <v>2.1197307184351831E-2</v>
          </cell>
          <cell r="E22">
            <v>0.10544987378990268</v>
          </cell>
          <cell r="F22">
            <v>3.9328777752968579E-2</v>
          </cell>
          <cell r="G22">
            <v>8.1426940170272746E-4</v>
          </cell>
          <cell r="L22">
            <v>2.5623511482252823</v>
          </cell>
          <cell r="M22">
            <v>1.0474021841965651</v>
          </cell>
          <cell r="N22">
            <v>2.6717993326883387</v>
          </cell>
          <cell r="O22">
            <v>6.3565456431058136</v>
          </cell>
          <cell r="P22">
            <v>8.3494969789942743</v>
          </cell>
          <cell r="Q22">
            <v>1.6747988051017388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1.0090475504197342E-3</v>
          </cell>
          <cell r="G23">
            <v>7.6113168357237824E-4</v>
          </cell>
          <cell r="L23">
            <v>6.8561158145884912E-2</v>
          </cell>
          <cell r="M23">
            <v>9.2214653095316457E-2</v>
          </cell>
          <cell r="N23">
            <v>0.22663093414843227</v>
          </cell>
          <cell r="O23">
            <v>9.968877297438844E-2</v>
          </cell>
          <cell r="P23">
            <v>7.927536487575328E-3</v>
          </cell>
          <cell r="Q23">
            <v>3.2515416072888101E-3</v>
          </cell>
        </row>
        <row r="24">
          <cell r="B24">
            <v>3.6780600805165564</v>
          </cell>
          <cell r="C24">
            <v>2.048612603346267E-3</v>
          </cell>
          <cell r="D24">
            <v>6.7000497787465141E-2</v>
          </cell>
          <cell r="E24">
            <v>1.7288416041893358E-2</v>
          </cell>
          <cell r="F24">
            <v>6.7471453871193604E-3</v>
          </cell>
          <cell r="G24">
            <v>8.3050796176062009E-5</v>
          </cell>
        </row>
        <row r="25">
          <cell r="B25">
            <v>1.4320088944263289</v>
          </cell>
          <cell r="C25">
            <v>4.541422949726458E-4</v>
          </cell>
          <cell r="D25">
            <v>1.3046363059598776E-2</v>
          </cell>
          <cell r="E25">
            <v>5.2861956155943485E-3</v>
          </cell>
          <cell r="F25">
            <v>5.7149738511395612E-2</v>
          </cell>
          <cell r="G25">
            <v>4.8211806271377668E-4</v>
          </cell>
        </row>
        <row r="26">
          <cell r="B26">
            <v>39.679292415743205</v>
          </cell>
          <cell r="C26">
            <v>37.439723027668727</v>
          </cell>
          <cell r="D26">
            <v>35.772720909279258</v>
          </cell>
          <cell r="E26">
            <v>39.783662968558765</v>
          </cell>
          <cell r="F26">
            <v>42.116002903944008</v>
          </cell>
          <cell r="G26">
            <v>10.835087357594251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1.0506664012750792E-3</v>
          </cell>
          <cell r="G27">
            <v>13.312413279283051</v>
          </cell>
        </row>
        <row r="28">
          <cell r="B28">
            <v>2.1456484189540458E-2</v>
          </cell>
          <cell r="C28">
            <v>1.4820718882414767</v>
          </cell>
          <cell r="D28">
            <v>7.5979861727140203E-3</v>
          </cell>
          <cell r="E28">
            <v>1.9291523356868867E-3</v>
          </cell>
          <cell r="F28">
            <v>1.9408527951716088E-3</v>
          </cell>
          <cell r="G28">
            <v>5.2635559187354129E-5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0.40581662452002082</v>
          </cell>
          <cell r="G29">
            <v>1.332873762945653E-4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6.3705332133422036E-4</v>
          </cell>
          <cell r="G30">
            <v>1.4599910467998856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1.2571913723725984E-3</v>
          </cell>
          <cell r="G31">
            <v>3.3411581231527054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>
            <v>0.52400000000000047</v>
          </cell>
          <cell r="C33">
            <v>0.54529201672214855</v>
          </cell>
          <cell r="D33">
            <v>0.50357578397505198</v>
          </cell>
          <cell r="E33">
            <v>2.3065700605255062</v>
          </cell>
          <cell r="F33">
            <v>3.7571533201364944</v>
          </cell>
          <cell r="G33">
            <v>6.1200038361585154</v>
          </cell>
        </row>
        <row r="34">
          <cell r="B34">
            <v>0</v>
          </cell>
          <cell r="C34">
            <v>0</v>
          </cell>
          <cell r="D34">
            <v>0.14080627554458255</v>
          </cell>
          <cell r="E34">
            <v>0.23809099957733895</v>
          </cell>
          <cell r="F34">
            <v>0.82969035392598989</v>
          </cell>
          <cell r="G34">
            <v>0.49281537930814601</v>
          </cell>
        </row>
        <row r="35">
          <cell r="B35">
            <v>3.517953999707534</v>
          </cell>
          <cell r="C35">
            <v>4.8498357416635347</v>
          </cell>
          <cell r="D35">
            <v>9.5945036844207259</v>
          </cell>
          <cell r="E35">
            <v>17.736887694815568</v>
          </cell>
          <cell r="F35">
            <v>23.836896604604171</v>
          </cell>
          <cell r="G35">
            <v>32.032929361270689</v>
          </cell>
        </row>
        <row r="36">
          <cell r="B36">
            <v>2.1349390887346629</v>
          </cell>
          <cell r="C36">
            <v>3.3906662887829073</v>
          </cell>
          <cell r="D36">
            <v>8.0481930021197083</v>
          </cell>
          <cell r="E36">
            <v>10.326573064767693</v>
          </cell>
          <cell r="F36">
            <v>13.878141145405262</v>
          </cell>
          <cell r="G36">
            <v>18.650921473079755</v>
          </cell>
        </row>
        <row r="37">
          <cell r="B37">
            <v>0.86248322578584768</v>
          </cell>
          <cell r="C37">
            <v>1.2875837863490371</v>
          </cell>
          <cell r="D37">
            <v>4.1841061392279286</v>
          </cell>
          <cell r="E37">
            <v>9.119828637455301</v>
          </cell>
          <cell r="F37">
            <v>12.256337827497827</v>
          </cell>
          <cell r="G37">
            <v>16.471408167777973</v>
          </cell>
        </row>
        <row r="38">
          <cell r="B38">
            <v>2.8396236857719668</v>
          </cell>
          <cell r="C38">
            <v>3.2944550534930923</v>
          </cell>
          <cell r="D38">
            <v>6.8324004825870199</v>
          </cell>
          <cell r="E38">
            <v>12.376889036225256</v>
          </cell>
          <cell r="F38">
            <v>16.633493340292286</v>
          </cell>
          <cell r="G38">
            <v>22.352179941302573</v>
          </cell>
        </row>
        <row r="39">
          <cell r="B39">
            <v>1.9207586839331605</v>
          </cell>
          <cell r="C39">
            <v>0.25519315996081821</v>
          </cell>
          <cell r="D39">
            <v>0.3224276052984773</v>
          </cell>
          <cell r="E39">
            <v>2.5089109361107917</v>
          </cell>
          <cell r="F39">
            <v>8.8818731026323663E-2</v>
          </cell>
          <cell r="G39">
            <v>2.012644257043357E-2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6.9686065449073623E-4</v>
          </cell>
          <cell r="G40">
            <v>7.9609773761031236E-3</v>
          </cell>
        </row>
        <row r="41">
          <cell r="B41">
            <v>0.29487607380356257</v>
          </cell>
          <cell r="C41">
            <v>0.69562879057108795</v>
          </cell>
          <cell r="D41">
            <v>0.66764452227822968</v>
          </cell>
          <cell r="E41">
            <v>0.64978984274795415</v>
          </cell>
          <cell r="F41">
            <v>9.3154784112501688E-4</v>
          </cell>
          <cell r="G41">
            <v>2.5409613447929856E-4</v>
          </cell>
        </row>
        <row r="42">
          <cell r="B42">
            <v>0.8726354562485551</v>
          </cell>
          <cell r="C42">
            <v>2.3100638518827572</v>
          </cell>
          <cell r="D42">
            <v>4.5624248816783926</v>
          </cell>
          <cell r="E42">
            <v>6.5759027975107829</v>
          </cell>
          <cell r="F42">
            <v>1.4421373267565041</v>
          </cell>
          <cell r="G42">
            <v>2.7354918269669555E-4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5.8846311138351446</v>
          </cell>
          <cell r="G43">
            <v>15.452489266482653</v>
          </cell>
        </row>
        <row r="44">
          <cell r="B44">
            <v>3.7119654967788511</v>
          </cell>
          <cell r="C44">
            <v>3.7138559768229702</v>
          </cell>
          <cell r="D44">
            <v>5.4331560225856457</v>
          </cell>
          <cell r="E44">
            <v>5.3724646107396579</v>
          </cell>
          <cell r="F44">
            <v>5.2847504959663532</v>
          </cell>
          <cell r="G44">
            <v>7.9190505019118734E-5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7.0119910769719318E-4</v>
          </cell>
          <cell r="G45">
            <v>10.737748159384598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2.919451711421018E-3</v>
          </cell>
          <cell r="F46">
            <v>9.5132548546520285E-3</v>
          </cell>
          <cell r="G46">
            <v>1.0360048261128414</v>
          </cell>
        </row>
        <row r="47">
          <cell r="B47">
            <v>0</v>
          </cell>
        </row>
        <row r="48">
          <cell r="B48">
            <v>6.4254135962648062E-2</v>
          </cell>
          <cell r="C48">
            <v>9.3956500765157408E-2</v>
          </cell>
          <cell r="D48">
            <v>6.8987490980185959E-2</v>
          </cell>
          <cell r="E48">
            <v>2.5092359743162092E-2</v>
          </cell>
          <cell r="F48">
            <v>1.4436143776173301E-2</v>
          </cell>
          <cell r="G48">
            <v>4.3569122711101005E-4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5.6888261793928822E-4</v>
          </cell>
          <cell r="F49">
            <v>1.5086031388048529E-3</v>
          </cell>
          <cell r="G49">
            <v>1.1166248489142801E-3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3.2101229194722585E-3</v>
          </cell>
          <cell r="F50">
            <v>3.4404219537619426E-3</v>
          </cell>
          <cell r="G50">
            <v>6.3272210712138723E-4</v>
          </cell>
        </row>
        <row r="51">
          <cell r="B51">
            <v>0.11716339788029635</v>
          </cell>
          <cell r="C51">
            <v>0.20304848065265194</v>
          </cell>
          <cell r="D51">
            <v>2.1228559070350945</v>
          </cell>
          <cell r="E51">
            <v>2.0650533651885929</v>
          </cell>
          <cell r="F51">
            <v>2.3231957591461496</v>
          </cell>
          <cell r="G51">
            <v>8.5059171591664491E-4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2.8915503294477361E-3</v>
          </cell>
          <cell r="F52">
            <v>0.42318460402338604</v>
          </cell>
          <cell r="G52">
            <v>0.6929013756900988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4.1453429756318702E-3</v>
          </cell>
          <cell r="F53">
            <v>4.0699573651781472E-3</v>
          </cell>
          <cell r="G53">
            <v>1.715070741266596</v>
          </cell>
        </row>
        <row r="54">
          <cell r="B54">
            <v>2.6453770292287651</v>
          </cell>
          <cell r="C54">
            <v>3.0460741717557815</v>
          </cell>
          <cell r="D54">
            <v>3.9050273886015074</v>
          </cell>
          <cell r="E54">
            <v>3.8941111028572712</v>
          </cell>
          <cell r="F54">
            <v>10.015676523533527</v>
          </cell>
          <cell r="G54">
            <v>10.064041365636871</v>
          </cell>
        </row>
        <row r="55">
          <cell r="B55">
            <v>1.6629659203569689</v>
          </cell>
          <cell r="C55">
            <v>1.7385463433081274</v>
          </cell>
          <cell r="D55">
            <v>2.573850957496238</v>
          </cell>
          <cell r="E55">
            <v>17.301116407792676</v>
          </cell>
          <cell r="F55">
            <v>16.042103494340996</v>
          </cell>
          <cell r="G55">
            <v>2.6872359732489236E-4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2.1373772238585816E-3</v>
          </cell>
          <cell r="F56">
            <v>2.0925252799507128E-3</v>
          </cell>
          <cell r="G56">
            <v>4.055903049771264E-4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1.4596781447070294E-3</v>
          </cell>
          <cell r="F57">
            <v>1.2997204108775645E-3</v>
          </cell>
          <cell r="G57">
            <v>1.7999897433569941E-3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1.5169889256951851E-3</v>
          </cell>
          <cell r="F58">
            <v>10.689183579458529</v>
          </cell>
          <cell r="G58">
            <v>5.3718858963003493</v>
          </cell>
        </row>
        <row r="63">
          <cell r="B63">
            <v>0.13506984780817299</v>
          </cell>
          <cell r="C63">
            <v>1.045512814060943E-2</v>
          </cell>
          <cell r="D63">
            <v>4.669322677103388E-2</v>
          </cell>
          <cell r="E63">
            <v>1.8047795883191796E-2</v>
          </cell>
          <cell r="F63">
            <v>3.7428656765911062E-4</v>
          </cell>
          <cell r="G63">
            <v>2.9319952303984284E-5</v>
          </cell>
        </row>
        <row r="64">
          <cell r="B64">
            <v>3.66985356917735E-3</v>
          </cell>
          <cell r="C64">
            <v>3.0146891584909566E-3</v>
          </cell>
          <cell r="D64">
            <v>3.5187342221702426E-3</v>
          </cell>
          <cell r="E64">
            <v>2.9157243202826214E-3</v>
          </cell>
          <cell r="F64">
            <v>5.7849286073533143E-3</v>
          </cell>
          <cell r="G64">
            <v>4.2713678889653654E-2</v>
          </cell>
        </row>
        <row r="65">
          <cell r="B65">
            <v>3.3161145153153201E-3</v>
          </cell>
          <cell r="C65">
            <v>2.6741084425727021E-3</v>
          </cell>
          <cell r="D65">
            <v>3.1287484945729167E-3</v>
          </cell>
          <cell r="E65">
            <v>3.0402338062978178E-3</v>
          </cell>
          <cell r="F65">
            <v>6.0270653035216868E-3</v>
          </cell>
          <cell r="G65">
            <v>0.27965105630537929</v>
          </cell>
        </row>
        <row r="66">
          <cell r="B66">
            <v>1.073699097999827E-3</v>
          </cell>
          <cell r="C66">
            <v>1.0664210565153216E-3</v>
          </cell>
          <cell r="D66">
            <v>1.0749876383248078E-3</v>
          </cell>
          <cell r="E66">
            <v>3.6823633927244581E-3</v>
          </cell>
          <cell r="F66">
            <v>4.2476022777975008E-3</v>
          </cell>
          <cell r="G66">
            <v>7.0143602444335581E-4</v>
          </cell>
        </row>
        <row r="67">
          <cell r="B67">
            <v>2.4952231573840775E-3</v>
          </cell>
          <cell r="C67">
            <v>2.4803357383331153E-3</v>
          </cell>
          <cell r="D67">
            <v>2.5089372967509824E-3</v>
          </cell>
          <cell r="E67">
            <v>4.1326521029975208E-2</v>
          </cell>
          <cell r="F67">
            <v>8.4585891979271702E-2</v>
          </cell>
          <cell r="G67">
            <v>9.2419010389917178E-2</v>
          </cell>
        </row>
        <row r="68">
          <cell r="B68">
            <v>2.5049872427681365E-3</v>
          </cell>
          <cell r="C68">
            <v>2.4900153731469087E-3</v>
          </cell>
          <cell r="D68">
            <v>2.5194480929509248E-3</v>
          </cell>
          <cell r="E68">
            <v>4.126943871423859E-2</v>
          </cell>
          <cell r="F68">
            <v>9.3136357241235285E-2</v>
          </cell>
          <cell r="G68">
            <v>9.2421189942165777E-2</v>
          </cell>
        </row>
        <row r="69">
          <cell r="B69">
            <v>1.0774025085254844E-3</v>
          </cell>
          <cell r="C69">
            <v>1.0701739904948587E-3</v>
          </cell>
          <cell r="D69">
            <v>1.078229330680414E-3</v>
          </cell>
          <cell r="E69">
            <v>3.5124970804344424E-3</v>
          </cell>
          <cell r="F69">
            <v>4.0948456393295439E-3</v>
          </cell>
          <cell r="G69">
            <v>9.3236543608572709E-4</v>
          </cell>
        </row>
        <row r="90">
          <cell r="B90">
            <v>2.0280820842865706</v>
          </cell>
          <cell r="C90">
            <v>1.8076702542789662</v>
          </cell>
          <cell r="D90">
            <v>5.2583600816119143</v>
          </cell>
          <cell r="E90">
            <v>1.2134105529539054</v>
          </cell>
          <cell r="F90">
            <v>2.2323006300679755E-4</v>
          </cell>
          <cell r="G90">
            <v>4.8460240212726722E-6</v>
          </cell>
        </row>
        <row r="91">
          <cell r="B91">
            <v>1.1839563396164177</v>
          </cell>
          <cell r="C91">
            <v>5.7087742741664461E-5</v>
          </cell>
          <cell r="D91">
            <v>1.7924229925750709E-3</v>
          </cell>
          <cell r="E91">
            <v>4.3645432240691973</v>
          </cell>
          <cell r="F91">
            <v>2.051984760711965</v>
          </cell>
          <cell r="G91">
            <v>8.1750811357944709E-6</v>
          </cell>
        </row>
        <row r="92">
          <cell r="B92">
            <v>1.4500110589919899</v>
          </cell>
          <cell r="C92">
            <v>3.8004511750198322</v>
          </cell>
          <cell r="D92">
            <v>3.8013043363955199</v>
          </cell>
          <cell r="E92">
            <v>0.28437209045563844</v>
          </cell>
          <cell r="F92">
            <v>0</v>
          </cell>
          <cell r="G92">
            <v>0</v>
          </cell>
        </row>
        <row r="93">
          <cell r="B93">
            <v>0.21543340560829918</v>
          </cell>
          <cell r="C93">
            <v>3.6304250686159958</v>
          </cell>
          <cell r="D93">
            <v>1.3254119405414909E-3</v>
          </cell>
          <cell r="E93">
            <v>2.6085725975361339E-4</v>
          </cell>
          <cell r="F93">
            <v>1.0997028146454769E-4</v>
          </cell>
          <cell r="G93">
            <v>2.6162920072829443E-6</v>
          </cell>
        </row>
        <row r="94">
          <cell r="B94">
            <v>2.4639473161804126</v>
          </cell>
          <cell r="C94">
            <v>2.2237118220953396</v>
          </cell>
          <cell r="D94">
            <v>1.9065550299052587</v>
          </cell>
          <cell r="E94">
            <v>1.4752560153953167</v>
          </cell>
          <cell r="F94">
            <v>0.88329313036615342</v>
          </cell>
          <cell r="G94">
            <v>0.52885917907702606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8.8948007522883797E-8</v>
          </cell>
          <cell r="G95">
            <v>1.742997532697396E-7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2.9805640674480047</v>
          </cell>
          <cell r="G96">
            <v>6.056470553088384</v>
          </cell>
        </row>
        <row r="97">
          <cell r="B97">
            <v>0</v>
          </cell>
          <cell r="C97">
            <v>0.78828514055500976</v>
          </cell>
          <cell r="D97">
            <v>0.81217140011916278</v>
          </cell>
          <cell r="E97">
            <v>0.85359985741690914</v>
          </cell>
          <cell r="F97">
            <v>0.94290620811311809</v>
          </cell>
          <cell r="G97">
            <v>1.0415541500396304</v>
          </cell>
        </row>
      </sheetData>
      <sheetData sheetId="35">
        <row r="14">
          <cell r="B14">
            <v>3.0805586483157659</v>
          </cell>
          <cell r="C14">
            <v>3.0805566689513384</v>
          </cell>
          <cell r="D14">
            <v>2.1592659755355972</v>
          </cell>
          <cell r="E14">
            <v>0.94738564782019707</v>
          </cell>
          <cell r="F14">
            <v>0.50932340608423976</v>
          </cell>
          <cell r="G14">
            <v>0</v>
          </cell>
        </row>
        <row r="15">
          <cell r="B15">
            <v>7.3394300010600002</v>
          </cell>
          <cell r="C15">
            <v>7.4152713849472747</v>
          </cell>
          <cell r="D15">
            <v>7.4152717581295331</v>
          </cell>
          <cell r="E15">
            <v>7.415272695016129</v>
          </cell>
          <cell r="F15">
            <v>7.4158485527330793</v>
          </cell>
          <cell r="G15">
            <v>7.6707220264072369</v>
          </cell>
        </row>
        <row r="16">
          <cell r="B16">
            <v>4.7247299999999992</v>
          </cell>
          <cell r="C16">
            <v>4.8072922512994838</v>
          </cell>
          <cell r="D16">
            <v>4.8583478270246987</v>
          </cell>
          <cell r="E16">
            <v>4.8621069518989772</v>
          </cell>
          <cell r="F16">
            <v>5.0094170492445169</v>
          </cell>
          <cell r="G16">
            <v>5.2562362523830375</v>
          </cell>
        </row>
        <row r="17">
          <cell r="B17">
            <v>3.3394499999999998</v>
          </cell>
          <cell r="C17">
            <v>3.9712974203121592</v>
          </cell>
          <cell r="D17">
            <v>4.3597184895623773</v>
          </cell>
          <cell r="E17">
            <v>4.3597185069118876</v>
          </cell>
          <cell r="F17">
            <v>4.359718640334286</v>
          </cell>
          <cell r="G17">
            <v>4.3598769702272797</v>
          </cell>
        </row>
        <row r="18">
          <cell r="B18">
            <v>1.1867795931349304E-2</v>
          </cell>
          <cell r="C18">
            <v>1.79660982270341E-3</v>
          </cell>
          <cell r="D18">
            <v>1.7802088833541001E-3</v>
          </cell>
          <cell r="E18">
            <v>1.7807004310311531E-3</v>
          </cell>
          <cell r="F18">
            <v>1.9212993400008109E-3</v>
          </cell>
          <cell r="G18">
            <v>4.3721461832095304E-4</v>
          </cell>
        </row>
        <row r="19">
          <cell r="B19">
            <v>0.27249698247164122</v>
          </cell>
          <cell r="C19">
            <v>0.27249477397663452</v>
          </cell>
          <cell r="D19">
            <v>0.29946080855109602</v>
          </cell>
          <cell r="E19">
            <v>0.2793594095805132</v>
          </cell>
          <cell r="F19">
            <v>0.30542096924381373</v>
          </cell>
          <cell r="G19">
            <v>0.19985174504395831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1.88632895493776E-5</v>
          </cell>
          <cell r="G20">
            <v>0.18440169917979157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2.0888040189885001E-3</v>
          </cell>
          <cell r="G21">
            <v>3.2170731306640013E-5</v>
          </cell>
        </row>
        <row r="22">
          <cell r="B22">
            <v>0</v>
          </cell>
          <cell r="C22">
            <v>0.25000020295724201</v>
          </cell>
          <cell r="D22">
            <v>0.12016814901935302</v>
          </cell>
          <cell r="E22">
            <v>0.120167372805635</v>
          </cell>
          <cell r="F22">
            <v>0.12017323488417797</v>
          </cell>
          <cell r="G22">
            <v>2.1100284183273602E-2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7.6877184737469601E-5</v>
          </cell>
          <cell r="G23">
            <v>5.5350946329204198E-5</v>
          </cell>
        </row>
        <row r="24">
          <cell r="B24">
            <v>4.5533661476437101E-2</v>
          </cell>
          <cell r="C24">
            <v>1.7374970654127075E-5</v>
          </cell>
          <cell r="D24">
            <v>7.8929950712260111E-4</v>
          </cell>
          <cell r="E24">
            <v>7.882213490982351E-4</v>
          </cell>
          <cell r="F24">
            <v>4.3599505762763406E-4</v>
          </cell>
          <cell r="G24">
            <v>5.3285144897951905E-6</v>
          </cell>
        </row>
        <row r="25">
          <cell r="B25">
            <v>1.3051063533737702E-2</v>
          </cell>
          <cell r="C25">
            <v>1.6906016867358764E-5</v>
          </cell>
          <cell r="D25">
            <v>1.3643059640942867E-4</v>
          </cell>
          <cell r="E25">
            <v>1.3469324528363191E-4</v>
          </cell>
          <cell r="F25">
            <v>6.6732811730539979E-4</v>
          </cell>
          <cell r="G25">
            <v>2.6325588942447005E-5</v>
          </cell>
        </row>
        <row r="26">
          <cell r="B26">
            <v>7.6766980411468372E-2</v>
          </cell>
          <cell r="C26">
            <v>7.1350718831342058E-2</v>
          </cell>
          <cell r="D26">
            <v>7.1350406156539162E-2</v>
          </cell>
          <cell r="E26">
            <v>7.1349751759935534E-2</v>
          </cell>
          <cell r="F26">
            <v>7.0777125860865028E-2</v>
          </cell>
          <cell r="G26">
            <v>5.3474673476662994E-2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1.10622833058639E-5</v>
          </cell>
          <cell r="G27">
            <v>8.2378836565027244E-2</v>
          </cell>
        </row>
        <row r="28">
          <cell r="B28">
            <v>2.0453095245781209E-3</v>
          </cell>
          <cell r="C28">
            <v>6.8551094494719196E-4</v>
          </cell>
          <cell r="D28">
            <v>6.4135253419026102E-4</v>
          </cell>
          <cell r="E28">
            <v>3.8853032088881183E-4</v>
          </cell>
          <cell r="F28">
            <v>1.289598929734872E-4</v>
          </cell>
          <cell r="G28">
            <v>6.1826329348496108E-5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6.0564292146595101E-3</v>
          </cell>
          <cell r="G29">
            <v>1.7884909054310255E-5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9.0239791351634898E-5</v>
          </cell>
          <cell r="G30">
            <v>0.13262073737413296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2.8736505513793501E-5</v>
          </cell>
          <cell r="G31">
            <v>1.4537826602361869E-3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2.5384744904505E-7</v>
          </cell>
          <cell r="G32">
            <v>2.8370823651343865E-7</v>
          </cell>
        </row>
        <row r="33">
          <cell r="B33">
            <v>8.7120000000000003E-2</v>
          </cell>
          <cell r="C33">
            <v>9.0660000948155711E-2</v>
          </cell>
          <cell r="D33">
            <v>8.3724269621021252E-2</v>
          </cell>
          <cell r="E33">
            <v>0.38348928576743929</v>
          </cell>
          <cell r="F33">
            <v>0.62466336678618573</v>
          </cell>
          <cell r="G33">
            <v>1.01750981676818</v>
          </cell>
        </row>
        <row r="34">
          <cell r="B34">
            <v>0</v>
          </cell>
          <cell r="C34">
            <v>0</v>
          </cell>
          <cell r="D34">
            <v>4.4925645544487101E-2</v>
          </cell>
          <cell r="E34">
            <v>6.8634736259992418E-2</v>
          </cell>
          <cell r="F34">
            <v>0.23917659689786389</v>
          </cell>
          <cell r="G34">
            <v>0.14206755813455849</v>
          </cell>
        </row>
        <row r="35">
          <cell r="B35">
            <v>1.1186210000000001</v>
          </cell>
          <cell r="C35">
            <v>1.65292701458705</v>
          </cell>
          <cell r="D35">
            <v>3.06118617507058</v>
          </cell>
          <cell r="E35">
            <v>5.11468628413731</v>
          </cell>
          <cell r="F35">
            <v>6.8737114818910765</v>
          </cell>
          <cell r="G35">
            <v>9.2371548518336901</v>
          </cell>
        </row>
        <row r="36">
          <cell r="B36">
            <v>0.67885700000000004</v>
          </cell>
          <cell r="C36">
            <v>1.1559004750565585</v>
          </cell>
          <cell r="D36">
            <v>2.5678563103110301</v>
          </cell>
          <cell r="E36">
            <v>2.976850545474143</v>
          </cell>
          <cell r="F36">
            <v>4.0006643192387221</v>
          </cell>
          <cell r="G36">
            <v>5.3765180339019798</v>
          </cell>
        </row>
        <row r="37">
          <cell r="B37">
            <v>0.27424799999999999</v>
          </cell>
          <cell r="C37">
            <v>0.43894590124417016</v>
          </cell>
          <cell r="D37">
            <v>1.3349814240589479</v>
          </cell>
          <cell r="E37">
            <v>2.6289818593847509</v>
          </cell>
          <cell r="F37">
            <v>3.533146306156882</v>
          </cell>
          <cell r="G37">
            <v>4.7482280791307403</v>
          </cell>
        </row>
        <row r="38">
          <cell r="B38">
            <v>0.90292899999999998</v>
          </cell>
          <cell r="C38">
            <v>1.12310126156801</v>
          </cell>
          <cell r="D38">
            <v>2.17994560616085</v>
          </cell>
          <cell r="E38">
            <v>3.5678965738919102</v>
          </cell>
          <cell r="F38">
            <v>4.7949515597091592</v>
          </cell>
          <cell r="G38">
            <v>6.4434821825529296</v>
          </cell>
        </row>
        <row r="39">
          <cell r="B39">
            <v>2.8848457079705903E-2</v>
          </cell>
          <cell r="C39">
            <v>2.1336341169002931E-2</v>
          </cell>
          <cell r="D39">
            <v>2.1370608837135305E-2</v>
          </cell>
          <cell r="E39">
            <v>3.3693275315301599E-2</v>
          </cell>
          <cell r="F39">
            <v>7.4186595140379973E-3</v>
          </cell>
          <cell r="G39">
            <v>1.0396350890693193E-3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4.7770348138176597E-5</v>
          </cell>
          <cell r="G40">
            <v>6.1091719556878837E-4</v>
          </cell>
        </row>
        <row r="41">
          <cell r="B41">
            <v>8.3051299630094045E-3</v>
          </cell>
          <cell r="C41">
            <v>7.7205074854383533E-3</v>
          </cell>
          <cell r="D41">
            <v>1.4088385179766894E-2</v>
          </cell>
          <cell r="E41">
            <v>1.9924816625406992E-2</v>
          </cell>
          <cell r="F41">
            <v>5.2758549132194982E-4</v>
          </cell>
          <cell r="G41">
            <v>3.7717328035566706E-5</v>
          </cell>
        </row>
        <row r="42">
          <cell r="B42">
            <v>6.4670512537491811E-3</v>
          </cell>
          <cell r="C42">
            <v>1.9287876858788154E-2</v>
          </cell>
          <cell r="D42">
            <v>1.9360827256948453E-2</v>
          </cell>
          <cell r="E42">
            <v>1.9375137531499574E-2</v>
          </cell>
          <cell r="F42">
            <v>3.7933963015741881E-2</v>
          </cell>
          <cell r="G42">
            <v>6.9857240423999711E-6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0.101628546111592</v>
          </cell>
          <cell r="G43">
            <v>0.27593413413650097</v>
          </cell>
        </row>
        <row r="44">
          <cell r="B44">
            <v>4.7872713015818691E-2</v>
          </cell>
          <cell r="C44">
            <v>1.3701038555959173E-2</v>
          </cell>
          <cell r="D44">
            <v>1.3700650921952266E-2</v>
          </cell>
          <cell r="E44">
            <v>1.3546044044169321E-2</v>
          </cell>
          <cell r="F44">
            <v>1.3786650650356946E-2</v>
          </cell>
          <cell r="G44">
            <v>2.7646815276959752E-5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9.2306833855866395E-6</v>
          </cell>
          <cell r="G45">
            <v>6.1174386099880927E-2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1.8600021432912801E-4</v>
          </cell>
          <cell r="F46">
            <v>1.2428597249260001E-3</v>
          </cell>
          <cell r="G46">
            <v>0.14784743379678972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7.2511729462904304E-5</v>
          </cell>
          <cell r="F47">
            <v>9.0917251211633957E-5</v>
          </cell>
          <cell r="G47">
            <v>8.5110305775699645E-5</v>
          </cell>
        </row>
        <row r="48">
          <cell r="B48">
            <v>4.0775657579733993E-3</v>
          </cell>
          <cell r="C48">
            <v>2.272086483306881E-3</v>
          </cell>
          <cell r="D48">
            <v>1.5869666017446285E-3</v>
          </cell>
          <cell r="E48">
            <v>8.946676904259094E-4</v>
          </cell>
          <cell r="F48">
            <v>4.0525475459378835E-4</v>
          </cell>
          <cell r="G48">
            <v>2.6995866745132123E-5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2.111964760765986E-5</v>
          </cell>
          <cell r="F49">
            <v>5.7293059644511655E-5</v>
          </cell>
          <cell r="G49">
            <v>4.7893168725971099E-5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5.5643447245150998E-5</v>
          </cell>
          <cell r="F50">
            <v>6.3719833826187395E-5</v>
          </cell>
          <cell r="G50">
            <v>2.4136462298795183E-5</v>
          </cell>
        </row>
        <row r="51">
          <cell r="B51">
            <v>9.0765885920174611E-3</v>
          </cell>
          <cell r="C51">
            <v>9.285418707735851E-3</v>
          </cell>
          <cell r="D51">
            <v>4.6383378375241424E-2</v>
          </cell>
          <cell r="E51">
            <v>4.6250864985786289E-2</v>
          </cell>
          <cell r="F51">
            <v>5.353601140858795E-2</v>
          </cell>
          <cell r="G51">
            <v>7.7033688570317496E-5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1.079817936886441E-4</v>
          </cell>
          <cell r="F52">
            <v>1.6549325206586068E-2</v>
          </cell>
          <cell r="G52">
            <v>2.7749870270654987E-2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7.976057062355761E-5</v>
          </cell>
          <cell r="F53">
            <v>1.027121613916985E-4</v>
          </cell>
          <cell r="G53">
            <v>3.7137194254996946E-2</v>
          </cell>
        </row>
        <row r="54">
          <cell r="B54">
            <v>7.3512461388881276E-2</v>
          </cell>
          <cell r="C54">
            <v>8.4744547086363003E-2</v>
          </cell>
          <cell r="D54">
            <v>0.10880325904064393</v>
          </cell>
          <cell r="E54">
            <v>0.10880378389889721</v>
          </cell>
          <cell r="F54">
            <v>0.28776141865176524</v>
          </cell>
          <cell r="G54">
            <v>0.29703757544448478</v>
          </cell>
        </row>
        <row r="55">
          <cell r="B55">
            <v>6.5199515162750327E-2</v>
          </cell>
          <cell r="C55">
            <v>4.7878193202270006E-2</v>
          </cell>
          <cell r="D55">
            <v>6.7392514449288538E-2</v>
          </cell>
          <cell r="E55">
            <v>0.47185029593282551</v>
          </cell>
          <cell r="F55">
            <v>0.44773202854757382</v>
          </cell>
          <cell r="G55">
            <v>1.5042938000003891E-5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5.6450455762339398E-5</v>
          </cell>
          <cell r="F56">
            <v>6.7555617620158412E-5</v>
          </cell>
          <cell r="G56">
            <v>2.1633449862641765E-5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5.4994765243914103E-5</v>
          </cell>
          <cell r="F57">
            <v>7.2809608393395654E-5</v>
          </cell>
          <cell r="G57">
            <v>1.6918021039217344E-4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5.3570492156906297E-5</v>
          </cell>
          <cell r="F58">
            <v>0.3826738293262486</v>
          </cell>
          <cell r="G58">
            <v>0.25932904100720233</v>
          </cell>
        </row>
        <row r="63">
          <cell r="B63">
            <v>0.1</v>
          </cell>
          <cell r="C63">
            <v>9.9996957989096483E-2</v>
          </cell>
          <cell r="D63">
            <v>9.9996757378031542E-2</v>
          </cell>
          <cell r="E63">
            <v>9.9996661889230662E-2</v>
          </cell>
          <cell r="F63">
            <v>9.9999207911164636E-2</v>
          </cell>
          <cell r="G63">
            <v>9.9999483130446862E-2</v>
          </cell>
        </row>
        <row r="64">
          <cell r="B64">
            <v>5.4272094556444901E-4</v>
          </cell>
          <cell r="C64">
            <v>5.4309295067906163E-4</v>
          </cell>
          <cell r="D64">
            <v>5.4670657306727267E-4</v>
          </cell>
          <cell r="E64">
            <v>4.34189930086226E-4</v>
          </cell>
          <cell r="F64">
            <v>0.23544733571969051</v>
          </cell>
          <cell r="G64">
            <v>0.23662957062495363</v>
          </cell>
        </row>
        <row r="65">
          <cell r="B65">
            <v>4.12809015175612E-4</v>
          </cell>
          <cell r="C65">
            <v>4.1311026646557661E-4</v>
          </cell>
          <cell r="D65">
            <v>4.1811702195458514E-4</v>
          </cell>
          <cell r="E65">
            <v>3.7563995736876449E-4</v>
          </cell>
          <cell r="F65">
            <v>3.5231962778699811E-3</v>
          </cell>
          <cell r="G65">
            <v>0.85910903202194833</v>
          </cell>
        </row>
        <row r="66">
          <cell r="B66">
            <v>3.9451917663885575E-4</v>
          </cell>
          <cell r="C66">
            <v>3.9488276694660713E-4</v>
          </cell>
          <cell r="D66">
            <v>3.9834830191275974E-4</v>
          </cell>
          <cell r="E66">
            <v>1.3631621348161366E-3</v>
          </cell>
          <cell r="F66">
            <v>1.5840080051177661E-3</v>
          </cell>
          <cell r="G66">
            <v>8.0182792449418126E-4</v>
          </cell>
        </row>
        <row r="67">
          <cell r="B67">
            <v>9.1855058805055765E-4</v>
          </cell>
          <cell r="C67">
            <v>9.1941346303674567E-4</v>
          </cell>
          <cell r="D67">
            <v>9.2999263497872144E-4</v>
          </cell>
          <cell r="E67">
            <v>7.5712113156380531E-2</v>
          </cell>
          <cell r="F67">
            <v>0.10154127042543976</v>
          </cell>
          <cell r="G67">
            <v>0.15172831646392004</v>
          </cell>
        </row>
        <row r="68">
          <cell r="B68">
            <v>9.2221789777376518E-4</v>
          </cell>
          <cell r="C68">
            <v>9.2309052316294059E-4</v>
          </cell>
          <cell r="D68">
            <v>9.3413885863204236E-4</v>
          </cell>
          <cell r="E68">
            <v>7.5516834764874974E-2</v>
          </cell>
          <cell r="F68">
            <v>0.11237462242366686</v>
          </cell>
          <cell r="G68">
            <v>0.15173530766711074</v>
          </cell>
        </row>
        <row r="69">
          <cell r="B69">
            <v>3.958651835624161E-4</v>
          </cell>
          <cell r="C69">
            <v>3.9622779947582205E-4</v>
          </cell>
          <cell r="D69">
            <v>3.9965904214061756E-4</v>
          </cell>
          <cell r="E69">
            <v>1.3002116203763606E-3</v>
          </cell>
          <cell r="F69">
            <v>1.5220756172255629E-3</v>
          </cell>
          <cell r="G69">
            <v>9.010182141938783E-4</v>
          </cell>
        </row>
      </sheetData>
      <sheetData sheetId="36"/>
      <sheetData sheetId="37"/>
      <sheetData sheetId="38"/>
      <sheetData sheetId="39"/>
      <sheetData sheetId="40"/>
      <sheetData sheetId="41"/>
      <sheetData sheetId="42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5.6434434291258411</v>
          </cell>
        </row>
      </sheetData>
      <sheetData sheetId="43">
        <row r="5">
          <cell r="B5">
            <v>0.45702312962806052</v>
          </cell>
          <cell r="C5">
            <v>1.2081982674846848E-5</v>
          </cell>
          <cell r="D5">
            <v>0.65938863676143544</v>
          </cell>
          <cell r="E5">
            <v>6.5923137356742624E-5</v>
          </cell>
          <cell r="F5">
            <v>6.0304717967629614E-5</v>
          </cell>
          <cell r="G5">
            <v>2.4860012603152587E-5</v>
          </cell>
        </row>
        <row r="12">
          <cell r="B12">
            <v>0.13460176035499102</v>
          </cell>
          <cell r="C12">
            <v>1.3619854705014312E-5</v>
          </cell>
          <cell r="D12">
            <v>3.5667483956327553E-4</v>
          </cell>
          <cell r="E12">
            <v>5.1007133553457066E-5</v>
          </cell>
          <cell r="F12">
            <v>3.3356813478085373E-5</v>
          </cell>
          <cell r="G12">
            <v>0</v>
          </cell>
        </row>
        <row r="19">
          <cell r="B19">
            <v>1.3280073623825299</v>
          </cell>
          <cell r="C19">
            <v>4.9930277245856578</v>
          </cell>
          <cell r="D19">
            <v>5.218006439289911</v>
          </cell>
          <cell r="E19">
            <v>5.9813652648388178</v>
          </cell>
          <cell r="F19">
            <v>7.5462406312978274</v>
          </cell>
          <cell r="G19">
            <v>9.4405609398831132</v>
          </cell>
        </row>
        <row r="20">
          <cell r="B20">
            <v>5.6293874546957285</v>
          </cell>
          <cell r="C20">
            <v>5.6371670787874901</v>
          </cell>
          <cell r="D20">
            <v>5.4279785216838308</v>
          </cell>
          <cell r="E20">
            <v>6.9211481643000088</v>
          </cell>
          <cell r="F20">
            <v>8.4082441356712163</v>
          </cell>
          <cell r="G20">
            <v>10.66421178637281</v>
          </cell>
        </row>
        <row r="21">
          <cell r="B21">
            <v>0</v>
          </cell>
          <cell r="C21">
            <v>3.172976966993531E-5</v>
          </cell>
          <cell r="D21">
            <v>3.6920165455034225E-4</v>
          </cell>
          <cell r="E21">
            <v>6.3410951525460851E-4</v>
          </cell>
          <cell r="F21">
            <v>2.1392799712406458</v>
          </cell>
          <cell r="G21">
            <v>2.1393375635777891</v>
          </cell>
        </row>
        <row r="28">
          <cell r="B28">
            <v>5.1446342989066992E-3</v>
          </cell>
          <cell r="C28">
            <v>9.6773408583410402E-3</v>
          </cell>
          <cell r="D28">
            <v>9.9560622215929366E-3</v>
          </cell>
          <cell r="E28">
            <v>1.32793193759365E-2</v>
          </cell>
          <cell r="F28">
            <v>13.645216141155942</v>
          </cell>
          <cell r="G28">
            <v>18.662767008951164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2.231525999230044E-5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3.8939557061897299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0.43851264124468692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5.9040736845808706</v>
          </cell>
        </row>
        <row r="38">
          <cell r="B38">
            <v>1.28907283502616</v>
          </cell>
          <cell r="C38">
            <v>6.0113058996788133</v>
          </cell>
          <cell r="D38">
            <v>5.764799318294159</v>
          </cell>
          <cell r="E38">
            <v>4.9284550830120484</v>
          </cell>
          <cell r="F38">
            <v>6.2672531360230561</v>
          </cell>
          <cell r="G38">
            <v>12.470162361790537</v>
          </cell>
        </row>
        <row r="39">
          <cell r="B39">
            <v>1.1764730302257151</v>
          </cell>
          <cell r="C39">
            <v>5.4862216278611848</v>
          </cell>
          <cell r="D39">
            <v>5.2612472610975756</v>
          </cell>
          <cell r="E39">
            <v>4.4979572358491664</v>
          </cell>
          <cell r="F39">
            <v>5.7198120135539368</v>
          </cell>
          <cell r="G39">
            <v>11.380900522106383</v>
          </cell>
        </row>
      </sheetData>
      <sheetData sheetId="44">
        <row r="3">
          <cell r="B3">
            <v>48.063397652170998</v>
          </cell>
          <cell r="C3">
            <v>50.546810727837389</v>
          </cell>
          <cell r="D3">
            <v>52.134532638096076</v>
          </cell>
          <cell r="E3">
            <v>53.585467369217881</v>
          </cell>
          <cell r="F3">
            <v>55.06623862443849</v>
          </cell>
          <cell r="G3">
            <v>56.762807337095609</v>
          </cell>
        </row>
        <row r="6">
          <cell r="B6">
            <v>0</v>
          </cell>
          <cell r="C6">
            <v>4.8944305488924913</v>
          </cell>
          <cell r="D6">
            <v>4.8947634593923688</v>
          </cell>
          <cell r="E6">
            <v>13.597851815187612</v>
          </cell>
          <cell r="F6">
            <v>25.424189261719761</v>
          </cell>
          <cell r="G6">
            <v>32.770582208608396</v>
          </cell>
        </row>
        <row r="11">
          <cell r="B11">
            <v>60.070049319055251</v>
          </cell>
          <cell r="C11">
            <v>61.446431941667541</v>
          </cell>
          <cell r="D11">
            <v>63.019287249678875</v>
          </cell>
          <cell r="E11">
            <v>63.996268544113455</v>
          </cell>
          <cell r="F11">
            <v>60.334346376036109</v>
          </cell>
          <cell r="G11">
            <v>60.737960404168895</v>
          </cell>
        </row>
        <row r="18">
          <cell r="B18">
            <v>3.5600041639852376</v>
          </cell>
          <cell r="C18">
            <v>3.4647173652550465</v>
          </cell>
          <cell r="D18">
            <v>1.2045167027492417E-2</v>
          </cell>
          <cell r="E18">
            <v>4.572293899646544E-4</v>
          </cell>
          <cell r="F18">
            <v>6.7917411157720426E-5</v>
          </cell>
          <cell r="G18">
            <v>4.6308013123817513E-6</v>
          </cell>
        </row>
        <row r="19">
          <cell r="B19">
            <v>12.728683350258979</v>
          </cell>
          <cell r="C19">
            <v>13.638439507745915</v>
          </cell>
          <cell r="D19">
            <v>13.373268174767734</v>
          </cell>
          <cell r="E19">
            <v>12.943015792424106</v>
          </cell>
          <cell r="F19">
            <v>10.862948825192548</v>
          </cell>
          <cell r="G19">
            <v>19.098320441697727</v>
          </cell>
        </row>
        <row r="21">
          <cell r="B21">
            <v>7.7980451967475721</v>
          </cell>
          <cell r="C21">
            <v>8.0801604405507383</v>
          </cell>
          <cell r="D21">
            <v>5.6083008856037626</v>
          </cell>
          <cell r="E21">
            <v>5.5456696952106448</v>
          </cell>
          <cell r="F21">
            <v>5.455445739012565</v>
          </cell>
          <cell r="G21">
            <v>2.5882816791685246E-5</v>
          </cell>
        </row>
        <row r="22">
          <cell r="B22">
            <v>6.762755789151853E-2</v>
          </cell>
          <cell r="C22">
            <v>8.5488346665263865E-2</v>
          </cell>
          <cell r="D22">
            <v>0.10092455475326614</v>
          </cell>
          <cell r="E22">
            <v>0.10175128865060622</v>
          </cell>
          <cell r="F22">
            <v>1.194836582522375</v>
          </cell>
          <cell r="G22">
            <v>1.1948249901626782</v>
          </cell>
        </row>
        <row r="23">
          <cell r="B23">
            <v>0</v>
          </cell>
          <cell r="C23">
            <v>0</v>
          </cell>
          <cell r="D23">
            <v>6.351793546942664E-4</v>
          </cell>
          <cell r="E23">
            <v>5.5267859104888065E-4</v>
          </cell>
          <cell r="F23">
            <v>0.19469774421470804</v>
          </cell>
          <cell r="G23">
            <v>0.10343506057036674</v>
          </cell>
        </row>
        <row r="24">
          <cell r="B24">
            <v>0.74850882402746199</v>
          </cell>
          <cell r="C24">
            <v>0.94973395803277572</v>
          </cell>
          <cell r="D24">
            <v>1.0896533187340702</v>
          </cell>
          <cell r="E24">
            <v>1.5643395822980581</v>
          </cell>
          <cell r="F24">
            <v>1.6045264153109082</v>
          </cell>
          <cell r="G24">
            <v>1.724120027446203</v>
          </cell>
        </row>
        <row r="33">
          <cell r="B33">
            <v>12.006651666884252</v>
          </cell>
          <cell r="C33">
            <v>12.710045233872412</v>
          </cell>
          <cell r="D33">
            <v>12.695015495222091</v>
          </cell>
          <cell r="E33">
            <v>12.670271539884215</v>
          </cell>
          <cell r="F33">
            <v>12.621859848184094</v>
          </cell>
          <cell r="G33">
            <v>12.574765550679501</v>
          </cell>
        </row>
        <row r="34">
          <cell r="B34">
            <v>8.8978141262809682</v>
          </cell>
          <cell r="C34">
            <v>8.1044030566588035</v>
          </cell>
          <cell r="D34">
            <v>8.0415236533586967</v>
          </cell>
          <cell r="E34">
            <v>5.813232852155374</v>
          </cell>
          <cell r="F34">
            <v>2.4507622724863651</v>
          </cell>
          <cell r="G34">
            <v>9.5747147896509526E-6</v>
          </cell>
        </row>
        <row r="35">
          <cell r="B35">
            <v>2.7300040303844901</v>
          </cell>
          <cell r="C35">
            <v>2.7111007926332878E-2</v>
          </cell>
          <cell r="D35">
            <v>2.4449943885589483E-3</v>
          </cell>
          <cell r="E35">
            <v>4.6347874750219396E-4</v>
          </cell>
          <cell r="F35">
            <v>7.6168253410516007E-5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2.1827084573421531E-4</v>
          </cell>
          <cell r="E36">
            <v>4.8987621429630182E-4</v>
          </cell>
          <cell r="F36">
            <v>0.1761915590763348</v>
          </cell>
          <cell r="G36">
            <v>0.1759847168733851</v>
          </cell>
        </row>
        <row r="37">
          <cell r="B37">
            <v>35.243945015123415</v>
          </cell>
          <cell r="C37">
            <v>32.844770463681506</v>
          </cell>
          <cell r="D37">
            <v>35.171016118867968</v>
          </cell>
          <cell r="E37">
            <v>24.854950456480683</v>
          </cell>
          <cell r="F37">
            <v>13.214639598127098</v>
          </cell>
          <cell r="G37">
            <v>10.60345661898001</v>
          </cell>
        </row>
        <row r="38">
          <cell r="B38">
            <v>0.30842365231483981</v>
          </cell>
          <cell r="C38">
            <v>4.3399724799162395E-5</v>
          </cell>
          <cell r="D38">
            <v>4.4253931669679387</v>
          </cell>
          <cell r="E38">
            <v>4.1246396408711163</v>
          </cell>
          <cell r="F38">
            <v>5.6731712291794132</v>
          </cell>
          <cell r="G38">
            <v>5.6924676774165839</v>
          </cell>
        </row>
        <row r="39">
          <cell r="B39">
            <v>0.43673151292646528</v>
          </cell>
          <cell r="C39">
            <v>0.55206664935939442</v>
          </cell>
          <cell r="D39">
            <v>0.58665327995596717</v>
          </cell>
          <cell r="E39">
            <v>0.58670293803011253</v>
          </cell>
          <cell r="F39">
            <v>0.58670762059111947</v>
          </cell>
          <cell r="G39">
            <v>0.58670818960527238</v>
          </cell>
        </row>
        <row r="55">
          <cell r="B55">
            <v>9.8139091761736417</v>
          </cell>
          <cell r="C55">
            <v>10.335084991979121</v>
          </cell>
          <cell r="D55">
            <v>10.335085073810102</v>
          </cell>
          <cell r="E55">
            <v>10.335084293483844</v>
          </cell>
          <cell r="F55">
            <v>10.335082886559487</v>
          </cell>
          <cell r="G55">
            <v>10.335081618637792</v>
          </cell>
        </row>
        <row r="56">
          <cell r="B56">
            <v>1.1081993344953132</v>
          </cell>
          <cell r="C56">
            <v>1.4007988135500589</v>
          </cell>
          <cell r="D56">
            <v>1.400793463155414</v>
          </cell>
          <cell r="E56">
            <v>1.4007911369853343</v>
          </cell>
          <cell r="F56">
            <v>1.4007925442245028</v>
          </cell>
          <cell r="G56">
            <v>1.4007885949381009</v>
          </cell>
        </row>
        <row r="57">
          <cell r="B57">
            <v>6.9177135429259371</v>
          </cell>
          <cell r="C57">
            <v>6.3110598215373734</v>
          </cell>
          <cell r="D57">
            <v>6.2774361440770985</v>
          </cell>
          <cell r="E57">
            <v>4.5565104164782424</v>
          </cell>
          <cell r="F57">
            <v>2.0753977284746656</v>
          </cell>
          <cell r="G57">
            <v>0.14014925849525142</v>
          </cell>
        </row>
        <row r="58">
          <cell r="B58">
            <v>1.8458239750437138</v>
          </cell>
          <cell r="C58">
            <v>1.8409729932376339E-2</v>
          </cell>
          <cell r="D58">
            <v>1.6710008524307564E-3</v>
          </cell>
          <cell r="E58">
            <v>3.2014794483714056E-4</v>
          </cell>
          <cell r="F58">
            <v>5.3727181749442776E-5</v>
          </cell>
          <cell r="G58">
            <v>0</v>
          </cell>
        </row>
        <row r="59">
          <cell r="B59">
            <v>28.619775205594689</v>
          </cell>
          <cell r="C59">
            <v>26.463327806577183</v>
          </cell>
          <cell r="D59">
            <v>31.822830493640755</v>
          </cell>
          <cell r="E59">
            <v>22.904282284117617</v>
          </cell>
          <cell r="F59">
            <v>14.986243616628457</v>
          </cell>
          <cell r="G59">
            <v>12.818459856689099</v>
          </cell>
        </row>
        <row r="60">
          <cell r="B60">
            <v>0</v>
          </cell>
          <cell r="C60">
            <v>0</v>
          </cell>
          <cell r="D60">
            <v>0.28669309969023804</v>
          </cell>
          <cell r="E60">
            <v>1.2522036327282309</v>
          </cell>
          <cell r="F60">
            <v>1.252208589380416</v>
          </cell>
          <cell r="G60">
            <v>1.4114021992127843</v>
          </cell>
        </row>
        <row r="61">
          <cell r="B61">
            <v>2.3674027690501838</v>
          </cell>
          <cell r="C61">
            <v>2.3075017652598602</v>
          </cell>
          <cell r="D61">
            <v>8.0401489908511863E-3</v>
          </cell>
          <cell r="E61">
            <v>3.0634369127631819E-4</v>
          </cell>
          <cell r="F61">
            <v>4.584425253146122E-5</v>
          </cell>
          <cell r="G61">
            <v>3.1489448924195912E-6</v>
          </cell>
        </row>
        <row r="62">
          <cell r="B62">
            <v>5.1850741011421455</v>
          </cell>
          <cell r="C62">
            <v>5.5675674851119892</v>
          </cell>
          <cell r="D62">
            <v>5.7261396661662918</v>
          </cell>
          <cell r="E62">
            <v>6.1457516700686989</v>
          </cell>
          <cell r="F62">
            <v>6.5410666719408441</v>
          </cell>
          <cell r="G62">
            <v>13.066430603809447</v>
          </cell>
        </row>
        <row r="63">
          <cell r="B63">
            <v>6.5822915073424495</v>
          </cell>
          <cell r="C63">
            <v>7.0678515936176778</v>
          </cell>
          <cell r="D63">
            <v>6.7033303913666504</v>
          </cell>
          <cell r="E63">
            <v>5.9479016353670442</v>
          </cell>
          <cell r="F63">
            <v>5.3277639497180038</v>
          </cell>
          <cell r="G63">
            <v>5.6218978704754328</v>
          </cell>
        </row>
        <row r="64">
          <cell r="B64">
            <v>5.3111236450594879</v>
          </cell>
          <cell r="C64">
            <v>6.2669397803314464</v>
          </cell>
          <cell r="D64">
            <v>5.8630042806687328</v>
          </cell>
          <cell r="E64">
            <v>8.6682182180999039</v>
          </cell>
          <cell r="F64">
            <v>7.8832661083254756</v>
          </cell>
          <cell r="G64">
            <v>3.9623433325756735E-4</v>
          </cell>
        </row>
        <row r="65">
          <cell r="B65">
            <v>0.46152118943008436</v>
          </cell>
          <cell r="C65">
            <v>0.54457583949284916</v>
          </cell>
          <cell r="D65">
            <v>0.54459131487279766</v>
          </cell>
          <cell r="E65">
            <v>0.54469112354893823</v>
          </cell>
          <cell r="F65">
            <v>2.8964697630452059</v>
          </cell>
          <cell r="G65">
            <v>4.4980741111331435</v>
          </cell>
        </row>
        <row r="66">
          <cell r="B66">
            <v>4.1173678638827216</v>
          </cell>
          <cell r="C66">
            <v>4.2663247126107908</v>
          </cell>
          <cell r="D66">
            <v>2.9611828675987844</v>
          </cell>
          <cell r="E66">
            <v>2.9281135990712239</v>
          </cell>
          <cell r="F66">
            <v>2.8804753501986347</v>
          </cell>
          <cell r="G66">
            <v>1.4080252334676771E-5</v>
          </cell>
        </row>
        <row r="67">
          <cell r="B67">
            <v>6.762755789151853E-2</v>
          </cell>
          <cell r="C67">
            <v>8.5488346665263865E-2</v>
          </cell>
          <cell r="D67">
            <v>0.10092455475326614</v>
          </cell>
          <cell r="E67">
            <v>0.10175128865060622</v>
          </cell>
          <cell r="F67">
            <v>1.194836582522375</v>
          </cell>
          <cell r="G67">
            <v>1.1948249901626782</v>
          </cell>
        </row>
        <row r="68">
          <cell r="B68">
            <v>0.31051610569071686</v>
          </cell>
          <cell r="C68">
            <v>0.39251938769452943</v>
          </cell>
          <cell r="D68">
            <v>0.41711048204869244</v>
          </cell>
          <cell r="E68">
            <v>0.41714578893941012</v>
          </cell>
          <cell r="F68">
            <v>0.41714911824028578</v>
          </cell>
          <cell r="G68">
            <v>0.42242989651579632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2.3622850907486218E-4</v>
          </cell>
          <cell r="F69">
            <v>2.342213704769633E-4</v>
          </cell>
          <cell r="G69">
            <v>2.1485723738092486E-4</v>
          </cell>
        </row>
        <row r="70">
          <cell r="B70">
            <v>0</v>
          </cell>
          <cell r="C70">
            <v>3.084003754401186</v>
          </cell>
          <cell r="D70">
            <v>3.0844996170632593</v>
          </cell>
          <cell r="E70">
            <v>11.338676804554913</v>
          </cell>
          <cell r="F70">
            <v>19.649410718432872</v>
          </cell>
          <cell r="G70">
            <v>26.077881975596423</v>
          </cell>
        </row>
        <row r="71">
          <cell r="B71">
            <v>72.708345973722601</v>
          </cell>
          <cell r="C71">
            <v>74.111453828761697</v>
          </cell>
          <cell r="D71">
            <v>75.533332598755365</v>
          </cell>
          <cell r="E71">
            <v>76.54198461223919</v>
          </cell>
          <cell r="F71">
            <v>76.840497420495993</v>
          </cell>
          <cell r="G71">
            <v>76.988049296433815</v>
          </cell>
        </row>
      </sheetData>
      <sheetData sheetId="45">
        <row r="3">
          <cell r="B3">
            <v>56.994774574912441</v>
          </cell>
          <cell r="C3">
            <v>58.70189613542825</v>
          </cell>
          <cell r="D3">
            <v>61.828463687728259</v>
          </cell>
          <cell r="E3">
            <v>62.677209804297263</v>
          </cell>
          <cell r="F3">
            <v>63.475708571256298</v>
          </cell>
          <cell r="G3">
            <v>59.333923885430814</v>
          </cell>
        </row>
        <row r="6">
          <cell r="B6">
            <v>0</v>
          </cell>
          <cell r="C6">
            <v>9.1172615584763808</v>
          </cell>
          <cell r="D6">
            <v>9.1168775851282717</v>
          </cell>
          <cell r="E6">
            <v>9.9763715339095604</v>
          </cell>
          <cell r="F6">
            <v>27.366867479253372</v>
          </cell>
          <cell r="G6">
            <v>30.233572375777829</v>
          </cell>
        </row>
        <row r="11">
          <cell r="B11">
            <v>60.950023766759266</v>
          </cell>
          <cell r="C11">
            <v>60.772358517822624</v>
          </cell>
          <cell r="D11">
            <v>65.602902275477987</v>
          </cell>
          <cell r="E11">
            <v>66.066941579258327</v>
          </cell>
          <cell r="F11">
            <v>65.746255709950148</v>
          </cell>
          <cell r="G11">
            <v>63.497740144777758</v>
          </cell>
        </row>
        <row r="12">
          <cell r="B12">
            <v>30.25663893790702</v>
          </cell>
          <cell r="C12">
            <v>23.411549582016136</v>
          </cell>
          <cell r="D12">
            <v>22.417251434161599</v>
          </cell>
          <cell r="E12">
            <v>13.178150398427592</v>
          </cell>
          <cell r="F12">
            <v>4.6914202830487106</v>
          </cell>
          <cell r="G12">
            <v>2.5569830982148949E-5</v>
          </cell>
        </row>
        <row r="13">
          <cell r="B13">
            <v>0</v>
          </cell>
          <cell r="C13">
            <v>0</v>
          </cell>
          <cell r="D13">
            <v>1.8370570543336913E-4</v>
          </cell>
          <cell r="E13">
            <v>1.1404960899865522E-4</v>
          </cell>
          <cell r="F13">
            <v>6.5563151687610089E-4</v>
          </cell>
          <cell r="G13">
            <v>0.62410903851674304</v>
          </cell>
        </row>
        <row r="14">
          <cell r="B14">
            <v>25.262408441502661</v>
          </cell>
          <cell r="C14">
            <v>21.642652997685971</v>
          </cell>
          <cell r="D14">
            <v>24.660359164505579</v>
          </cell>
          <cell r="E14">
            <v>25.00723025471466</v>
          </cell>
          <cell r="F14">
            <v>5.7688432642997594</v>
          </cell>
          <cell r="G14">
            <v>2.3012609109209587</v>
          </cell>
        </row>
        <row r="15">
          <cell r="B15">
            <v>0.28628393193986268</v>
          </cell>
          <cell r="C15">
            <v>5.107133221605979</v>
          </cell>
          <cell r="D15">
            <v>1.5284105849186326E-3</v>
          </cell>
          <cell r="E15">
            <v>4.653199177768164E-5</v>
          </cell>
          <cell r="F15">
            <v>1.415679044682718E-5</v>
          </cell>
          <cell r="G15">
            <v>2.4133722389858687E-5</v>
          </cell>
        </row>
        <row r="16">
          <cell r="B16">
            <v>1.4022831948582564</v>
          </cell>
          <cell r="C16">
            <v>1.537227365515867</v>
          </cell>
          <cell r="D16">
            <v>1.55522897022609</v>
          </cell>
          <cell r="E16">
            <v>1.5509619909920254</v>
          </cell>
          <cell r="F16">
            <v>1.3065347721860467</v>
          </cell>
          <cell r="G16">
            <v>1.2581738818269366</v>
          </cell>
        </row>
        <row r="17">
          <cell r="B17">
            <v>7.7269044512142786</v>
          </cell>
          <cell r="C17">
            <v>8.3697083344257077</v>
          </cell>
          <cell r="D17">
            <v>8.9604428187841876</v>
          </cell>
          <cell r="E17">
            <v>15.784166777544165</v>
          </cell>
          <cell r="F17">
            <v>18.644489798526454</v>
          </cell>
          <cell r="G17">
            <v>9.375352509472302</v>
          </cell>
        </row>
        <row r="19">
          <cell r="B19">
            <v>0.62699335417326996</v>
          </cell>
          <cell r="C19">
            <v>0.68733127363266378</v>
          </cell>
          <cell r="D19">
            <v>0.71538188242615641</v>
          </cell>
          <cell r="E19">
            <v>0.77699471267149445</v>
          </cell>
          <cell r="F19">
            <v>3.5379402943043905</v>
          </cell>
          <cell r="G19">
            <v>4.2243430426758337</v>
          </cell>
        </row>
        <row r="20">
          <cell r="B20">
            <v>0</v>
          </cell>
          <cell r="C20">
            <v>0</v>
          </cell>
          <cell r="D20">
            <v>3.2133868599709935E-4</v>
          </cell>
          <cell r="E20">
            <v>9.4703177837993183E-5</v>
          </cell>
          <cell r="F20">
            <v>5.4247445015625706E-5</v>
          </cell>
          <cell r="G20">
            <v>2.2766850234992812E-2</v>
          </cell>
        </row>
        <row r="21">
          <cell r="B21">
            <v>2.929597102852151</v>
          </cell>
          <cell r="C21">
            <v>3.1924554711174724</v>
          </cell>
          <cell r="D21">
            <v>3.3228116279844735</v>
          </cell>
          <cell r="E21">
            <v>3.5573698779396796</v>
          </cell>
          <cell r="F21">
            <v>4.3643219833975007</v>
          </cell>
          <cell r="G21">
            <v>11.388614333501259</v>
          </cell>
        </row>
        <row r="28">
          <cell r="B28">
            <v>3.9552491918468258</v>
          </cell>
          <cell r="C28">
            <v>2.0704623823943802</v>
          </cell>
          <cell r="D28">
            <v>3.7744385877497253</v>
          </cell>
          <cell r="E28">
            <v>3.3897317749610716</v>
          </cell>
          <cell r="F28">
            <v>2.2705471386938485</v>
          </cell>
          <cell r="G28">
            <v>4.1638162593469472</v>
          </cell>
        </row>
        <row r="47">
          <cell r="B47">
            <v>4.2612321496031269</v>
          </cell>
          <cell r="C47">
            <v>4.6176588064377722</v>
          </cell>
          <cell r="D47">
            <v>4.6176591836456291</v>
          </cell>
          <cell r="E47">
            <v>4.6176650077775783</v>
          </cell>
          <cell r="F47">
            <v>4.6176756005444188</v>
          </cell>
          <cell r="G47">
            <v>13.8796435814319</v>
          </cell>
        </row>
        <row r="48">
          <cell r="B48">
            <v>24.843073637742279</v>
          </cell>
          <cell r="C48">
            <v>19.260783195726827</v>
          </cell>
          <cell r="D48">
            <v>18.497593630929135</v>
          </cell>
          <cell r="E48">
            <v>10.927521262604586</v>
          </cell>
          <cell r="F48">
            <v>3.9296135784486772</v>
          </cell>
          <cell r="G48">
            <v>0.52271273449121936</v>
          </cell>
        </row>
        <row r="49">
          <cell r="B49">
            <v>24.18971937485518</v>
          </cell>
          <cell r="C49">
            <v>25.3269252501807</v>
          </cell>
          <cell r="D49">
            <v>23.249483554289753</v>
          </cell>
          <cell r="E49">
            <v>23.405996832942673</v>
          </cell>
          <cell r="F49">
            <v>4.621856279797333</v>
          </cell>
          <cell r="G49">
            <v>1.3412379454454129</v>
          </cell>
        </row>
        <row r="50">
          <cell r="B50">
            <v>0</v>
          </cell>
          <cell r="C50">
            <v>0</v>
          </cell>
          <cell r="D50">
            <v>0.21101770405947823</v>
          </cell>
          <cell r="E50">
            <v>0.58422782672810736</v>
          </cell>
          <cell r="F50">
            <v>1.9166909890425092</v>
          </cell>
          <cell r="G50">
            <v>2.0689370809197496</v>
          </cell>
        </row>
        <row r="51">
          <cell r="B51">
            <v>2.0957283543175986</v>
          </cell>
          <cell r="C51">
            <v>2.2700711883817108</v>
          </cell>
          <cell r="D51">
            <v>2.8548987748746724</v>
          </cell>
          <cell r="E51">
            <v>9.6103876746631904</v>
          </cell>
          <cell r="F51">
            <v>12.442109398057296</v>
          </cell>
          <cell r="G51">
            <v>3.2656617693021452</v>
          </cell>
        </row>
        <row r="52">
          <cell r="B52">
            <v>5.5539070523845382</v>
          </cell>
          <cell r="C52">
            <v>6.0159400626997446</v>
          </cell>
          <cell r="D52">
            <v>6.0159396157216749</v>
          </cell>
          <cell r="E52">
            <v>6.0159374351055321</v>
          </cell>
          <cell r="F52">
            <v>6.0159355024838934</v>
          </cell>
          <cell r="G52">
            <v>6.0159372150754358</v>
          </cell>
        </row>
        <row r="53">
          <cell r="B53">
            <v>6.1735483519001697</v>
          </cell>
          <cell r="C53">
            <v>7.186861937889498</v>
          </cell>
          <cell r="D53">
            <v>7.1481486208273557</v>
          </cell>
          <cell r="E53">
            <v>5.4200279353072238</v>
          </cell>
          <cell r="F53">
            <v>4.045758948003729</v>
          </cell>
          <cell r="G53">
            <v>2.2251459253428839E-4</v>
          </cell>
        </row>
        <row r="54">
          <cell r="B54">
            <v>1.8770740908424786</v>
          </cell>
          <cell r="C54">
            <v>2.1600841603461687</v>
          </cell>
          <cell r="D54">
            <v>2.0264788175121531</v>
          </cell>
          <cell r="E54">
            <v>2.1840335688425379</v>
          </cell>
          <cell r="F54">
            <v>1.7273309502093603</v>
          </cell>
          <cell r="G54">
            <v>1.8688706486991613</v>
          </cell>
        </row>
        <row r="55">
          <cell r="B55">
            <v>0.62699335417326996</v>
          </cell>
          <cell r="C55">
            <v>0.68733127363266378</v>
          </cell>
          <cell r="D55">
            <v>0.71538188242615641</v>
          </cell>
          <cell r="E55">
            <v>0.77699471267149445</v>
          </cell>
          <cell r="F55">
            <v>3.5379402943043905</v>
          </cell>
          <cell r="G55">
            <v>4.2243430426758337</v>
          </cell>
        </row>
        <row r="56">
          <cell r="B56">
            <v>1.2230714025553719</v>
          </cell>
          <cell r="C56">
            <v>1.3407697082029384</v>
          </cell>
          <cell r="D56">
            <v>1.3564707078311951</v>
          </cell>
          <cell r="E56">
            <v>1.3527490485432465</v>
          </cell>
          <cell r="F56">
            <v>1.1395596283006681</v>
          </cell>
          <cell r="G56">
            <v>1.097379259729454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4.2440756672851093E-5</v>
          </cell>
          <cell r="F57">
            <v>4.1282921480471797E-5</v>
          </cell>
          <cell r="G57">
            <v>3.3099286089275902E-5</v>
          </cell>
        </row>
        <row r="58">
          <cell r="B58">
            <v>0</v>
          </cell>
          <cell r="C58">
            <v>9.1172615584763808</v>
          </cell>
          <cell r="D58">
            <v>9.1168775851282717</v>
          </cell>
          <cell r="E58">
            <v>9.9763715339095604</v>
          </cell>
          <cell r="F58">
            <v>27.366867479253372</v>
          </cell>
          <cell r="G58">
            <v>30.233572375777829</v>
          </cell>
        </row>
        <row r="59">
          <cell r="B59">
            <v>73.238395675773987</v>
          </cell>
          <cell r="C59">
            <v>78.574099170047205</v>
          </cell>
          <cell r="D59">
            <v>77.992117234293744</v>
          </cell>
          <cell r="E59">
            <v>76.751180662222495</v>
          </cell>
          <cell r="F59">
            <v>72.287498186250829</v>
          </cell>
          <cell r="G59">
            <v>65.004265818448388</v>
          </cell>
        </row>
      </sheetData>
      <sheetData sheetId="46">
        <row r="3">
          <cell r="B3">
            <v>44.576911715141705</v>
          </cell>
          <cell r="C3">
            <v>44.861181854721032</v>
          </cell>
          <cell r="D3">
            <v>44.662193919448136</v>
          </cell>
          <cell r="E3">
            <v>45.044452380536391</v>
          </cell>
          <cell r="F3">
            <v>46.167725003302593</v>
          </cell>
          <cell r="G3">
            <v>47.46633207326952</v>
          </cell>
        </row>
        <row r="10">
          <cell r="B10">
            <v>3.5461937296467032</v>
          </cell>
          <cell r="C10">
            <v>8.5228761114692517</v>
          </cell>
          <cell r="D10">
            <v>8.5220637434072781</v>
          </cell>
          <cell r="E10">
            <v>16.912826296847236</v>
          </cell>
          <cell r="F10">
            <v>38.686964003385356</v>
          </cell>
          <cell r="G10">
            <v>55.985659504409675</v>
          </cell>
        </row>
        <row r="15">
          <cell r="B15">
            <v>69.470081991591584</v>
          </cell>
          <cell r="C15">
            <v>70.028435709004896</v>
          </cell>
          <cell r="D15">
            <v>67.238469576535294</v>
          </cell>
          <cell r="E15">
            <v>64.824227484217772</v>
          </cell>
          <cell r="F15">
            <v>60.789784943580941</v>
          </cell>
          <cell r="G15">
            <v>63.151050521136114</v>
          </cell>
        </row>
        <row r="16">
          <cell r="B16">
            <v>60.231853635994867</v>
          </cell>
          <cell r="C16">
            <v>50.85912190826275</v>
          </cell>
          <cell r="D16">
            <v>51.989130527989957</v>
          </cell>
          <cell r="E16">
            <v>41.55152279718002</v>
          </cell>
          <cell r="F16">
            <v>9.3450922395430531</v>
          </cell>
          <cell r="G16">
            <v>9.7569767627224006E-6</v>
          </cell>
        </row>
        <row r="17">
          <cell r="B17">
            <v>0</v>
          </cell>
          <cell r="C17">
            <v>0</v>
          </cell>
          <cell r="D17">
            <v>1.8576024901057392E-4</v>
          </cell>
          <cell r="E17">
            <v>1.1719323744501371E-4</v>
          </cell>
          <cell r="F17">
            <v>6.7334180957591828E-4</v>
          </cell>
          <cell r="G17">
            <v>2.9602028516946802E-5</v>
          </cell>
        </row>
        <row r="18">
          <cell r="B18">
            <v>46.693697132755311</v>
          </cell>
          <cell r="C18">
            <v>47.985860742591562</v>
          </cell>
          <cell r="D18">
            <v>48.00289711073178</v>
          </cell>
          <cell r="E18">
            <v>50.897907347111364</v>
          </cell>
          <cell r="F18">
            <v>42.289312893030178</v>
          </cell>
          <cell r="G18">
            <v>10.557330266693317</v>
          </cell>
        </row>
        <row r="19">
          <cell r="B19">
            <v>0.30825373207723222</v>
          </cell>
          <cell r="C19">
            <v>1.9117651066213594E-4</v>
          </cell>
          <cell r="D19">
            <v>1.5463234280991704E-4</v>
          </cell>
          <cell r="E19">
            <v>1.4756469748970389E-4</v>
          </cell>
          <cell r="F19">
            <v>1.517112830552579E-4</v>
          </cell>
          <cell r="G19">
            <v>1.4464539782277746E-4</v>
          </cell>
        </row>
        <row r="20">
          <cell r="B20">
            <v>0.10000163446174225</v>
          </cell>
          <cell r="C20">
            <v>0.10000055183889088</v>
          </cell>
          <cell r="D20">
            <v>1.642242961845741E-3</v>
          </cell>
          <cell r="E20">
            <v>1.2158018679439726E-3</v>
          </cell>
          <cell r="F20">
            <v>0</v>
          </cell>
          <cell r="G20">
            <v>0</v>
          </cell>
        </row>
        <row r="21">
          <cell r="B21">
            <v>5.6045905575993151</v>
          </cell>
          <cell r="C21">
            <v>9.6698275642446934</v>
          </cell>
          <cell r="D21">
            <v>10.74099318130934</v>
          </cell>
          <cell r="E21">
            <v>8.153396658960375</v>
          </cell>
          <cell r="F21">
            <v>8.846897246329668</v>
          </cell>
          <cell r="G21">
            <v>7.8773601214648936</v>
          </cell>
        </row>
        <row r="22">
          <cell r="B22">
            <v>16.991224374649715</v>
          </cell>
          <cell r="C22">
            <v>17.669703876156678</v>
          </cell>
          <cell r="D22">
            <v>14.794253022174095</v>
          </cell>
          <cell r="E22">
            <v>13.003575474295001</v>
          </cell>
          <cell r="F22">
            <v>9.9530816345954154</v>
          </cell>
          <cell r="G22">
            <v>5.5675679966010572</v>
          </cell>
        </row>
        <row r="23">
          <cell r="B23">
            <v>2.5068244970084019</v>
          </cell>
          <cell r="C23">
            <v>2.9279869274558936</v>
          </cell>
          <cell r="D23">
            <v>3.0231464820999596</v>
          </cell>
          <cell r="E23">
            <v>4.4863894668013522</v>
          </cell>
          <cell r="F23">
            <v>5.5340889789389589</v>
          </cell>
          <cell r="G23">
            <v>4.8476728856357365</v>
          </cell>
        </row>
        <row r="24">
          <cell r="B24">
            <v>0</v>
          </cell>
          <cell r="C24">
            <v>0</v>
          </cell>
          <cell r="D24">
            <v>3.7849422418566873E-4</v>
          </cell>
          <cell r="E24">
            <v>8.16012495518622E-5</v>
          </cell>
          <cell r="F24">
            <v>5.4821810476631631E-5</v>
          </cell>
          <cell r="G24">
            <v>7.524112587476095E-2</v>
          </cell>
        </row>
        <row r="25">
          <cell r="B25">
            <v>15.195010081730709</v>
          </cell>
          <cell r="C25">
            <v>17.636985643677868</v>
          </cell>
          <cell r="D25">
            <v>19.304593057632538</v>
          </cell>
          <cell r="E25">
            <v>22.944770995936103</v>
          </cell>
          <cell r="F25">
            <v>38.909520299125013</v>
          </cell>
          <cell r="G25">
            <v>52.591026104647518</v>
          </cell>
        </row>
        <row r="26">
          <cell r="B26">
            <v>217.10153763786889</v>
          </cell>
          <cell r="C26">
            <v>216.8781140997439</v>
          </cell>
          <cell r="D26">
            <v>215.0958440882508</v>
          </cell>
          <cell r="E26">
            <v>205.86335238555441</v>
          </cell>
          <cell r="F26">
            <v>175.66865811004629</v>
          </cell>
          <cell r="G26">
            <v>144.66743302645648</v>
          </cell>
        </row>
        <row r="102">
          <cell r="B102">
            <v>8.9080260123901471</v>
          </cell>
          <cell r="C102">
            <v>7.8824784867995632</v>
          </cell>
          <cell r="D102">
            <v>6.552075249179647</v>
          </cell>
          <cell r="E102">
            <v>4.958121743576017</v>
          </cell>
          <cell r="F102">
            <v>1.372752188978636</v>
          </cell>
          <cell r="G102">
            <v>0.37200084011145812</v>
          </cell>
        </row>
        <row r="104">
          <cell r="B104">
            <v>19.060367801126112</v>
          </cell>
          <cell r="C104">
            <v>22.072549463316019</v>
          </cell>
          <cell r="D104">
            <v>23.250375968479787</v>
          </cell>
          <cell r="E104">
            <v>26.781085869356431</v>
          </cell>
          <cell r="F104">
            <v>32.384599241594969</v>
          </cell>
          <cell r="G104">
            <v>40.764947893436755</v>
          </cell>
        </row>
        <row r="105">
          <cell r="B105">
            <v>45.124406463237172</v>
          </cell>
          <cell r="C105">
            <v>37.569056167905678</v>
          </cell>
          <cell r="D105">
            <v>39.74017033536694</v>
          </cell>
          <cell r="E105">
            <v>33.267760185965173</v>
          </cell>
          <cell r="F105">
            <v>6.9169835367885808</v>
          </cell>
          <cell r="G105">
            <v>2.6331493774591448E-5</v>
          </cell>
        </row>
        <row r="106">
          <cell r="B106">
            <v>36.56993801721395</v>
          </cell>
          <cell r="C106">
            <v>39.383601055333735</v>
          </cell>
          <cell r="D106">
            <v>37.622383950852317</v>
          </cell>
          <cell r="E106">
            <v>36.998741410231929</v>
          </cell>
          <cell r="F106">
            <v>24.575025769279648</v>
          </cell>
          <cell r="G106">
            <v>6.1329194494737043E-5</v>
          </cell>
        </row>
        <row r="107">
          <cell r="B107">
            <v>0</v>
          </cell>
          <cell r="C107">
            <v>0</v>
          </cell>
          <cell r="D107">
            <v>9.5991664649597019E-3</v>
          </cell>
          <cell r="E107">
            <v>1.0025464023104634E-2</v>
          </cell>
          <cell r="F107">
            <v>13.822694776073291</v>
          </cell>
          <cell r="G107">
            <v>17.399689770943858</v>
          </cell>
        </row>
        <row r="108">
          <cell r="B108">
            <v>7.2001176812454382E-2</v>
          </cell>
          <cell r="C108">
            <v>7.20003973240015E-2</v>
          </cell>
          <cell r="D108">
            <v>1.1824149325289338E-3</v>
          </cell>
          <cell r="E108">
            <v>8.753773449196601E-4</v>
          </cell>
          <cell r="F108">
            <v>0</v>
          </cell>
          <cell r="G108">
            <v>0</v>
          </cell>
        </row>
        <row r="109">
          <cell r="B109">
            <v>7.3542494021229934E-2</v>
          </cell>
          <cell r="C109">
            <v>3.4969620804506888E-3</v>
          </cell>
          <cell r="D109">
            <v>1.1023225649684953</v>
          </cell>
          <cell r="E109">
            <v>1.2519462584613801</v>
          </cell>
          <cell r="F109">
            <v>1.595868648957397</v>
          </cell>
          <cell r="G109">
            <v>1.5958627001213919</v>
          </cell>
        </row>
        <row r="110">
          <cell r="B110">
            <v>3.7816320057983752</v>
          </cell>
          <cell r="C110">
            <v>7.6930180324744519</v>
          </cell>
          <cell r="D110">
            <v>7.593713052198634</v>
          </cell>
          <cell r="E110">
            <v>5.3568627152253772</v>
          </cell>
          <cell r="F110">
            <v>5.5915429883238552</v>
          </cell>
          <cell r="G110">
            <v>4.8038755828007913</v>
          </cell>
        </row>
        <row r="111">
          <cell r="B111">
            <v>9.1310808041442009</v>
          </cell>
          <cell r="C111">
            <v>9.1031281812939877</v>
          </cell>
          <cell r="D111">
            <v>7.5269432080223018</v>
          </cell>
          <cell r="E111">
            <v>6.2059501162400341</v>
          </cell>
          <cell r="F111">
            <v>3.5854501539864851</v>
          </cell>
          <cell r="G111">
            <v>1.4638018821563189E-3</v>
          </cell>
        </row>
        <row r="112">
          <cell r="B112">
            <v>2.6968927271038003</v>
          </cell>
          <cell r="C112">
            <v>3.168222859192082</v>
          </cell>
          <cell r="D112">
            <v>3.1697731415794292</v>
          </cell>
          <cell r="E112">
            <v>3.2986192963072711</v>
          </cell>
          <cell r="F112">
            <v>3.6565019064375424</v>
          </cell>
          <cell r="G112">
            <v>4.5505921874744244</v>
          </cell>
        </row>
        <row r="113">
          <cell r="B113">
            <v>0.78533647234855097</v>
          </cell>
          <cell r="C113">
            <v>0.94126964318275208</v>
          </cell>
          <cell r="D113">
            <v>1.0364140119276284</v>
          </cell>
          <cell r="E113">
            <v>1.4225143459175271</v>
          </cell>
          <cell r="F113">
            <v>1.7626113600062665</v>
          </cell>
          <cell r="G113">
            <v>1.4476675116525808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129.74941770384268</v>
          </cell>
          <cell r="C116">
            <v>136.41169736037196</v>
          </cell>
          <cell r="D116">
            <v>136.12701680737996</v>
          </cell>
          <cell r="E116">
            <v>136.4653290794964</v>
          </cell>
          <cell r="F116">
            <v>133.95099457381201</v>
          </cell>
          <cell r="G116">
            <v>126.92184745352137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26.978375070194421</v>
          </cell>
          <cell r="C224">
            <v>26.144900528465499</v>
          </cell>
          <cell r="D224">
            <v>26.124391822527965</v>
          </cell>
          <cell r="E224">
            <v>26.840162964183083</v>
          </cell>
          <cell r="F224">
            <v>27.086288111800823</v>
          </cell>
          <cell r="G224">
            <v>25.12433385235564</v>
          </cell>
        </row>
        <row r="231">
          <cell r="B231">
            <v>15.552740333950696</v>
          </cell>
          <cell r="C231">
            <v>14.851189398185165</v>
          </cell>
          <cell r="D231">
            <v>12.161934614637904</v>
          </cell>
          <cell r="E231">
            <v>8.7473526435520661</v>
          </cell>
          <cell r="F231">
            <v>2.5481580036337306</v>
          </cell>
          <cell r="G231">
            <v>0.6562974533742667</v>
          </cell>
        </row>
        <row r="233">
          <cell r="B233">
            <v>22.300280084668614</v>
          </cell>
          <cell r="C233">
            <v>25.708016309017587</v>
          </cell>
          <cell r="D233">
            <v>27.921930577284435</v>
          </cell>
          <cell r="E233">
            <v>32.762801893052021</v>
          </cell>
          <cell r="F233">
            <v>41.334367561479901</v>
          </cell>
          <cell r="G233">
            <v>54.785868117992479</v>
          </cell>
        </row>
        <row r="234">
          <cell r="B234">
            <v>52.108872872065405</v>
          </cell>
          <cell r="C234">
            <v>43.944261995258799</v>
          </cell>
          <cell r="D234">
            <v>45.26266633551667</v>
          </cell>
          <cell r="E234">
            <v>36.533416721085167</v>
          </cell>
          <cell r="F234">
            <v>8.1438056036109128</v>
          </cell>
          <cell r="G234">
            <v>3.3857680941207376E-5</v>
          </cell>
        </row>
        <row r="235">
          <cell r="B235">
            <v>42.950397468037863</v>
          </cell>
          <cell r="C235">
            <v>44.306941891050862</v>
          </cell>
          <cell r="D235">
            <v>44.002579201369535</v>
          </cell>
          <cell r="E235">
            <v>46.197138949377376</v>
          </cell>
          <cell r="F235">
            <v>30.957791685218126</v>
          </cell>
          <cell r="G235">
            <v>7.6585736419599847E-5</v>
          </cell>
        </row>
        <row r="236">
          <cell r="B236">
            <v>0</v>
          </cell>
          <cell r="C236">
            <v>0</v>
          </cell>
          <cell r="D236">
            <v>1.1517012387494169E-2</v>
          </cell>
          <cell r="E236">
            <v>1.2252155323221318E-2</v>
          </cell>
          <cell r="F236">
            <v>17.642712805467987</v>
          </cell>
          <cell r="G236">
            <v>23.384225826161149</v>
          </cell>
        </row>
        <row r="238">
          <cell r="B238">
            <v>9.8667243745413455E-2</v>
          </cell>
          <cell r="C238">
            <v>4.1618583999610643E-3</v>
          </cell>
          <cell r="D238">
            <v>1.2945902439674242</v>
          </cell>
          <cell r="E238">
            <v>1.4703108251283847</v>
          </cell>
          <cell r="F238">
            <v>1.8742225456321373</v>
          </cell>
          <cell r="G238">
            <v>1.874215636364291</v>
          </cell>
        </row>
        <row r="239">
          <cell r="B239">
            <v>5.0735729300104166</v>
          </cell>
          <cell r="C239">
            <v>9.1557331715130719</v>
          </cell>
          <cell r="D239">
            <v>8.9182124591139154</v>
          </cell>
          <cell r="E239">
            <v>6.291207139036687</v>
          </cell>
          <cell r="F239">
            <v>6.5668286299342116</v>
          </cell>
          <cell r="G239">
            <v>5.6417752803853354</v>
          </cell>
        </row>
        <row r="240">
          <cell r="B240">
            <v>9.6515557459402448</v>
          </cell>
          <cell r="C240">
            <v>9.7003697008407617</v>
          </cell>
          <cell r="D240">
            <v>7.8329541155255544</v>
          </cell>
          <cell r="E240">
            <v>6.4582148654000244</v>
          </cell>
          <cell r="F240">
            <v>3.8361615674787828</v>
          </cell>
          <cell r="G240">
            <v>1.5664202755817939E-3</v>
          </cell>
        </row>
        <row r="241">
          <cell r="B241">
            <v>2.8666866921508976</v>
          </cell>
          <cell r="C241">
            <v>3.3630601283221186</v>
          </cell>
          <cell r="D241">
            <v>3.2986314296652113</v>
          </cell>
          <cell r="E241">
            <v>3.4327057107310242</v>
          </cell>
          <cell r="F241">
            <v>3.9121813008327448</v>
          </cell>
          <cell r="G241">
            <v>4.8687897378611256</v>
          </cell>
        </row>
        <row r="242">
          <cell r="B242">
            <v>2.5068244970084019</v>
          </cell>
          <cell r="C242">
            <v>2.9279869274558936</v>
          </cell>
          <cell r="D242">
            <v>3.0231464820999596</v>
          </cell>
          <cell r="E242">
            <v>4.4863894668013522</v>
          </cell>
          <cell r="F242">
            <v>5.5340889789389589</v>
          </cell>
          <cell r="G242">
            <v>4.8476728856357365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3.5461937296467032</v>
          </cell>
          <cell r="C244">
            <v>8.5228761114692517</v>
          </cell>
          <cell r="D244">
            <v>8.5220637434072781</v>
          </cell>
          <cell r="E244">
            <v>16.912826296847236</v>
          </cell>
          <cell r="F244">
            <v>38.686964003385356</v>
          </cell>
          <cell r="G244">
            <v>55.985659504409675</v>
          </cell>
        </row>
        <row r="245">
          <cell r="B245">
            <v>156.72779277403711</v>
          </cell>
          <cell r="C245">
            <v>162.55659788883747</v>
          </cell>
          <cell r="D245">
            <v>162.25140862990787</v>
          </cell>
          <cell r="E245">
            <v>163.30549204367949</v>
          </cell>
          <cell r="F245">
            <v>161.03728268561284</v>
          </cell>
          <cell r="G245">
            <v>152.04618130587698</v>
          </cell>
        </row>
      </sheetData>
      <sheetData sheetId="47">
        <row r="21">
          <cell r="B21">
            <v>77.734137160590279</v>
          </cell>
          <cell r="C21">
            <v>78.979881275042374</v>
          </cell>
          <cell r="D21">
            <v>79.152856825707687</v>
          </cell>
          <cell r="E21">
            <v>54.951169642120789</v>
          </cell>
          <cell r="F21">
            <v>8.440141229792399</v>
          </cell>
          <cell r="G21">
            <v>0.17466376481241963</v>
          </cell>
        </row>
        <row r="22">
          <cell r="B22">
            <v>118.3860671755189</v>
          </cell>
          <cell r="C22">
            <v>109.52145978820711</v>
          </cell>
          <cell r="D22">
            <v>91.202596816364689</v>
          </cell>
          <cell r="E22">
            <v>70.288949734507952</v>
          </cell>
          <cell r="F22">
            <v>43.659642400846927</v>
          </cell>
          <cell r="G22">
            <v>1.1989514351700117E-5</v>
          </cell>
        </row>
        <row r="24">
          <cell r="B24">
            <v>0.28479359614851746</v>
          </cell>
          <cell r="C24">
            <v>0.13625446053717685</v>
          </cell>
          <cell r="D24">
            <v>5.7245320650168772</v>
          </cell>
          <cell r="E24">
            <v>8.4188415502110594</v>
          </cell>
          <cell r="F24">
            <v>0.33942361409183586</v>
          </cell>
          <cell r="G24">
            <v>6.8632335411621332E-4</v>
          </cell>
        </row>
        <row r="25">
          <cell r="B25">
            <v>4.501610191524624</v>
          </cell>
          <cell r="C25">
            <v>4.5739649726479952</v>
          </cell>
          <cell r="D25">
            <v>4.5839521145697271</v>
          </cell>
          <cell r="E25">
            <v>3.1823903673226934</v>
          </cell>
          <cell r="F25">
            <v>7.1323075646493823</v>
          </cell>
          <cell r="G25">
            <v>0.98882579014601246</v>
          </cell>
        </row>
        <row r="26">
          <cell r="B26">
            <v>2.9709408440620653</v>
          </cell>
          <cell r="C26">
            <v>2.9709294991683772</v>
          </cell>
          <cell r="D26">
            <v>2.9709308711795628</v>
          </cell>
          <cell r="E26">
            <v>2.3827925328742503</v>
          </cell>
          <cell r="F26">
            <v>4.2788030175983307</v>
          </cell>
          <cell r="G26">
            <v>27.374207234032589</v>
          </cell>
        </row>
        <row r="27">
          <cell r="B27">
            <v>2.2974115212683284E-2</v>
          </cell>
          <cell r="C27">
            <v>2.9645498326520386E-2</v>
          </cell>
          <cell r="D27">
            <v>1.6609491992567117E-3</v>
          </cell>
          <cell r="E27">
            <v>1.8097661487574218E-4</v>
          </cell>
          <cell r="F27">
            <v>3.3143573504717258E-4</v>
          </cell>
          <cell r="G27">
            <v>2.4466180226609968E-5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0.96531455676590672</v>
          </cell>
          <cell r="F32">
            <v>0.68272336901711017</v>
          </cell>
          <cell r="G32">
            <v>0.60029899716628032</v>
          </cell>
        </row>
      </sheetData>
      <sheetData sheetId="48">
        <row r="53">
          <cell r="B53">
            <v>2.5742740623306846</v>
          </cell>
          <cell r="C53">
            <v>2.8146273909112431</v>
          </cell>
          <cell r="D53">
            <v>2.5283663741936993</v>
          </cell>
          <cell r="E53">
            <v>2.3415832379194743</v>
          </cell>
          <cell r="F53">
            <v>2.3174520767860538</v>
          </cell>
          <cell r="G53">
            <v>2.3406006619748583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6.492120092611688</v>
          </cell>
          <cell r="C55">
            <v>6.0611799418815888</v>
          </cell>
          <cell r="D55">
            <v>5.7871736217490684</v>
          </cell>
          <cell r="E55">
            <v>5.1194603751074377</v>
          </cell>
          <cell r="F55">
            <v>4.0091050783485231</v>
          </cell>
          <cell r="G55">
            <v>3.6609287943151094</v>
          </cell>
        </row>
        <row r="56">
          <cell r="B56">
            <v>3.79017711547995</v>
          </cell>
          <cell r="C56">
            <v>3.0588692370858297</v>
          </cell>
          <cell r="D56">
            <v>3.2211202379361001</v>
          </cell>
          <cell r="E56">
            <v>3.3816351527227142</v>
          </cell>
          <cell r="F56">
            <v>2.1905171556627003</v>
          </cell>
          <cell r="G56">
            <v>0.43121232429983997</v>
          </cell>
        </row>
        <row r="57">
          <cell r="B57">
            <v>7.1758869869077033</v>
          </cell>
          <cell r="C57">
            <v>6.5531062001875249</v>
          </cell>
          <cell r="D57">
            <v>6.736851747733783</v>
          </cell>
          <cell r="E57">
            <v>6.1127370602498088</v>
          </cell>
          <cell r="F57">
            <v>3.249465502376534</v>
          </cell>
          <cell r="G57">
            <v>0.6364000100854853</v>
          </cell>
        </row>
        <row r="58">
          <cell r="B58">
            <v>14.608631968965451</v>
          </cell>
          <cell r="C58">
            <v>14.17332239034133</v>
          </cell>
          <cell r="D58">
            <v>13.171962613539653</v>
          </cell>
          <cell r="E58">
            <v>9.9662375712996791</v>
          </cell>
          <cell r="F58">
            <v>4.0372196597228083</v>
          </cell>
          <cell r="G58">
            <v>1.3122226331792722E-2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-2.6182626021896844E-4</v>
          </cell>
          <cell r="G59">
            <v>-2.2684076334089474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-0.58632583522821546</v>
          </cell>
          <cell r="G60">
            <v>-2.9126025749895552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-1.3093641011348092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-2.2649550626862353E-5</v>
          </cell>
          <cell r="G62">
            <v>-0.59186894191622019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-1.4050319855739645E-6</v>
          </cell>
          <cell r="G63">
            <v>-2.4343885077883482E-5</v>
          </cell>
        </row>
        <row r="77">
          <cell r="B77">
            <v>0</v>
          </cell>
          <cell r="C77">
            <v>0</v>
          </cell>
        </row>
        <row r="78">
          <cell r="B78">
            <v>0.58653693825587339</v>
          </cell>
          <cell r="C78">
            <v>1.3087142129693497E-2</v>
          </cell>
        </row>
        <row r="79">
          <cell r="B79">
            <v>0</v>
          </cell>
          <cell r="C79">
            <v>7.0691323416852185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75" x14ac:dyDescent="0.25"/>
  <cols>
    <col min="2" max="2" width="49.625" bestFit="1" customWidth="1"/>
    <col min="3" max="3" width="81.5" bestFit="1" customWidth="1"/>
    <col min="4" max="4" width="11.5" bestFit="1" customWidth="1"/>
  </cols>
  <sheetData>
    <row r="2" spans="2:5" x14ac:dyDescent="0.25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25">
      <c r="B3" t="s">
        <v>15</v>
      </c>
      <c r="C3" t="s">
        <v>359</v>
      </c>
      <c r="D3" t="s">
        <v>8</v>
      </c>
    </row>
    <row r="4" spans="2:5" x14ac:dyDescent="0.25">
      <c r="B4" t="s">
        <v>19</v>
      </c>
      <c r="C4" t="s">
        <v>360</v>
      </c>
      <c r="D4" t="s">
        <v>8</v>
      </c>
    </row>
    <row r="5" spans="2:5" x14ac:dyDescent="0.25">
      <c r="B5" t="s">
        <v>24</v>
      </c>
      <c r="C5" t="s">
        <v>361</v>
      </c>
      <c r="D5" t="s">
        <v>8</v>
      </c>
    </row>
    <row r="6" spans="2:5" x14ac:dyDescent="0.25">
      <c r="B6" t="s">
        <v>29</v>
      </c>
      <c r="C6" t="s">
        <v>362</v>
      </c>
      <c r="D6" t="s">
        <v>8</v>
      </c>
    </row>
    <row r="7" spans="2:5" x14ac:dyDescent="0.25">
      <c r="B7" t="s">
        <v>152</v>
      </c>
      <c r="C7" t="s">
        <v>363</v>
      </c>
      <c r="D7" t="s">
        <v>8</v>
      </c>
    </row>
    <row r="8" spans="2:5" x14ac:dyDescent="0.25">
      <c r="B8" t="s">
        <v>91</v>
      </c>
      <c r="C8" t="s">
        <v>364</v>
      </c>
      <c r="D8" t="s">
        <v>8</v>
      </c>
    </row>
    <row r="9" spans="2:5" x14ac:dyDescent="0.25">
      <c r="B9" t="s">
        <v>190</v>
      </c>
      <c r="C9" t="s">
        <v>365</v>
      </c>
      <c r="D9" t="s">
        <v>8</v>
      </c>
    </row>
    <row r="10" spans="2:5" x14ac:dyDescent="0.25">
      <c r="B10" t="s">
        <v>241</v>
      </c>
      <c r="C10" t="s">
        <v>366</v>
      </c>
      <c r="D10" t="s">
        <v>240</v>
      </c>
      <c r="E10" t="s">
        <v>369</v>
      </c>
    </row>
    <row r="11" spans="2:5" x14ac:dyDescent="0.25">
      <c r="B11" t="s">
        <v>296</v>
      </c>
      <c r="C11" t="s">
        <v>367</v>
      </c>
      <c r="D11" t="s">
        <v>240</v>
      </c>
      <c r="E11" t="s">
        <v>686</v>
      </c>
    </row>
    <row r="12" spans="2:5" x14ac:dyDescent="0.25">
      <c r="B12" t="s">
        <v>303</v>
      </c>
      <c r="C12" t="s">
        <v>371</v>
      </c>
      <c r="D12" t="s">
        <v>8</v>
      </c>
    </row>
    <row r="13" spans="2:5" x14ac:dyDescent="0.25">
      <c r="B13" t="s">
        <v>370</v>
      </c>
      <c r="C13" t="s">
        <v>372</v>
      </c>
      <c r="D13" t="s">
        <v>8</v>
      </c>
    </row>
    <row r="14" spans="2:5" x14ac:dyDescent="0.25">
      <c r="B14" t="s">
        <v>373</v>
      </c>
      <c r="C14" t="s">
        <v>374</v>
      </c>
      <c r="D14" t="s">
        <v>8</v>
      </c>
    </row>
    <row r="15" spans="2:5" x14ac:dyDescent="0.25">
      <c r="B15" t="s">
        <v>306</v>
      </c>
      <c r="C15" t="s">
        <v>375</v>
      </c>
      <c r="D15" t="s">
        <v>240</v>
      </c>
    </row>
    <row r="16" spans="2:5" x14ac:dyDescent="0.25">
      <c r="B16" t="s">
        <v>376</v>
      </c>
      <c r="C16" t="s">
        <v>377</v>
      </c>
      <c r="D16" t="s">
        <v>8</v>
      </c>
    </row>
    <row r="17" spans="2:5" x14ac:dyDescent="0.25">
      <c r="B17" t="s">
        <v>378</v>
      </c>
      <c r="C17" t="s">
        <v>379</v>
      </c>
      <c r="D17" t="s">
        <v>8</v>
      </c>
    </row>
    <row r="18" spans="2:5" x14ac:dyDescent="0.25">
      <c r="B18" t="s">
        <v>311</v>
      </c>
      <c r="C18" t="s">
        <v>380</v>
      </c>
      <c r="D18" t="s">
        <v>240</v>
      </c>
    </row>
    <row r="19" spans="2:5" x14ac:dyDescent="0.25">
      <c r="B19" t="s">
        <v>381</v>
      </c>
      <c r="C19" t="s">
        <v>382</v>
      </c>
      <c r="D19" t="s">
        <v>8</v>
      </c>
    </row>
    <row r="20" spans="2:5" x14ac:dyDescent="0.25">
      <c r="B20" t="s">
        <v>383</v>
      </c>
      <c r="C20" t="s">
        <v>384</v>
      </c>
      <c r="D20" t="s">
        <v>8</v>
      </c>
    </row>
    <row r="21" spans="2:5" x14ac:dyDescent="0.25">
      <c r="B21" t="s">
        <v>385</v>
      </c>
      <c r="C21" t="s">
        <v>386</v>
      </c>
      <c r="D21" t="s">
        <v>8</v>
      </c>
    </row>
    <row r="22" spans="2:5" x14ac:dyDescent="0.25">
      <c r="B22" t="s">
        <v>387</v>
      </c>
      <c r="C22" t="s">
        <v>387</v>
      </c>
      <c r="D22" t="s">
        <v>8</v>
      </c>
    </row>
    <row r="23" spans="2:5" x14ac:dyDescent="0.25">
      <c r="B23" t="s">
        <v>388</v>
      </c>
      <c r="C23" t="s">
        <v>389</v>
      </c>
      <c r="D23" t="s">
        <v>240</v>
      </c>
    </row>
    <row r="24" spans="2:5" x14ac:dyDescent="0.25">
      <c r="B24" t="s">
        <v>390</v>
      </c>
      <c r="C24" t="s">
        <v>390</v>
      </c>
      <c r="D24" t="s">
        <v>8</v>
      </c>
    </row>
    <row r="25" spans="2:5" x14ac:dyDescent="0.25">
      <c r="B25" t="s">
        <v>406</v>
      </c>
      <c r="C25" t="s">
        <v>407</v>
      </c>
      <c r="D25" t="s">
        <v>8</v>
      </c>
    </row>
    <row r="26" spans="2:5" x14ac:dyDescent="0.25">
      <c r="B26" t="s">
        <v>408</v>
      </c>
      <c r="C26" t="s">
        <v>416</v>
      </c>
      <c r="D26" t="s">
        <v>240</v>
      </c>
      <c r="E26" t="s">
        <v>417</v>
      </c>
    </row>
    <row r="27" spans="2:5" x14ac:dyDescent="0.25">
      <c r="B27" t="s">
        <v>424</v>
      </c>
      <c r="C27" t="s">
        <v>418</v>
      </c>
      <c r="D27" t="s">
        <v>8</v>
      </c>
      <c r="E27" t="s">
        <v>421</v>
      </c>
    </row>
    <row r="28" spans="2:5" x14ac:dyDescent="0.25">
      <c r="B28" t="s">
        <v>425</v>
      </c>
      <c r="C28" t="s">
        <v>419</v>
      </c>
      <c r="D28" t="s">
        <v>8</v>
      </c>
      <c r="E28" t="s">
        <v>420</v>
      </c>
    </row>
    <row r="29" spans="2:5" x14ac:dyDescent="0.25">
      <c r="B29" t="s">
        <v>426</v>
      </c>
      <c r="C29" t="s">
        <v>422</v>
      </c>
      <c r="D29" t="s">
        <v>8</v>
      </c>
      <c r="E29" t="s">
        <v>423</v>
      </c>
    </row>
    <row r="30" spans="2:5" x14ac:dyDescent="0.25">
      <c r="B30" t="s">
        <v>431</v>
      </c>
      <c r="C30" t="s">
        <v>432</v>
      </c>
      <c r="D30" t="s">
        <v>8</v>
      </c>
    </row>
    <row r="31" spans="2:5" x14ac:dyDescent="0.25">
      <c r="B31" t="s">
        <v>434</v>
      </c>
      <c r="C31" t="s">
        <v>435</v>
      </c>
      <c r="D31" t="s">
        <v>8</v>
      </c>
    </row>
    <row r="32" spans="2:5" x14ac:dyDescent="0.25">
      <c r="B32" t="s">
        <v>440</v>
      </c>
      <c r="C32" t="s">
        <v>441</v>
      </c>
      <c r="D32" t="s">
        <v>240</v>
      </c>
    </row>
    <row r="33" spans="2:5" x14ac:dyDescent="0.25">
      <c r="B33" t="s">
        <v>444</v>
      </c>
      <c r="C33" t="s">
        <v>444</v>
      </c>
      <c r="D33" t="s">
        <v>442</v>
      </c>
      <c r="E33" t="s">
        <v>447</v>
      </c>
    </row>
    <row r="34" spans="2:5" x14ac:dyDescent="0.25">
      <c r="B34" t="s">
        <v>474</v>
      </c>
      <c r="C34" t="s">
        <v>477</v>
      </c>
      <c r="D34" t="s">
        <v>8</v>
      </c>
      <c r="E34" t="s">
        <v>478</v>
      </c>
    </row>
    <row r="35" spans="2:5" x14ac:dyDescent="0.25">
      <c r="B35" t="s">
        <v>475</v>
      </c>
      <c r="C35" t="s">
        <v>479</v>
      </c>
      <c r="D35" t="s">
        <v>8</v>
      </c>
      <c r="E35" t="s">
        <v>478</v>
      </c>
    </row>
    <row r="36" spans="2:5" x14ac:dyDescent="0.25">
      <c r="B36" t="s">
        <v>476</v>
      </c>
      <c r="C36" t="s">
        <v>480</v>
      </c>
      <c r="D36" t="s">
        <v>240</v>
      </c>
    </row>
    <row r="37" spans="2:5" x14ac:dyDescent="0.25">
      <c r="B37" t="s">
        <v>496</v>
      </c>
      <c r="C37" t="s">
        <v>497</v>
      </c>
      <c r="D37" t="s">
        <v>8</v>
      </c>
      <c r="E37" t="s">
        <v>498</v>
      </c>
    </row>
    <row r="38" spans="2:5" x14ac:dyDescent="0.25">
      <c r="B38" t="s">
        <v>684</v>
      </c>
      <c r="C38" t="s">
        <v>685</v>
      </c>
      <c r="D38" t="s">
        <v>8</v>
      </c>
      <c r="E38" t="s">
        <v>498</v>
      </c>
    </row>
    <row r="39" spans="2:5" x14ac:dyDescent="0.25">
      <c r="B39" t="s">
        <v>687</v>
      </c>
      <c r="C39" t="s">
        <v>688</v>
      </c>
      <c r="D39" t="s">
        <v>240</v>
      </c>
      <c r="E39" t="s">
        <v>498</v>
      </c>
    </row>
    <row r="40" spans="2:5" x14ac:dyDescent="0.25">
      <c r="B40" t="s">
        <v>674</v>
      </c>
      <c r="C40" t="s">
        <v>675</v>
      </c>
      <c r="D40" t="s">
        <v>8</v>
      </c>
    </row>
    <row r="41" spans="2:5" x14ac:dyDescent="0.25">
      <c r="B41" t="s">
        <v>697</v>
      </c>
      <c r="C41" t="s">
        <v>698</v>
      </c>
      <c r="D41" t="s">
        <v>8</v>
      </c>
    </row>
    <row r="42" spans="2:5" x14ac:dyDescent="0.25">
      <c r="B42" t="s">
        <v>689</v>
      </c>
      <c r="C42" t="s">
        <v>690</v>
      </c>
      <c r="D42" t="s">
        <v>240</v>
      </c>
    </row>
    <row r="43" spans="2:5" x14ac:dyDescent="0.25">
      <c r="B43" t="s">
        <v>740</v>
      </c>
      <c r="C43" t="s">
        <v>741</v>
      </c>
      <c r="D43" t="s">
        <v>8</v>
      </c>
    </row>
    <row r="44" spans="2:5" x14ac:dyDescent="0.25">
      <c r="B44" t="s">
        <v>756</v>
      </c>
      <c r="C44" t="s">
        <v>757</v>
      </c>
      <c r="D44" t="s">
        <v>8</v>
      </c>
    </row>
    <row r="45" spans="2:5" x14ac:dyDescent="0.25">
      <c r="B45" t="s">
        <v>1092</v>
      </c>
      <c r="C45" t="s">
        <v>1126</v>
      </c>
      <c r="D45" t="s">
        <v>240</v>
      </c>
    </row>
    <row r="46" spans="2:5" x14ac:dyDescent="0.25">
      <c r="B46" t="s">
        <v>1237</v>
      </c>
      <c r="C46" t="s">
        <v>1127</v>
      </c>
      <c r="D46" t="s">
        <v>8</v>
      </c>
      <c r="E46" t="s">
        <v>1128</v>
      </c>
    </row>
    <row r="47" spans="2:5" x14ac:dyDescent="0.25">
      <c r="B47" t="s">
        <v>1129</v>
      </c>
      <c r="C47" t="s">
        <v>1130</v>
      </c>
      <c r="D47" t="s">
        <v>1132</v>
      </c>
    </row>
    <row r="48" spans="2:5" x14ac:dyDescent="0.25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25">
      <c r="B49" t="s">
        <v>1305</v>
      </c>
      <c r="C49" t="s">
        <v>1306</v>
      </c>
      <c r="D49" t="s">
        <v>8</v>
      </c>
    </row>
    <row r="50" spans="2:5" x14ac:dyDescent="0.25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25">
      <c r="B51" t="s">
        <v>1371</v>
      </c>
      <c r="C51" t="s">
        <v>1472</v>
      </c>
      <c r="D51" t="s">
        <v>1230</v>
      </c>
    </row>
    <row r="52" spans="2:5" x14ac:dyDescent="0.25">
      <c r="B52" t="s">
        <v>1395</v>
      </c>
      <c r="C52" t="s">
        <v>1395</v>
      </c>
      <c r="D52" t="s">
        <v>8</v>
      </c>
    </row>
    <row r="53" spans="2:5" x14ac:dyDescent="0.25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25">
      <c r="B54" t="s">
        <v>1394</v>
      </c>
      <c r="C54" t="s">
        <v>1471</v>
      </c>
      <c r="D54" t="s">
        <v>1230</v>
      </c>
    </row>
    <row r="55" spans="2:5" x14ac:dyDescent="0.25">
      <c r="B55" t="s">
        <v>1474</v>
      </c>
      <c r="C55" t="s">
        <v>1474</v>
      </c>
      <c r="D55" t="s">
        <v>8</v>
      </c>
    </row>
    <row r="56" spans="2:5" x14ac:dyDescent="0.25">
      <c r="B56" t="s">
        <v>1479</v>
      </c>
      <c r="C56" t="s">
        <v>1531</v>
      </c>
      <c r="D56" t="s">
        <v>1132</v>
      </c>
    </row>
    <row r="57" spans="2:5" x14ac:dyDescent="0.25">
      <c r="B57" t="s">
        <v>1481</v>
      </c>
      <c r="C57" t="s">
        <v>1487</v>
      </c>
      <c r="D57" t="s">
        <v>1230</v>
      </c>
    </row>
    <row r="58" spans="2:5" x14ac:dyDescent="0.25">
      <c r="B58" t="s">
        <v>1473</v>
      </c>
      <c r="C58" t="s">
        <v>1473</v>
      </c>
      <c r="D58" t="s">
        <v>8</v>
      </c>
    </row>
    <row r="59" spans="2:5" x14ac:dyDescent="0.25">
      <c r="B59" t="s">
        <v>1483</v>
      </c>
      <c r="C59" t="s">
        <v>1530</v>
      </c>
      <c r="D59" t="s">
        <v>1132</v>
      </c>
    </row>
    <row r="60" spans="2:5" x14ac:dyDescent="0.25">
      <c r="B60" t="s">
        <v>1485</v>
      </c>
      <c r="C60" t="s">
        <v>1535</v>
      </c>
      <c r="D60" t="s">
        <v>1230</v>
      </c>
    </row>
    <row r="61" spans="2:5" x14ac:dyDescent="0.25">
      <c r="B61" t="s">
        <v>1488</v>
      </c>
      <c r="C61" t="s">
        <v>1529</v>
      </c>
      <c r="D61" t="s">
        <v>8</v>
      </c>
    </row>
    <row r="62" spans="2:5" x14ac:dyDescent="0.25">
      <c r="B62" t="s">
        <v>1504</v>
      </c>
      <c r="C62" t="s">
        <v>1596</v>
      </c>
      <c r="D62" t="s">
        <v>1132</v>
      </c>
    </row>
    <row r="63" spans="2:5" x14ac:dyDescent="0.25">
      <c r="B63" t="s">
        <v>1519</v>
      </c>
      <c r="C63" t="s">
        <v>1534</v>
      </c>
      <c r="D63" t="s">
        <v>1230</v>
      </c>
    </row>
    <row r="64" spans="2:5" x14ac:dyDescent="0.25">
      <c r="B64" t="s">
        <v>1644</v>
      </c>
      <c r="C64" t="s">
        <v>1594</v>
      </c>
      <c r="D64" t="s">
        <v>8</v>
      </c>
    </row>
    <row r="65" spans="2:4" x14ac:dyDescent="0.25">
      <c r="B65" t="s">
        <v>1645</v>
      </c>
      <c r="C65" t="s">
        <v>1596</v>
      </c>
      <c r="D65" t="s">
        <v>1132</v>
      </c>
    </row>
    <row r="66" spans="2:4" x14ac:dyDescent="0.25">
      <c r="B66" t="s">
        <v>1646</v>
      </c>
      <c r="C66" t="s">
        <v>1595</v>
      </c>
      <c r="D66" t="s">
        <v>1230</v>
      </c>
    </row>
    <row r="67" spans="2:4" x14ac:dyDescent="0.25">
      <c r="B67" t="s">
        <v>1647</v>
      </c>
      <c r="C67" t="s">
        <v>1648</v>
      </c>
      <c r="D67" t="s">
        <v>8</v>
      </c>
    </row>
    <row r="68" spans="2:4" x14ac:dyDescent="0.25">
      <c r="B68" t="s">
        <v>1650</v>
      </c>
      <c r="C68" t="s">
        <v>1596</v>
      </c>
      <c r="D68" t="s">
        <v>1132</v>
      </c>
    </row>
    <row r="69" spans="2:4" x14ac:dyDescent="0.25">
      <c r="B69" t="s">
        <v>1651</v>
      </c>
      <c r="C69" t="s">
        <v>1649</v>
      </c>
      <c r="D69" t="s">
        <v>1230</v>
      </c>
    </row>
    <row r="70" spans="2:4" x14ac:dyDescent="0.25">
      <c r="B70" t="s">
        <v>1697</v>
      </c>
      <c r="C70" t="s">
        <v>1652</v>
      </c>
      <c r="D70" t="s">
        <v>8</v>
      </c>
    </row>
    <row r="71" spans="2:4" x14ac:dyDescent="0.25">
      <c r="B71" t="s">
        <v>1675</v>
      </c>
      <c r="C71" t="s">
        <v>1698</v>
      </c>
      <c r="D71" t="s">
        <v>1700</v>
      </c>
    </row>
    <row r="72" spans="2:4" x14ac:dyDescent="0.25">
      <c r="B72" t="s">
        <v>1686</v>
      </c>
      <c r="C72" t="s">
        <v>1699</v>
      </c>
      <c r="D72" t="s">
        <v>1701</v>
      </c>
    </row>
    <row r="73" spans="2:4" x14ac:dyDescent="0.25">
      <c r="B73" t="s">
        <v>1702</v>
      </c>
      <c r="C73" t="s">
        <v>1702</v>
      </c>
      <c r="D73" t="s">
        <v>442</v>
      </c>
    </row>
    <row r="74" spans="2:4" x14ac:dyDescent="0.25">
      <c r="B74" t="s">
        <v>1716</v>
      </c>
      <c r="C74" t="s">
        <v>1722</v>
      </c>
      <c r="D74" t="s">
        <v>442</v>
      </c>
    </row>
    <row r="75" spans="2:4" x14ac:dyDescent="0.25">
      <c r="B75" t="s">
        <v>1721</v>
      </c>
      <c r="C75" t="s">
        <v>1723</v>
      </c>
      <c r="D75" t="s">
        <v>8</v>
      </c>
    </row>
    <row r="76" spans="2:4" x14ac:dyDescent="0.25">
      <c r="B76" t="s">
        <v>1769</v>
      </c>
      <c r="C76" t="s">
        <v>1787</v>
      </c>
      <c r="D76" t="s">
        <v>8</v>
      </c>
    </row>
    <row r="77" spans="2:4" x14ac:dyDescent="0.25">
      <c r="B77" t="s">
        <v>1790</v>
      </c>
      <c r="C77" t="s">
        <v>1788</v>
      </c>
      <c r="D77" t="s">
        <v>1858</v>
      </c>
    </row>
    <row r="78" spans="2:4" x14ac:dyDescent="0.25">
      <c r="B78" t="s">
        <v>1857</v>
      </c>
      <c r="C78" t="s">
        <v>1860</v>
      </c>
      <c r="D78" t="s">
        <v>1859</v>
      </c>
    </row>
    <row r="79" spans="2:4" x14ac:dyDescent="0.25">
      <c r="B79" t="s">
        <v>1900</v>
      </c>
      <c r="C79" t="s">
        <v>1919</v>
      </c>
      <c r="D79" t="s">
        <v>1859</v>
      </c>
    </row>
    <row r="80" spans="2:4" x14ac:dyDescent="0.25">
      <c r="B80" t="s">
        <v>1901</v>
      </c>
      <c r="C80" t="s">
        <v>1920</v>
      </c>
      <c r="D80" t="s">
        <v>1859</v>
      </c>
    </row>
    <row r="81" spans="2:4" x14ac:dyDescent="0.25">
      <c r="B81" t="s">
        <v>1921</v>
      </c>
      <c r="C81" t="s">
        <v>1972</v>
      </c>
      <c r="D81" t="s">
        <v>1973</v>
      </c>
    </row>
    <row r="82" spans="2:4" x14ac:dyDescent="0.25">
      <c r="B82" t="s">
        <v>1974</v>
      </c>
      <c r="C82" t="s">
        <v>1975</v>
      </c>
      <c r="D82" t="s">
        <v>1976</v>
      </c>
    </row>
    <row r="83" spans="2:4" x14ac:dyDescent="0.25">
      <c r="B83" t="s">
        <v>1978</v>
      </c>
      <c r="C83" t="s">
        <v>1977</v>
      </c>
      <c r="D83" t="s">
        <v>1976</v>
      </c>
    </row>
    <row r="84" spans="2:4" x14ac:dyDescent="0.25">
      <c r="B84" t="s">
        <v>2122</v>
      </c>
      <c r="C84" t="s">
        <v>2132</v>
      </c>
      <c r="D84" t="s">
        <v>1976</v>
      </c>
    </row>
    <row r="85" spans="2:4" x14ac:dyDescent="0.25">
      <c r="B85" t="s">
        <v>2134</v>
      </c>
      <c r="C85" t="s">
        <v>2133</v>
      </c>
      <c r="D85" t="s">
        <v>1976</v>
      </c>
    </row>
    <row r="86" spans="2:4" x14ac:dyDescent="0.25">
      <c r="B86" t="s">
        <v>2144</v>
      </c>
      <c r="C86" t="s">
        <v>2156</v>
      </c>
      <c r="D86" t="s">
        <v>2155</v>
      </c>
    </row>
    <row r="87" spans="2:4" x14ac:dyDescent="0.25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Normal="100" workbookViewId="0">
      <pane xSplit="4" ySplit="1" topLeftCell="F1667" activePane="bottomRight" state="frozen"/>
      <selection activeCell="B1" sqref="B1"/>
      <selection pane="topRight" activeCell="F1" sqref="F1"/>
      <selection pane="bottomLeft" activeCell="B2" sqref="B2"/>
      <selection pane="bottomRight" activeCell="K1685" sqref="K1685"/>
    </sheetView>
  </sheetViews>
  <sheetFormatPr defaultColWidth="11" defaultRowHeight="15.75" x14ac:dyDescent="0.25"/>
  <cols>
    <col min="1" max="1" width="11.5" bestFit="1" customWidth="1"/>
    <col min="2" max="2" width="10.75" customWidth="1"/>
    <col min="3" max="3" width="6.5" customWidth="1"/>
    <col min="4" max="4" width="83.5" customWidth="1"/>
    <col min="5" max="5" width="12.5" bestFit="1" customWidth="1"/>
    <col min="6" max="11" width="9.375" customWidth="1"/>
    <col min="13" max="13" width="16.375" bestFit="1" customWidth="1"/>
    <col min="14" max="18" width="15.375" bestFit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1" x14ac:dyDescent="0.25">
      <c r="A2" s="9" t="s">
        <v>5</v>
      </c>
      <c r="B2" s="9" t="s">
        <v>6</v>
      </c>
      <c r="C2" s="2" t="s">
        <v>7</v>
      </c>
      <c r="D2" s="2" t="s">
        <v>15</v>
      </c>
      <c r="E2" s="2" t="s">
        <v>8</v>
      </c>
      <c r="F2" s="3">
        <f>F3+F8+F11+F12+F16+F17+F18+F19</f>
        <v>299.34512542047105</v>
      </c>
      <c r="G2" s="3">
        <f t="shared" ref="G2:K2" si="0">G3+G8+G11+G12+G16+G17+G18+G19</f>
        <v>295.65869024418191</v>
      </c>
      <c r="H2" s="3">
        <f t="shared" si="0"/>
        <v>326.52205871859894</v>
      </c>
      <c r="I2" s="3">
        <f t="shared" si="0"/>
        <v>372.63203354031714</v>
      </c>
      <c r="J2" s="3">
        <f t="shared" si="0"/>
        <v>424.64157817015115</v>
      </c>
      <c r="K2" s="3">
        <f t="shared" si="0"/>
        <v>483.30073255614434</v>
      </c>
    </row>
    <row r="3" spans="1:11" x14ac:dyDescent="0.25">
      <c r="A3" s="5" t="str">
        <f>A2</f>
        <v>STEM</v>
      </c>
      <c r="B3" s="5" t="str">
        <f t="shared" ref="B3" si="1">B2</f>
        <v>SPS1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44.770018765571734</v>
      </c>
      <c r="G3" s="1">
        <f t="shared" ref="G3:K3" si="3">SUM(G4:G7)</f>
        <v>47.260907299553296</v>
      </c>
      <c r="H3" s="1">
        <f t="shared" si="3"/>
        <v>47.260915610999838</v>
      </c>
      <c r="I3" s="1">
        <f t="shared" si="3"/>
        <v>47.70999635802724</v>
      </c>
      <c r="J3" s="1">
        <f t="shared" si="3"/>
        <v>47.710006462711419</v>
      </c>
      <c r="K3" s="1">
        <f t="shared" si="3"/>
        <v>48.190090249496208</v>
      </c>
    </row>
    <row r="4" spans="1:11" x14ac:dyDescent="0.25">
      <c r="A4" s="5" t="str">
        <f t="shared" ref="A4:A53" si="4">A3</f>
        <v>STEM</v>
      </c>
      <c r="B4" s="5" t="str">
        <f t="shared" ref="B4:B60" si="5">B3</f>
        <v>SPS1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10.182344548500726</v>
      </c>
      <c r="G4" s="1" cm="1">
        <f t="array" ref="G4">SUMPRODUCT(("RNWWOD1"=[1]OUT_PrimaryEnergyCons!$A$1:$A$1000)*1,[1]OUT_PrimaryEnergyCons!E$1:E$1000)</f>
        <v>11.152952898696491</v>
      </c>
      <c r="H4" s="1" cm="1">
        <f t="array" ref="H4">SUMPRODUCT(("RNWWOD1"=[1]OUT_PrimaryEnergyCons!$A$1:$A$1000)*1,[1]OUT_PrimaryEnergyCons!F$1:F$1000)</f>
        <v>12.608867807274196</v>
      </c>
      <c r="I4" s="1" cm="1">
        <f t="array" ref="I4">SUMPRODUCT(("RNWWOD1"=[1]OUT_PrimaryEnergyCons!$A$1:$A$1000)*1,[1]OUT_PrimaryEnergyCons!G$1:G$1000)</f>
        <v>15.035395908114053</v>
      </c>
      <c r="J4" s="1" cm="1">
        <f t="array" ref="J4">SUMPRODUCT(("RNWWOD1"=[1]OUT_PrimaryEnergyCons!$A$1:$A$1000)*1,[1]OUT_PrimaryEnergyCons!H$1:H$1000)</f>
        <v>17.461922609993458</v>
      </c>
      <c r="K4" s="1" cm="1">
        <f t="array" ref="K4">SUMPRODUCT(("RNWWOD1"=[1]OUT_PrimaryEnergyCons!$A$1:$A$1000)*1,[1]OUT_PrimaryEnergyCons!I$1:I$1000)</f>
        <v>17.461922633141977</v>
      </c>
    </row>
    <row r="5" spans="1:11" x14ac:dyDescent="0.25">
      <c r="A5" s="5" t="str">
        <f t="shared" si="4"/>
        <v>STEM</v>
      </c>
      <c r="B5" s="5" t="str">
        <f t="shared" si="5"/>
        <v>SPS1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7.4592214449958245</v>
      </c>
      <c r="G5" s="1" cm="1">
        <f t="array" ref="G5">SUMPRODUCT(("RNWWOD2"=[1]OUT_PrimaryEnergyCons!$A$1:$A$1000)*1,[1]OUT_PrimaryEnergyCons!E$1:E$1000)</f>
        <v>8.0030426016735028</v>
      </c>
      <c r="H5" s="1" cm="1">
        <f t="array" ref="H5">SUMPRODUCT(("RNWWOD2"=[1]OUT_PrimaryEnergyCons!$A$1:$A$1000)*1,[1]OUT_PrimaryEnergyCons!F$1:F$1000)</f>
        <v>8.8187766748394516</v>
      </c>
      <c r="I5" s="1" cm="1">
        <f t="array" ref="I5">SUMPRODUCT(("RNWWOD2"=[1]OUT_PrimaryEnergyCons!$A$1:$A$1000)*1,[1]OUT_PrimaryEnergyCons!G$1:G$1000)</f>
        <v>10.178335460723341</v>
      </c>
      <c r="J5" s="1" cm="1">
        <f t="array" ref="J5">SUMPRODUCT(("RNWWOD2"=[1]OUT_PrimaryEnergyCons!$A$1:$A$1000)*1,[1]OUT_PrimaryEnergyCons!H$1:H$1000)</f>
        <v>10.230789225067337</v>
      </c>
      <c r="K5" s="1" cm="1">
        <f t="array" ref="K5">SUMPRODUCT(("RNWWOD2"=[1]OUT_PrimaryEnergyCons!$A$1:$A$1000)*1,[1]OUT_PrimaryEnergyCons!I$1:I$1000)</f>
        <v>7.6165746535735126</v>
      </c>
    </row>
    <row r="6" spans="1:11" x14ac:dyDescent="0.25">
      <c r="A6" s="5" t="str">
        <f t="shared" si="4"/>
        <v>STEM</v>
      </c>
      <c r="B6" s="5" t="str">
        <f t="shared" si="5"/>
        <v>SPS1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2.6225334212025682</v>
      </c>
      <c r="G6" s="1" cm="1">
        <f t="array" ref="G6">SUMPRODUCT(("RNWWOD3"=[1]OUT_PrimaryEnergyCons!$A$1:$A$1000)*1,[1]OUT_PrimaryEnergyCons!E$1:E$1000)</f>
        <v>3.2650055781696294</v>
      </c>
      <c r="H6" s="1" cm="1">
        <f t="array" ref="H6">SUMPRODUCT(("RNWWOD3"=[1]OUT_PrimaryEnergyCons!$A$1:$A$1000)*1,[1]OUT_PrimaryEnergyCons!F$1:F$1000)</f>
        <v>4.2287176826457271</v>
      </c>
      <c r="I6" s="1" cm="1">
        <f t="array" ref="I6">SUMPRODUCT(("RNWWOD3"=[1]OUT_PrimaryEnergyCons!$A$1:$A$1000)*1,[1]OUT_PrimaryEnergyCons!G$1:G$1000)</f>
        <v>5.8349079969769697</v>
      </c>
      <c r="J6" s="1" cm="1">
        <f t="array" ref="J6">SUMPRODUCT(("RNWWOD3"=[1]OUT_PrimaryEnergyCons!$A$1:$A$1000)*1,[1]OUT_PrimaryEnergyCons!H$1:H$1000)</f>
        <v>6.3806224459641516</v>
      </c>
      <c r="K6" s="1" cm="1">
        <f t="array" ref="K6">SUMPRODUCT(("RNWWOD3"=[1]OUT_PrimaryEnergyCons!$A$1:$A$1000)*1,[1]OUT_PrimaryEnergyCons!I$1:I$1000)</f>
        <v>4.2596708922127666</v>
      </c>
    </row>
    <row r="7" spans="1:11" x14ac:dyDescent="0.25">
      <c r="A7" s="5" t="str">
        <f t="shared" si="4"/>
        <v>STEM</v>
      </c>
      <c r="B7" s="5" t="str">
        <f t="shared" si="5"/>
        <v>SPS1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24.505919350872613</v>
      </c>
      <c r="G7" s="1" cm="1">
        <f t="array" ref="G7">SUMPRODUCT(("RNWWOD4"=[1]OUT_PrimaryEnergyCons!$A$1:$A$1000)*1+("RNWWOD5"=[1]OUT_PrimaryEnergyCons!$A$1:$A$1000)*1,[1]OUT_PrimaryEnergyCons!E$1:E$1000)</f>
        <v>24.839906221013678</v>
      </c>
      <c r="H7" s="1" cm="1">
        <f t="array" ref="H7">SUMPRODUCT(("RNWWOD4"=[1]OUT_PrimaryEnergyCons!$A$1:$A$1000)*1+("RNWWOD5"=[1]OUT_PrimaryEnergyCons!$A$1:$A$1000)*1,[1]OUT_PrimaryEnergyCons!F$1:F$1000)</f>
        <v>21.604553446240462</v>
      </c>
      <c r="I7" s="1" cm="1">
        <f t="array" ref="I7">SUMPRODUCT(("RNWWOD4"=[1]OUT_PrimaryEnergyCons!$A$1:$A$1000)*1+("RNWWOD5"=[1]OUT_PrimaryEnergyCons!$A$1:$A$1000)*1,[1]OUT_PrimaryEnergyCons!G$1:G$1000)</f>
        <v>16.661356992212873</v>
      </c>
      <c r="J7" s="1" cm="1">
        <f t="array" ref="J7">SUMPRODUCT(("RNWWOD4"=[1]OUT_PrimaryEnergyCons!$A$1:$A$1000)*1+("RNWWOD5"=[1]OUT_PrimaryEnergyCons!$A$1:$A$1000)*1,[1]OUT_PrimaryEnergyCons!H$1:H$1000)</f>
        <v>13.636672181686473</v>
      </c>
      <c r="K7" s="1" cm="1">
        <f t="array" ref="K7">SUMPRODUCT(("RNWWOD4"=[1]OUT_PrimaryEnergyCons!$A$1:$A$1000)*1+("RNWWOD5"=[1]OUT_PrimaryEnergyCons!$A$1:$A$1000)*1,[1]OUT_PrimaryEnergyCons!I$1:I$1000)</f>
        <v>18.851922070567952</v>
      </c>
    </row>
    <row r="8" spans="1:11" x14ac:dyDescent="0.25">
      <c r="A8" s="5" t="str">
        <f t="shared" si="4"/>
        <v>STEM</v>
      </c>
      <c r="B8" s="5" t="str">
        <f t="shared" si="5"/>
        <v>SPS1</v>
      </c>
      <c r="C8" s="5" t="str">
        <f t="shared" si="6"/>
        <v>CH</v>
      </c>
      <c r="D8" t="s">
        <v>772</v>
      </c>
      <c r="E8" t="s">
        <v>8</v>
      </c>
      <c r="F8" s="1">
        <f>SUM(F9:F10)</f>
        <v>69.392896981758312</v>
      </c>
      <c r="G8" s="1">
        <f t="shared" ref="G8:K8" si="7">SUM(G9:G10)</f>
        <v>69.663487979023884</v>
      </c>
      <c r="H8" s="1">
        <f t="shared" si="7"/>
        <v>69.270576930207724</v>
      </c>
      <c r="I8" s="1">
        <f t="shared" si="7"/>
        <v>71.650810342599584</v>
      </c>
      <c r="J8" s="1">
        <f t="shared" si="7"/>
        <v>74.523882781733988</v>
      </c>
      <c r="K8" s="1">
        <f t="shared" si="7"/>
        <v>78.108047774666289</v>
      </c>
    </row>
    <row r="9" spans="1:11" x14ac:dyDescent="0.25">
      <c r="A9" s="5" t="str">
        <f t="shared" si="4"/>
        <v>STEM</v>
      </c>
      <c r="B9" s="5" t="str">
        <f t="shared" si="5"/>
        <v>SPS1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35.611789023019675</v>
      </c>
      <c r="G9" s="1" cm="1">
        <f t="array" ref="G9">SUMPRODUCT(("RNNWWST1"=[1]OUT_PrimaryEnergyCons!$A$1:$A$1000)*1,[1]OUT_PrimaryEnergyCons!E$1:E$1000)</f>
        <v>35.882385447188412</v>
      </c>
      <c r="H9" s="1" cm="1">
        <f t="array" ref="H9">SUMPRODUCT(("RNNWWST1"=[1]OUT_PrimaryEnergyCons!$A$1:$A$1000)*1,[1]OUT_PrimaryEnergyCons!F$1:F$1000)</f>
        <v>35.489474724384856</v>
      </c>
      <c r="I9" s="1" cm="1">
        <f t="array" ref="I9">SUMPRODUCT(("RNNWWST1"=[1]OUT_PrimaryEnergyCons!$A$1:$A$1000)*1,[1]OUT_PrimaryEnergyCons!G$1:G$1000)</f>
        <v>35.334236251547992</v>
      </c>
      <c r="J9" s="1" cm="1">
        <f t="array" ref="J9">SUMPRODUCT(("RNNWWST1"=[1]OUT_PrimaryEnergyCons!$A$1:$A$1000)*1,[1]OUT_PrimaryEnergyCons!H$1:H$1000)</f>
        <v>35.403559576645677</v>
      </c>
      <c r="K9" s="1" cm="1">
        <f t="array" ref="K9">SUMPRODUCT(("RNNWWST1"=[1]OUT_PrimaryEnergyCons!$A$1:$A$1000)*1,[1]OUT_PrimaryEnergyCons!I$1:I$1000)</f>
        <v>35.959212288653163</v>
      </c>
    </row>
    <row r="10" spans="1:11" x14ac:dyDescent="0.25">
      <c r="A10" s="5" t="str">
        <f t="shared" si="4"/>
        <v>STEM</v>
      </c>
      <c r="B10" s="5" t="str">
        <f t="shared" si="5"/>
        <v>SPS1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33.781107958738637</v>
      </c>
      <c r="G10" s="1" cm="1">
        <f t="array" ref="G10">SUMPRODUCT(("RNWWST1"=[1]OUT_PrimaryEnergyCons!$A$1:$A$1000)*1,[1]OUT_PrimaryEnergyCons!E$1:E$1000)</f>
        <v>33.781102531835472</v>
      </c>
      <c r="H10" s="1" cm="1">
        <f t="array" ref="H10">SUMPRODUCT(("RNWWST1"=[1]OUT_PrimaryEnergyCons!$A$1:$A$1000)*1,[1]OUT_PrimaryEnergyCons!F$1:F$1000)</f>
        <v>33.781102205822869</v>
      </c>
      <c r="I10" s="1" cm="1">
        <f t="array" ref="I10">SUMPRODUCT(("RNWWST1"=[1]OUT_PrimaryEnergyCons!$A$1:$A$1000)*1,[1]OUT_PrimaryEnergyCons!G$1:G$1000)</f>
        <v>36.316574091051599</v>
      </c>
      <c r="J10" s="1" cm="1">
        <f t="array" ref="J10">SUMPRODUCT(("RNWWST1"=[1]OUT_PrimaryEnergyCons!$A$1:$A$1000)*1,[1]OUT_PrimaryEnergyCons!H$1:H$1000)</f>
        <v>39.120323205088319</v>
      </c>
      <c r="K10" s="1" cm="1">
        <f t="array" ref="K10">SUMPRODUCT(("RNWWST1"=[1]OUT_PrimaryEnergyCons!$A$1:$A$1000)*1,[1]OUT_PrimaryEnergyCons!I$1:I$1000)</f>
        <v>42.14883548601312</v>
      </c>
    </row>
    <row r="11" spans="1:11" x14ac:dyDescent="0.25">
      <c r="A11" s="5" t="str">
        <f t="shared" si="4"/>
        <v>STEM</v>
      </c>
      <c r="B11" s="5" t="str">
        <f t="shared" si="5"/>
        <v>SPS1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3.7981010564140334</v>
      </c>
      <c r="G11" s="1" cm="1">
        <f t="array" ref="G11">SUMPRODUCT(("mnr"=[1]OUT_PrimaryEnergyCons!$C$1:$C$1000)*1,[1]OUT_PrimaryEnergyCons!E$1:E$1000)</f>
        <v>14.280059292314968</v>
      </c>
      <c r="H11" s="1" cm="1">
        <f t="array" ref="H11">SUMPRODUCT(("mnr"=[1]OUT_PrimaryEnergyCons!$C$1:$C$1000)*1,[1]OUT_PrimaryEnergyCons!F$1:F$1000)</f>
        <v>14.923498416369128</v>
      </c>
      <c r="I11" s="1" cm="1">
        <f t="array" ref="I11">SUMPRODUCT(("mnr"=[1]OUT_PrimaryEnergyCons!$C$1:$C$1000)*1,[1]OUT_PrimaryEnergyCons!G$1:G$1000)</f>
        <v>17.106704657439003</v>
      </c>
      <c r="J11" s="1" cm="1">
        <f t="array" ref="J11">SUMPRODUCT(("mnr"=[1]OUT_PrimaryEnergyCons!$C$1:$C$1000)*1,[1]OUT_PrimaryEnergyCons!H$1:H$1000)</f>
        <v>21.582248205511785</v>
      </c>
      <c r="K11" s="1" cm="1">
        <f t="array" ref="K11">SUMPRODUCT(("mnr"=[1]OUT_PrimaryEnergyCons!$C$1:$C$1000)*1,[1]OUT_PrimaryEnergyCons!I$1:I$1000)</f>
        <v>27.000004288065675</v>
      </c>
    </row>
    <row r="12" spans="1:11" x14ac:dyDescent="0.25">
      <c r="A12" s="5" t="str">
        <f t="shared" si="4"/>
        <v>STEM</v>
      </c>
      <c r="B12" s="5" t="str">
        <f t="shared" si="5"/>
        <v>SPS1</v>
      </c>
      <c r="C12" s="5" t="str">
        <f t="shared" si="6"/>
        <v>CH</v>
      </c>
      <c r="D12" t="s">
        <v>774</v>
      </c>
      <c r="E12" t="s">
        <v>8</v>
      </c>
      <c r="F12" s="1">
        <f>SUM(F13:F15)</f>
        <v>149.43049542335081</v>
      </c>
      <c r="G12" s="1">
        <f t="shared" ref="G12:K12" si="8">SUM(G13:G15)</f>
        <v>125.60641853932233</v>
      </c>
      <c r="H12" s="1">
        <f t="shared" si="8"/>
        <v>138.20693133412249</v>
      </c>
      <c r="I12" s="1">
        <f t="shared" si="8"/>
        <v>150.62801732616703</v>
      </c>
      <c r="J12" s="1">
        <f t="shared" si="8"/>
        <v>151.50790043889896</v>
      </c>
      <c r="K12" s="1">
        <f t="shared" si="8"/>
        <v>151.85523449680608</v>
      </c>
    </row>
    <row r="13" spans="1:11" x14ac:dyDescent="0.25">
      <c r="A13" s="5" t="str">
        <f t="shared" si="4"/>
        <v>STEM</v>
      </c>
      <c r="B13" s="5" t="str">
        <f t="shared" si="5"/>
        <v>SPS1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66.74568006459485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49.798799646207954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68.536270457775814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70.234953391222874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70.54824419086755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69.178238110162411</v>
      </c>
    </row>
    <row r="14" spans="1:11" x14ac:dyDescent="0.25">
      <c r="A14" s="5" t="str">
        <f t="shared" si="4"/>
        <v>STEM</v>
      </c>
      <c r="B14" s="5" t="str">
        <f t="shared" si="5"/>
        <v>SPS1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66.632404690546068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55.76400359418767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65.549075860569289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64.464326637395871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64.764976704633938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66.134979705476638</v>
      </c>
    </row>
    <row r="15" spans="1:11" x14ac:dyDescent="0.25">
      <c r="A15" s="5" t="str">
        <f t="shared" si="4"/>
        <v>STEM</v>
      </c>
      <c r="B15" s="5" t="str">
        <f t="shared" si="5"/>
        <v>SPS1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16.052410668209873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20.043615298926717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4.121585015777371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15.928737297548281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16.194679543397463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16.54201668116702</v>
      </c>
    </row>
    <row r="16" spans="1:11" x14ac:dyDescent="0.25">
      <c r="A16" s="5" t="str">
        <f t="shared" si="4"/>
        <v>STEM</v>
      </c>
      <c r="B16" s="5" t="str">
        <f t="shared" si="5"/>
        <v>SPS1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16.523348444475456</v>
      </c>
      <c r="H16" s="1" cm="1">
        <f t="array" ref="H16">SUMPRODUCT(ISNUMBER(SEARCH("SOL",[1]OUT_PrimaryEnergyCons!$C$1:$C$1000))*1,[1]OUT_PrimaryEnergyCons!F$1:F$1000)</f>
        <v>32.639462503179338</v>
      </c>
      <c r="I16" s="1" cm="1">
        <f t="array" ref="I16">SUMPRODUCT(ISNUMBER(SEARCH("SOL",[1]OUT_PrimaryEnergyCons!$C$1:$C$1000))*1,[1]OUT_PrimaryEnergyCons!G$1:G$1000)</f>
        <v>55.163405182445985</v>
      </c>
      <c r="J16" s="1" cm="1">
        <f t="array" ref="J16">SUMPRODUCT(ISNUMBER(SEARCH("SOL",[1]OUT_PrimaryEnergyCons!$C$1:$C$1000))*1,[1]OUT_PrimaryEnergyCons!H$1:H$1000)</f>
        <v>77.701425705731893</v>
      </c>
      <c r="K16" s="1" cm="1">
        <f t="array" ref="K16">SUMPRODUCT(ISNUMBER(SEARCH("SOL",[1]OUT_PrimaryEnergyCons!$C$1:$C$1000))*1,[1]OUT_PrimaryEnergyCons!I$1:I$1000)</f>
        <v>100.26709584791172</v>
      </c>
    </row>
    <row r="17" spans="1:18" x14ac:dyDescent="0.25">
      <c r="A17" s="5" t="str">
        <f t="shared" si="4"/>
        <v>STEM</v>
      </c>
      <c r="B17" s="5" t="str">
        <f t="shared" si="5"/>
        <v>SPS1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0.52405177569263162</v>
      </c>
      <c r="G17" s="1" cm="1">
        <f t="array" ref="G17">SUMPRODUCT(ISNUMBER(SEARCH("wnd",[1]OUT_PrimaryEnergyCons!$C$1:$C$1000))*1,[1]OUT_PrimaryEnergyCons!E$1:E$1000)</f>
        <v>0.54529361666382181</v>
      </c>
      <c r="H17" s="1" cm="1">
        <f t="array" ref="H17">SUMPRODUCT(ISNUMBER(SEARCH("wnd",[1]OUT_PrimaryEnergyCons!$C$1:$C$1000))*1,[1]OUT_PrimaryEnergyCons!F$1:F$1000)</f>
        <v>0.50361591936932504</v>
      </c>
      <c r="I17" s="1" cm="1">
        <f t="array" ref="I17">SUMPRODUCT(ISNUMBER(SEARCH("wnd",[1]OUT_PrimaryEnergyCons!$C$1:$C$1000))*1,[1]OUT_PrimaryEnergyCons!G$1:G$1000)</f>
        <v>2.3066192174644735</v>
      </c>
      <c r="J17" s="1" cm="1">
        <f t="array" ref="J17">SUMPRODUCT(ISNUMBER(SEARCH("wnd",[1]OUT_PrimaryEnergyCons!$C$1:$C$1000))*1,[1]OUT_PrimaryEnergyCons!H$1:H$1000)</f>
        <v>3.7571818102816823</v>
      </c>
      <c r="K17" s="1" cm="1">
        <f t="array" ref="K17">SUMPRODUCT(ISNUMBER(SEARCH("wnd",[1]OUT_PrimaryEnergyCons!$C$1:$C$1000))*1,[1]OUT_PrimaryEnergyCons!I$1:I$1000)</f>
        <v>6.1200288805149574</v>
      </c>
    </row>
    <row r="18" spans="1:18" x14ac:dyDescent="0.25">
      <c r="A18" s="5" t="str">
        <f t="shared" si="4"/>
        <v>STEM</v>
      </c>
      <c r="B18" s="5" t="str">
        <f t="shared" si="5"/>
        <v>SPS1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18.873116008610321</v>
      </c>
      <c r="G18" s="1">
        <f>[1]Overview!C$9-G19</f>
        <v>21.779175072828117</v>
      </c>
      <c r="H18" s="1">
        <f>[1]Overview!D$9-H19</f>
        <v>23.717058004351081</v>
      </c>
      <c r="I18" s="1">
        <f>[1]Overview!E$9-I19</f>
        <v>28.066480456173842</v>
      </c>
      <c r="J18" s="1">
        <f>[1]Overview!F$9-J19</f>
        <v>44.878368697833423</v>
      </c>
      <c r="K18" s="1">
        <f>[1]Overview!G$9-K19</f>
        <v>65.703760465594982</v>
      </c>
    </row>
    <row r="19" spans="1:18" x14ac:dyDescent="0.25">
      <c r="A19" s="5" t="str">
        <f t="shared" si="4"/>
        <v>STEM</v>
      </c>
      <c r="B19" s="5" t="str">
        <f t="shared" si="5"/>
        <v>SPS1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0</v>
      </c>
      <c r="J19" s="1">
        <f>+[1]Overview!F$28</f>
        <v>2.9805640674480047</v>
      </c>
      <c r="K19" s="1">
        <f>+[1]Overview!G$28</f>
        <v>6.056470553088384</v>
      </c>
    </row>
    <row r="20" spans="1:18" x14ac:dyDescent="0.25">
      <c r="A20" s="9" t="str">
        <f t="shared" si="4"/>
        <v>STEM</v>
      </c>
      <c r="B20" s="9" t="str">
        <f t="shared" si="5"/>
        <v>SPS1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780.51350219256915</v>
      </c>
      <c r="G20" s="3">
        <f t="shared" si="9"/>
        <v>705.72726428898818</v>
      </c>
      <c r="H20" s="3">
        <f t="shared" si="9"/>
        <v>606.59902610793313</v>
      </c>
      <c r="I20" s="3">
        <f t="shared" si="9"/>
        <v>434.79546757585229</v>
      </c>
      <c r="J20" s="3">
        <f t="shared" si="9"/>
        <v>242.26673424388071</v>
      </c>
      <c r="K20" s="3">
        <f t="shared" si="9"/>
        <v>81.249507428972876</v>
      </c>
      <c r="M20" s="1"/>
      <c r="N20" s="1"/>
      <c r="O20" s="1"/>
      <c r="P20" s="1"/>
      <c r="Q20" s="1"/>
      <c r="R20" s="1"/>
    </row>
    <row r="21" spans="1:18" x14ac:dyDescent="0.25">
      <c r="A21" s="5" t="str">
        <f t="shared" si="4"/>
        <v>STEM</v>
      </c>
      <c r="B21" s="5" t="str">
        <f t="shared" si="5"/>
        <v>SPS1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3.6600057984469778</v>
      </c>
      <c r="G21" s="1" cm="1">
        <f t="array" ref="G21">SUMPRODUCT(("COA"=[1]OUT_PrimaryEnergyCons!$C$4:$C$10000)*1,[1]OUT_PrimaryEnergyCons!E$4:E$10000)</f>
        <v>3.5647179170939367</v>
      </c>
      <c r="H21" s="1" cm="1">
        <f t="array" ref="H21">SUMPRODUCT(("COA"=[1]OUT_PrimaryEnergyCons!$C$4:$C$10000)*1,[1]OUT_PrimaryEnergyCons!F$4:F$10000)</f>
        <v>1.3687409989338145E-2</v>
      </c>
      <c r="I21" s="1" cm="1">
        <f t="array" ref="I21">SUMPRODUCT(("COA"=[1]OUT_PrimaryEnergyCons!$C$4:$C$10000)*1,[1]OUT_PrimaryEnergyCons!G$4:G$10000)</f>
        <v>1.6730312579086269E-3</v>
      </c>
      <c r="J21" s="1" cm="1">
        <f t="array" ref="J21">SUMPRODUCT(("COA"=[1]OUT_PrimaryEnergyCons!$C$4:$C$10000)*1,[1]OUT_PrimaryEnergyCons!H$4:H$10000)</f>
        <v>6.7917411157720426E-5</v>
      </c>
      <c r="K21" s="1" cm="1">
        <f t="array" ref="K21">SUMPRODUCT(("COA"=[1]OUT_PrimaryEnergyCons!$C$4:$C$10000)*1,[1]OUT_PrimaryEnergyCons!I$4:I$10000)</f>
        <v>5.9497954811453019E-6</v>
      </c>
    </row>
    <row r="22" spans="1:18" x14ac:dyDescent="0.25">
      <c r="A22" s="5" t="str">
        <f t="shared" si="4"/>
        <v>STEM</v>
      </c>
      <c r="B22" s="5" t="str">
        <f t="shared" si="5"/>
        <v>SPS1</v>
      </c>
      <c r="C22" s="5" t="str">
        <f t="shared" si="6"/>
        <v>CH</v>
      </c>
      <c r="D22" t="s">
        <v>780</v>
      </c>
      <c r="E22" t="s">
        <v>8</v>
      </c>
      <c r="F22" s="1">
        <f>F23+F29</f>
        <v>311.6621931229559</v>
      </c>
      <c r="G22" s="1">
        <f t="shared" ref="G22:K22" si="10">G23+G29</f>
        <v>291.35362912389007</v>
      </c>
      <c r="H22" s="1">
        <f t="shared" si="10"/>
        <v>266.30031044862375</v>
      </c>
      <c r="I22" s="1">
        <f t="shared" si="10"/>
        <v>197.58142356579754</v>
      </c>
      <c r="J22" s="1">
        <f t="shared" si="10"/>
        <v>75.610106978025456</v>
      </c>
      <c r="K22" s="1">
        <f t="shared" si="10"/>
        <v>31.31599078632814</v>
      </c>
    </row>
    <row r="23" spans="1:18" x14ac:dyDescent="0.25">
      <c r="A23" s="5" t="str">
        <f t="shared" ref="A23" si="11">A22</f>
        <v>STEM</v>
      </c>
      <c r="B23" s="5" t="str">
        <f t="shared" ref="B23" si="12">B22</f>
        <v>SPS1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304.66981162205832</v>
      </c>
      <c r="G23" s="1">
        <f t="shared" ref="G23:K23" si="14">SUM(G24:G28)</f>
        <v>283.69622597857125</v>
      </c>
      <c r="H23" s="1">
        <f t="shared" si="14"/>
        <v>259.29192332553856</v>
      </c>
      <c r="I23" s="1">
        <f t="shared" si="14"/>
        <v>191.33570330748256</v>
      </c>
      <c r="J23" s="1">
        <f t="shared" si="14"/>
        <v>63.589731294903139</v>
      </c>
      <c r="K23" s="1">
        <f t="shared" si="14"/>
        <v>0</v>
      </c>
    </row>
    <row r="24" spans="1:18" x14ac:dyDescent="0.25">
      <c r="A24" s="5" t="str">
        <f>A22</f>
        <v>STEM</v>
      </c>
      <c r="B24" s="5" t="str">
        <f>B22</f>
        <v>SPS1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101.73865718492694</v>
      </c>
      <c r="G24" s="1" cm="1">
        <f t="array" ref="G24">SUMPRODUCT(("LFO"=[1]OUT_PrimaryEnergyCons!$C$4:$C$10000)*1,[1]OUT_PrimaryEnergyCons!E$4:E$10000)</f>
        <v>90.950544217623317</v>
      </c>
      <c r="H24" s="1" cm="1">
        <f t="array" ref="H24">SUMPRODUCT(("LFO"=[1]OUT_PrimaryEnergyCons!$C$4:$C$10000)*1,[1]OUT_PrimaryEnergyCons!F$4:F$10000)</f>
        <v>84.544121037857295</v>
      </c>
      <c r="I24" s="1" cm="1">
        <f t="array" ref="I24">SUMPRODUCT(("LFO"=[1]OUT_PrimaryEnergyCons!$C$4:$C$10000)*1,[1]OUT_PrimaryEnergyCons!G$4:G$10000)</f>
        <v>62.235495399260266</v>
      </c>
      <c r="J24" s="1" cm="1">
        <f t="array" ref="J24">SUMPRODUCT(("LFO"=[1]OUT_PrimaryEnergyCons!$C$4:$C$10000)*1,[1]OUT_PrimaryEnergyCons!H$4:H$10000)</f>
        <v>16.771941234736634</v>
      </c>
      <c r="K24" s="1" cm="1">
        <f t="array" ref="K24">SUMPRODUCT(("LFO"=[1]OUT_PrimaryEnergyCons!$C$4:$C$10000)*1,[1]OUT_PrimaryEnergyCons!I$4:I$10000)</f>
        <v>0</v>
      </c>
    </row>
    <row r="25" spans="1:18" x14ac:dyDescent="0.25">
      <c r="A25" s="5" t="str">
        <f t="shared" si="4"/>
        <v>STEM</v>
      </c>
      <c r="B25" s="5" t="str">
        <f t="shared" si="5"/>
        <v>SPS1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2.7763726898774386</v>
      </c>
      <c r="G25" s="1" cm="1">
        <f t="array" ref="G25">SUMPRODUCT(("HFO"=[1]OUT_PrimaryEnergyCons!$C$4:$C$10000)*1,[1]OUT_PrimaryEnergyCons!E$4:E$10000)</f>
        <v>2.7571483838110075E-2</v>
      </c>
      <c r="H25" s="1" cm="1">
        <f t="array" ref="H25">SUMPRODUCT(("HFO"=[1]OUT_PrimaryEnergyCons!$C$4:$C$10000)*1,[1]OUT_PrimaryEnergyCons!F$4:F$10000)</f>
        <v>2.4865222072007762E-3</v>
      </c>
      <c r="I25" s="1" cm="1">
        <f t="array" ref="I25">SUMPRODUCT(("HFO"=[1]OUT_PrimaryEnergyCons!$C$4:$C$10000)*1,[1]OUT_PrimaryEnergyCons!G$4:G$10000)</f>
        <v>4.7135085610934503E-4</v>
      </c>
      <c r="J25" s="1" cm="1">
        <f t="array" ref="J25">SUMPRODUCT(("HFO"=[1]OUT_PrimaryEnergyCons!$C$4:$C$10000)*1,[1]OUT_PrimaryEnergyCons!H$4:H$10000)</f>
        <v>7.7461958389430462E-5</v>
      </c>
      <c r="K25" s="1" cm="1">
        <f t="array" ref="K25">SUMPRODUCT(("HFO"=[1]OUT_PrimaryEnergyCons!$C$4:$C$10000)*1,[1]OUT_PrimaryEnergyCons!I$4:I$10000)</f>
        <v>0</v>
      </c>
    </row>
    <row r="26" spans="1:18" x14ac:dyDescent="0.25">
      <c r="A26" s="5" t="str">
        <f t="shared" si="4"/>
        <v>STEM</v>
      </c>
      <c r="B26" s="5" t="str">
        <f t="shared" si="5"/>
        <v>SPS1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120.1518310683778</v>
      </c>
      <c r="G26" s="1" cm="1">
        <f t="array" ref="G26">SUMPRODUCT(("DSL"=[1]OUT_PrimaryEnergyCons!$C$4:$C$10000)*1,[1]OUT_PrimaryEnergyCons!E$4:E$10000)</f>
        <v>111.15500538864083</v>
      </c>
      <c r="H26" s="1" cm="1">
        <f t="array" ref="H26">SUMPRODUCT(("DSL"=[1]OUT_PrimaryEnergyCons!$C$4:$C$10000)*1,[1]OUT_PrimaryEnergyCons!F$4:F$10000)</f>
        <v>92.562911051269836</v>
      </c>
      <c r="I26" s="1" cm="1">
        <f t="array" ref="I26">SUMPRODUCT(("DSL"=[1]OUT_PrimaryEnergyCons!$C$4:$C$10000)*1,[1]OUT_PrimaryEnergyCons!G$4:G$10000)</f>
        <v>71.337330616391341</v>
      </c>
      <c r="J26" s="1" cm="1">
        <f t="array" ref="J26">SUMPRODUCT(("DSL"=[1]OUT_PrimaryEnergyCons!$C$4:$C$10000)*1,[1]OUT_PrimaryEnergyCons!H$4:H$10000)</f>
        <v>43.532752527792645</v>
      </c>
      <c r="K26" s="1" cm="1">
        <f t="array" ref="K26">SUMPRODUCT(("DSL"=[1]OUT_PrimaryEnergyCons!$C$4:$C$10000)*1,[1]OUT_PrimaryEnergyCons!I$4:I$10000)</f>
        <v>0</v>
      </c>
    </row>
    <row r="27" spans="1:18" x14ac:dyDescent="0.25">
      <c r="A27" s="5" t="str">
        <f t="shared" si="4"/>
        <v>STEM</v>
      </c>
      <c r="B27" s="5" t="str">
        <f t="shared" si="5"/>
        <v>SPS1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78.893565312496989</v>
      </c>
      <c r="G27" s="1" cm="1">
        <f t="array" ref="G27">SUMPRODUCT(("GSL"=[1]OUT_PrimaryEnergyCons!$C$4:$C$10000)*1,[1]OUT_PrimaryEnergyCons!E$4:E$10000)</f>
        <v>80.157890004915231</v>
      </c>
      <c r="H27" s="1" cm="1">
        <f t="array" ref="H27">SUMPRODUCT(("GSL"=[1]OUT_PrimaryEnergyCons!$C$4:$C$10000)*1,[1]OUT_PrimaryEnergyCons!F$4:F$10000)</f>
        <v>80.333445554888542</v>
      </c>
      <c r="I27" s="1" cm="1">
        <f t="array" ref="I27">SUMPRODUCT(("GSL"=[1]OUT_PrimaryEnergyCons!$C$4:$C$10000)*1,[1]OUT_PrimaryEnergyCons!G$4:G$10000)</f>
        <v>55.770783200703001</v>
      </c>
      <c r="J27" s="1" cm="1">
        <f t="array" ref="J27">SUMPRODUCT(("GSL"=[1]OUT_PrimaryEnergyCons!$C$4:$C$10000)*1,[1]OUT_PrimaryEnergyCons!H$4:H$10000)</f>
        <v>1.7221971453109797</v>
      </c>
      <c r="K27" s="1" cm="1">
        <f t="array" ref="K27">SUMPRODUCT(("GSL"=[1]OUT_PrimaryEnergyCons!$C$4:$C$10000)*1,[1]OUT_PrimaryEnergyCons!I$4:I$10000)</f>
        <v>0</v>
      </c>
    </row>
    <row r="28" spans="1:18" x14ac:dyDescent="0.25">
      <c r="A28" s="5" t="str">
        <f t="shared" ref="A28" si="15">A27</f>
        <v>STEM</v>
      </c>
      <c r="B28" s="5" t="str">
        <f t="shared" ref="B28" si="16">B27</f>
        <v>SPS1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1.9916227402718365</v>
      </c>
      <c r="J28" s="1" cm="1">
        <f t="array" ref="J28">SUMPRODUCT(("KER"=[1]OUT_PrimaryEnergyCons!$C$4:$C$10000)*1,[1]OUT_PrimaryEnergyCons!H$4:H$10000)</f>
        <v>1.5627629251044954</v>
      </c>
      <c r="K28" s="1" cm="1">
        <f t="array" ref="K28">SUMPRODUCT(("KER"=[1]OUT_PrimaryEnergyCons!$C$4:$C$10000)*1,[1]OUT_PrimaryEnergyCons!I$4:I$10000)</f>
        <v>0</v>
      </c>
    </row>
    <row r="29" spans="1:18" x14ac:dyDescent="0.25">
      <c r="A29" s="5" t="str">
        <f>A48</f>
        <v>STEM</v>
      </c>
      <c r="B29" s="5" t="str">
        <f>B48</f>
        <v>SPS1</v>
      </c>
      <c r="C29" s="5" t="str">
        <f>C48</f>
        <v>CH</v>
      </c>
      <c r="D29" t="s">
        <v>782</v>
      </c>
      <c r="E29" t="s">
        <v>8</v>
      </c>
      <c r="F29" s="1">
        <f>SUM(F30:F31)</f>
        <v>6.9923815008975945</v>
      </c>
      <c r="G29" s="1">
        <f t="shared" ref="G29:K29" si="18">SUM(G30:G31)</f>
        <v>7.6574031453188187</v>
      </c>
      <c r="H29" s="1">
        <f t="shared" si="18"/>
        <v>7.0083871230851731</v>
      </c>
      <c r="I29" s="1">
        <f t="shared" si="18"/>
        <v>6.2457202583149893</v>
      </c>
      <c r="J29" s="1">
        <f t="shared" si="18"/>
        <v>12.020375683122317</v>
      </c>
      <c r="K29" s="1">
        <f t="shared" si="18"/>
        <v>31.31599078632814</v>
      </c>
    </row>
    <row r="30" spans="1:18" x14ac:dyDescent="0.25">
      <c r="A30" s="5" t="str">
        <f>A35</f>
        <v>STEM</v>
      </c>
      <c r="B30" s="5" t="str">
        <f>B35</f>
        <v>SPS1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2.5582301930509965</v>
      </c>
      <c r="G30" s="1" cm="1">
        <f t="array" ref="G30">SUMPRODUCT(ISNUMBER(SEARCH("IMPBDS",[1]OUT_SyntheticFuels!$C$4:$C$1000))*1,("Var_Fout"=[1]OUT_SyntheticFuels!$B$4:$B$1000)*1,[1]OUT_SyntheticFuels!F$4:F$1000)</f>
        <v>3.0152297265901833</v>
      </c>
      <c r="H30" s="1" cm="1">
        <f t="array" ref="H30">SUMPRODUCT(ISNUMBER(SEARCH("IMPBDS",[1]OUT_SyntheticFuels!$C$4:$C$1000))*1,("Var_Fout"=[1]OUT_SyntheticFuels!$B$4:$B$1000)*1,[1]OUT_SyntheticFuels!G$4:G$1000)</f>
        <v>2.3564207164636488</v>
      </c>
      <c r="I30" s="1" cm="1">
        <f t="array" ref="I30">SUMPRODUCT(ISNUMBER(SEARCH("IMPBDS",[1]OUT_SyntheticFuels!$C$4:$C$1000))*1,("Var_Fout"=[1]OUT_SyntheticFuels!$B$4:$B$1000)*1,[1]OUT_SyntheticFuels!H$4:H$1000)</f>
        <v>3.0159146032910837</v>
      </c>
      <c r="J30" s="1" cm="1">
        <f t="array" ref="J30">SUMPRODUCT(ISNUMBER(SEARCH("IMPBDS",[1]OUT_SyntheticFuels!$C$4:$C$1000))*1,("Var_Fout"=[1]OUT_SyntheticFuels!$B$4:$B$1000)*1,[1]OUT_SyntheticFuels!I$4:I$1000)</f>
        <v>4.7817209571148691</v>
      </c>
      <c r="K30" s="1" cm="1">
        <f t="array" ref="K30">SUMPRODUCT(ISNUMBER(SEARCH("IMPBDS",[1]OUT_SyntheticFuels!$C$4:$C$1000))*1,("Var_Fout"=[1]OUT_SyntheticFuels!$B$4:$B$1000)*1,[1]OUT_SyntheticFuels!J$4:J$1000)</f>
        <v>30.312415789844767</v>
      </c>
    </row>
    <row r="31" spans="1:18" x14ac:dyDescent="0.25">
      <c r="A31" s="5" t="str">
        <f>A30</f>
        <v>STEM</v>
      </c>
      <c r="B31" s="5" t="str">
        <f>B30</f>
        <v>SPS1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4.4341513078465979</v>
      </c>
      <c r="G31" s="1" cm="1">
        <f t="array" ref="G31">SUMPRODUCT(ISNUMBER(SEARCH("IMPeth",[1]OUT_SyntheticFuels!$C$4:$C$1000))*1,("Var_Fout"=[1]OUT_SyntheticFuels!$B$4:$B$1000)*1,[1]OUT_SyntheticFuels!F$4:F$1000)</f>
        <v>4.6421734187286354</v>
      </c>
      <c r="H31" s="1" cm="1">
        <f t="array" ref="H31">SUMPRODUCT(ISNUMBER(SEARCH("IMPeth",[1]OUT_SyntheticFuels!$C$4:$C$1000))*1,("Var_Fout"=[1]OUT_SyntheticFuels!$B$4:$B$1000)*1,[1]OUT_SyntheticFuels!G$4:G$1000)</f>
        <v>4.6519664066215238</v>
      </c>
      <c r="I31" s="1" cm="1">
        <f t="array" ref="I31">SUMPRODUCT(ISNUMBER(SEARCH("IMPeth",[1]OUT_SyntheticFuels!$C$4:$C$1000))*1,("Var_Fout"=[1]OUT_SyntheticFuels!$B$4:$B$1000)*1,[1]OUT_SyntheticFuels!H$4:H$1000)</f>
        <v>3.229805655023906</v>
      </c>
      <c r="J31" s="1" cm="1">
        <f t="array" ref="J31">SUMPRODUCT(ISNUMBER(SEARCH("IMPeth",[1]OUT_SyntheticFuels!$C$4:$C$1000))*1,("Var_Fout"=[1]OUT_SyntheticFuels!$B$4:$B$1000)*1,[1]OUT_SyntheticFuels!I$4:I$1000)</f>
        <v>7.2386547260074483</v>
      </c>
      <c r="K31" s="1" cm="1">
        <f t="array" ref="K31">SUMPRODUCT(ISNUMBER(SEARCH("IMPeth",[1]OUT_SyntheticFuels!$C$4:$C$1000))*1,("Var_Fout"=[1]OUT_SyntheticFuels!$B$4:$B$1000)*1,[1]OUT_SyntheticFuels!J$4:J$1000)</f>
        <v>1.0035749964833722</v>
      </c>
    </row>
    <row r="32" spans="1:18" x14ac:dyDescent="0.25">
      <c r="A32" s="5" t="str">
        <f>A29</f>
        <v>STEM</v>
      </c>
      <c r="B32" s="5" t="str">
        <f>B29</f>
        <v>SPS1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6.9923815008975945</v>
      </c>
      <c r="G32" s="1">
        <f t="shared" si="19"/>
        <v>7.6574031453188187</v>
      </c>
      <c r="H32" s="1">
        <f t="shared" si="19"/>
        <v>7.0083871230851731</v>
      </c>
      <c r="I32" s="1">
        <f t="shared" si="19"/>
        <v>6.2457202583149893</v>
      </c>
      <c r="J32" s="1">
        <f t="shared" si="19"/>
        <v>7.6678810099126071</v>
      </c>
      <c r="K32" s="1">
        <f t="shared" si="19"/>
        <v>5.7852959535982418</v>
      </c>
    </row>
    <row r="33" spans="1:11" x14ac:dyDescent="0.25">
      <c r="A33" s="5" t="str">
        <f>A31</f>
        <v>STEM</v>
      </c>
      <c r="B33" s="5" t="str">
        <f>B31</f>
        <v>SPS1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2.5582301930509965</v>
      </c>
      <c r="G33" s="1">
        <f t="shared" si="20"/>
        <v>3.0152297265901833</v>
      </c>
      <c r="H33" s="1">
        <f t="shared" si="20"/>
        <v>2.3564207164636488</v>
      </c>
      <c r="I33" s="1">
        <f t="shared" si="20"/>
        <v>3.0159146032910837</v>
      </c>
      <c r="J33" s="1">
        <f>IF(J30-MAX(F30:I30)&lt;0,J30,MAX(F30:I30))</f>
        <v>3.0159146032910837</v>
      </c>
      <c r="K33" s="1">
        <f>IF(K30-MAX(F30:J30)&lt;0,K30,MAX(F30:J30))</f>
        <v>4.7817209571148691</v>
      </c>
    </row>
    <row r="34" spans="1:11" x14ac:dyDescent="0.25">
      <c r="A34" s="5" t="str">
        <f>A33</f>
        <v>STEM</v>
      </c>
      <c r="B34" s="5" t="str">
        <f>B33</f>
        <v>SPS1</v>
      </c>
      <c r="C34" s="5" t="str">
        <f>C33</f>
        <v>CH</v>
      </c>
      <c r="D34" t="s">
        <v>534</v>
      </c>
      <c r="E34" t="s">
        <v>8</v>
      </c>
      <c r="F34" s="1">
        <f t="shared" si="20"/>
        <v>4.4341513078465979</v>
      </c>
      <c r="G34" s="1">
        <f t="shared" si="20"/>
        <v>4.6421734187286354</v>
      </c>
      <c r="H34" s="1">
        <f t="shared" si="20"/>
        <v>4.6519664066215238</v>
      </c>
      <c r="I34" s="1">
        <f t="shared" si="20"/>
        <v>3.229805655023906</v>
      </c>
      <c r="J34" s="1">
        <f>IF(J31-MAX(F31:I31)&lt;0,J31,MAX(F31:I31))</f>
        <v>4.6519664066215238</v>
      </c>
      <c r="K34" s="1">
        <f>IF(K31-MAX(F31:J31)&lt;0,K31,MAX(F31:J31))</f>
        <v>1.0035749964833722</v>
      </c>
    </row>
    <row r="35" spans="1:11" x14ac:dyDescent="0.25">
      <c r="A35" s="5" t="str">
        <f>A32</f>
        <v>STEM</v>
      </c>
      <c r="B35" s="5" t="str">
        <f>B32</f>
        <v>SPS1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4.3524946732097103</v>
      </c>
      <c r="K35" s="1">
        <f t="shared" si="21"/>
        <v>25.5306948327299</v>
      </c>
    </row>
    <row r="36" spans="1:11" x14ac:dyDescent="0.25">
      <c r="A36" s="5" t="str">
        <f>A34</f>
        <v>STEM</v>
      </c>
      <c r="B36" s="5" t="str">
        <f>B34</f>
        <v>SPS1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1.7658063538237854</v>
      </c>
      <c r="K36" s="1">
        <f>K30-K33</f>
        <v>25.5306948327299</v>
      </c>
    </row>
    <row r="37" spans="1:11" x14ac:dyDescent="0.25">
      <c r="A37" s="5" t="str">
        <f>A36</f>
        <v>STEM</v>
      </c>
      <c r="B37" s="5" t="str">
        <f>B36</f>
        <v>SPS1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2.5866883193859245</v>
      </c>
      <c r="K37" s="1">
        <f>K31-K34</f>
        <v>0</v>
      </c>
    </row>
    <row r="38" spans="1:11" x14ac:dyDescent="0.25">
      <c r="A38" s="5"/>
      <c r="B38" s="5" t="str">
        <f>B37</f>
        <v>SPS1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5" t="str">
        <f t="shared" ref="A39:C40" si="22">A28</f>
        <v>STEM</v>
      </c>
      <c r="B39" s="5" t="str">
        <f t="shared" si="22"/>
        <v>SPS1</v>
      </c>
      <c r="C39" s="5" t="str">
        <f t="shared" si="22"/>
        <v>CH</v>
      </c>
      <c r="D39" t="s">
        <v>784</v>
      </c>
      <c r="E39" t="s">
        <v>8</v>
      </c>
      <c r="F39" s="1">
        <f>F40+F43</f>
        <v>117.08308438227331</v>
      </c>
      <c r="G39" s="1">
        <f t="shared" ref="G39:K39" si="23">G40+G43</f>
        <v>107.23650103468056</v>
      </c>
      <c r="H39" s="1">
        <f t="shared" si="23"/>
        <v>124.73856149771005</v>
      </c>
      <c r="I39" s="1">
        <f t="shared" si="23"/>
        <v>134.90723449297155</v>
      </c>
      <c r="J39" s="1">
        <f t="shared" si="23"/>
        <v>94.102968297105193</v>
      </c>
      <c r="K39" s="1">
        <f t="shared" si="23"/>
        <v>31.717134922208633</v>
      </c>
    </row>
    <row r="40" spans="1:11" x14ac:dyDescent="0.25">
      <c r="A40" s="5" t="str">
        <f t="shared" si="22"/>
        <v>STEM</v>
      </c>
      <c r="B40" s="5" t="str">
        <f t="shared" si="22"/>
        <v>SPS1</v>
      </c>
      <c r="C40" s="5" t="str">
        <f t="shared" si="22"/>
        <v>CH</v>
      </c>
      <c r="D40" t="s">
        <v>549</v>
      </c>
      <c r="E40" t="s">
        <v>8</v>
      </c>
      <c r="F40" s="1">
        <f>F41+F42</f>
        <v>117.08308438227331</v>
      </c>
      <c r="G40" s="1">
        <f t="shared" ref="G40:K40" si="24">G41+G42</f>
        <v>106.72000048571039</v>
      </c>
      <c r="H40" s="1">
        <f t="shared" si="24"/>
        <v>123.57142141781266</v>
      </c>
      <c r="I40" s="1">
        <f t="shared" si="24"/>
        <v>132.48546020315291</v>
      </c>
      <c r="J40" s="1">
        <f t="shared" si="24"/>
        <v>91.968366152862203</v>
      </c>
      <c r="K40" s="1">
        <f t="shared" si="24"/>
        <v>29.582104371774015</v>
      </c>
    </row>
    <row r="41" spans="1:11" x14ac:dyDescent="0.25">
      <c r="A41" s="5" t="str">
        <f>A27</f>
        <v>STEM</v>
      </c>
      <c r="B41" s="5" t="str">
        <f>B27</f>
        <v>SPS1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117.08308438227331</v>
      </c>
      <c r="G41" s="1" cm="1">
        <f t="array" ref="G41">SUMPRODUCT(("NGA"=[1]OUT_PrimaryEnergyCons!$C$4:$C$10000)*1,[1]OUT_PrimaryEnergyCons!E$4:E$10000)</f>
        <v>106.72000048571039</v>
      </c>
      <c r="H41" s="1" cm="1">
        <f t="array" ref="H41">SUMPRODUCT(("NGA"=[1]OUT_PrimaryEnergyCons!$C$4:$C$10000)*1,[1]OUT_PrimaryEnergyCons!F$4:F$10000)</f>
        <v>123.57142141781266</v>
      </c>
      <c r="I41" s="1" cm="1">
        <f t="array" ref="I41">SUMPRODUCT(("NGA"=[1]OUT_PrimaryEnergyCons!$C$4:$C$10000)*1,[1]OUT_PrimaryEnergyCons!G$4:G$10000)</f>
        <v>132.48427873134247</v>
      </c>
      <c r="J41" s="1" cm="1">
        <f t="array" ref="J41">SUMPRODUCT(("NGA"=[1]OUT_PrimaryEnergyCons!$C$4:$C$10000)*1,[1]OUT_PrimaryEnergyCons!H$4:H$10000)</f>
        <v>91.967268245156376</v>
      </c>
      <c r="K41" s="1" cm="1">
        <f t="array" ref="K41">SUMPRODUCT(("NGA"=[1]OUT_PrimaryEnergyCons!$C$4:$C$10000)*1,[1]OUT_PrimaryEnergyCons!I$4:I$10000)</f>
        <v>29.581447970416754</v>
      </c>
    </row>
    <row r="42" spans="1:11" x14ac:dyDescent="0.25">
      <c r="A42" s="5" t="str">
        <f t="shared" si="4"/>
        <v>STEM</v>
      </c>
      <c r="B42" s="5" t="str">
        <f t="shared" si="5"/>
        <v>SPS1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1.1814718104462964E-3</v>
      </c>
      <c r="J42" s="1" cm="1">
        <f t="array" ref="J42">SUMPRODUCT(("LNGA"=[1]OUT_PrimaryEnergyCons!$C$4:$C$10000)*1,[1]OUT_PrimaryEnergyCons!H$4:H$10000)</f>
        <v>1.097907705829131E-3</v>
      </c>
      <c r="K42" s="1" cm="1">
        <f t="array" ref="K42">SUMPRODUCT(("LNGA"=[1]OUT_PrimaryEnergyCons!$C$4:$C$10000)*1,[1]OUT_PrimaryEnergyCons!I$4:I$10000)</f>
        <v>6.5640135726239548E-4</v>
      </c>
    </row>
    <row r="43" spans="1:11" x14ac:dyDescent="0.25">
      <c r="A43" s="5" t="str">
        <f>A37</f>
        <v>STEM</v>
      </c>
      <c r="B43" s="5" t="str">
        <f>B37</f>
        <v>SPS1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0.51650054897016595</v>
      </c>
      <c r="H43" s="1" cm="1">
        <f t="array" ref="H43">SUMPRODUCT(("BIO"=[1]OUT_PrimaryEnergyCons!$C$4:$C$10000)*1+("LBIO"=[1]OUT_PrimaryEnergyCons!$C$4:$C$10000)*1,[1]OUT_PrimaryEnergyCons!F$4:F$10000)</f>
        <v>1.1671400798973937</v>
      </c>
      <c r="I43" s="1" cm="1">
        <f t="array" ref="I43">SUMPRODUCT(("BIO"=[1]OUT_PrimaryEnergyCons!$C$4:$C$10000)*1+("LBIO"=[1]OUT_PrimaryEnergyCons!$C$4:$C$10000)*1,[1]OUT_PrimaryEnergyCons!G$4:G$10000)</f>
        <v>2.4217742898186563</v>
      </c>
      <c r="J43" s="1" cm="1">
        <f t="array" ref="J43">SUMPRODUCT(("BIO"=[1]OUT_PrimaryEnergyCons!$C$4:$C$10000)*1+("LBIO"=[1]OUT_PrimaryEnergyCons!$C$4:$C$10000)*1,[1]OUT_PrimaryEnergyCons!H$4:H$10000)</f>
        <v>2.1346021442429866</v>
      </c>
      <c r="K43" s="1" cm="1">
        <f t="array" ref="K43">SUMPRODUCT(("BIO"=[1]OUT_PrimaryEnergyCons!$C$4:$C$10000)*1+("LBIO"=[1]OUT_PrimaryEnergyCons!$C$4:$C$10000)*1,[1]OUT_PrimaryEnergyCons!I$4:I$10000)</f>
        <v>2.1350305504346179</v>
      </c>
    </row>
    <row r="44" spans="1:11" x14ac:dyDescent="0.25">
      <c r="A44" s="5" t="str">
        <f t="shared" ref="A44:C45" si="25">A43</f>
        <v>STEM</v>
      </c>
      <c r="B44" s="5" t="str">
        <f t="shared" si="25"/>
        <v>SPS1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0.51650054897016595</v>
      </c>
      <c r="H44" s="1">
        <f t="shared" si="26"/>
        <v>1.1671400798973937</v>
      </c>
      <c r="I44" s="1">
        <f t="shared" si="26"/>
        <v>2.4217742898186563</v>
      </c>
      <c r="J44" s="1">
        <f t="shared" si="26"/>
        <v>2.1346021442429866</v>
      </c>
      <c r="K44" s="1">
        <f t="shared" si="26"/>
        <v>2.1350305504346179</v>
      </c>
    </row>
    <row r="45" spans="1:11" x14ac:dyDescent="0.25">
      <c r="A45" s="5" t="str">
        <f t="shared" si="25"/>
        <v>STEM</v>
      </c>
      <c r="B45" s="5" t="str">
        <f t="shared" si="25"/>
        <v>SPS1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0.51650054897016595</v>
      </c>
      <c r="H45" s="1">
        <f>H43</f>
        <v>1.1671400798973937</v>
      </c>
      <c r="I45" s="1">
        <f>I43</f>
        <v>2.4217742898186563</v>
      </c>
      <c r="J45" s="1">
        <f>IF(J43-MAX(F43:I43)&lt;0,J43,MAX(F43:I43))</f>
        <v>2.1346021442429866</v>
      </c>
      <c r="K45" s="1">
        <f>IF(K43-MAX(G43:J43)&lt;0,K43,MAX(G43:J43))</f>
        <v>2.1350305504346179</v>
      </c>
    </row>
    <row r="46" spans="1:11" x14ac:dyDescent="0.25">
      <c r="A46" s="5" t="str">
        <f>A44</f>
        <v>STEM</v>
      </c>
      <c r="B46" s="5" t="str">
        <f>B44</f>
        <v>SPS1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0</v>
      </c>
      <c r="K46" s="1">
        <f t="shared" si="27"/>
        <v>0</v>
      </c>
    </row>
    <row r="47" spans="1:11" x14ac:dyDescent="0.25">
      <c r="A47" s="5" t="str">
        <f t="shared" ref="A47" si="28">A45</f>
        <v>STEM</v>
      </c>
      <c r="B47" s="5" t="str">
        <f t="shared" ref="B47" si="29">B45</f>
        <v>SPS1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0</v>
      </c>
      <c r="K47" s="1">
        <f>K43-K45</f>
        <v>0</v>
      </c>
    </row>
    <row r="48" spans="1:11" x14ac:dyDescent="0.25">
      <c r="A48" s="5" t="str">
        <f>A42</f>
        <v>STEM</v>
      </c>
      <c r="B48" s="5" t="str">
        <f>B42</f>
        <v>SPS1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250.9482122709866</v>
      </c>
      <c r="G48" s="1" cm="1">
        <f t="array" ref="G48">SUMPRODUCT(("urn"=[1]OUT_PrimaryEnergyCons!$C$4:$C$10000)*1,[1]OUT_PrimaryEnergyCons!E$4:E$10000)</f>
        <v>253.29826685089935</v>
      </c>
      <c r="H48" s="1" cm="1">
        <f t="array" ref="H48">SUMPRODUCT(("urn"=[1]OUT_PrimaryEnergyCons!$C$4:$C$10000)*1,[1]OUT_PrimaryEnergyCons!F$4:F$10000)</f>
        <v>165.10660678215129</v>
      </c>
      <c r="I48" s="1" cm="1">
        <f t="array" ref="I48">SUMPRODUCT(("urn"=[1]OUT_PrimaryEnergyCons!$C$4:$C$10000)*1,[1]OUT_PrimaryEnergyCons!G$4:G$10000)</f>
        <v>70.076511166685677</v>
      </c>
      <c r="J48" s="1" cm="1">
        <f t="array" ref="J48">SUMPRODUCT(("urn"=[1]OUT_PrimaryEnergyCons!$C$4:$C$10000)*1,[1]OUT_PrimaryEnergyCons!H$4:H$10000)</f>
        <v>39.547122790308059</v>
      </c>
      <c r="K48" s="1" cm="1">
        <f t="array" ref="K48">SUMPRODUCT(("urn"=[1]OUT_PrimaryEnergyCons!$C$4:$C$10000)*1,[1]OUT_PrimaryEnergyCons!I$4:I$10000)</f>
        <v>1.6967970952468601E-8</v>
      </c>
    </row>
    <row r="49" spans="1:19" x14ac:dyDescent="0.25">
      <c r="A49" s="5" t="str">
        <f>A37</f>
        <v>STEM</v>
      </c>
      <c r="B49" s="5" t="str">
        <f>B37</f>
        <v>SPS1</v>
      </c>
      <c r="C49" s="5" t="str">
        <f>C37</f>
        <v>CH</v>
      </c>
      <c r="D49" t="s">
        <v>789</v>
      </c>
      <c r="E49" t="s">
        <v>8</v>
      </c>
      <c r="F49" s="1">
        <f>SUM(F50:F53)</f>
        <v>97.16000661790639</v>
      </c>
      <c r="G49" s="1">
        <f t="shared" ref="G49:K49" si="31">SUM(G50:G53)</f>
        <v>50.274149362424247</v>
      </c>
      <c r="H49" s="1">
        <f t="shared" si="31"/>
        <v>50.439859969458666</v>
      </c>
      <c r="I49" s="1">
        <f t="shared" si="31"/>
        <v>32.228625319139638</v>
      </c>
      <c r="J49" s="1">
        <f t="shared" si="31"/>
        <v>33.006468261030832</v>
      </c>
      <c r="K49" s="1">
        <f t="shared" si="31"/>
        <v>18.216375753672654</v>
      </c>
    </row>
    <row r="50" spans="1:19" x14ac:dyDescent="0.25">
      <c r="A50" s="5" t="str">
        <f t="shared" si="4"/>
        <v>STEM</v>
      </c>
      <c r="B50" s="5" t="str">
        <f t="shared" si="5"/>
        <v>SPS1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15.013807724188187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1.358863134532573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0.81613287525728861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0.43233885962548735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0.66910917349727317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0.91955067316920924</v>
      </c>
    </row>
    <row r="51" spans="1:19" x14ac:dyDescent="0.25">
      <c r="A51" s="5" t="str">
        <f t="shared" si="4"/>
        <v>STEM</v>
      </c>
      <c r="B51" s="5" t="str">
        <f t="shared" si="5"/>
        <v>SPS1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28.94862276907179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22.605509267416455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27.817941090845622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14.733094178039003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10.882969442020382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6.9717543197825593</v>
      </c>
    </row>
    <row r="52" spans="1:19" x14ac:dyDescent="0.25">
      <c r="A52" s="5" t="str">
        <f t="shared" si="4"/>
        <v>STEM</v>
      </c>
      <c r="B52" s="5" t="str">
        <f t="shared" si="5"/>
        <v>SPS1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46.39847696594618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26.309377034380148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21.805442489473144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17.063053901505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21.454210133455014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10.324980751755055</v>
      </c>
    </row>
    <row r="53" spans="1:19" x14ac:dyDescent="0.25">
      <c r="A53" s="5" t="str">
        <f t="shared" si="4"/>
        <v>STEM</v>
      </c>
      <c r="B53" s="5" t="str">
        <f t="shared" si="5"/>
        <v>SPS1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6.799099158700237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3.9992609507110446E-4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3.4351388261439307E-4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1.3837997014677091E-4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1.7951205816548656E-4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9.0008965831044695E-5</v>
      </c>
    </row>
    <row r="54" spans="1:19" x14ac:dyDescent="0.25">
      <c r="A54" s="5" t="str">
        <f t="shared" ref="A54" si="32">A53</f>
        <v>STEM</v>
      </c>
      <c r="B54" s="5" t="str">
        <f t="shared" ref="B54" si="33">B53</f>
        <v>SPS1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0</v>
      </c>
      <c r="K54" s="1" cm="1">
        <f t="array" ref="K54">SUMPRODUCT(("h2"=[1]OUT_PrimaryEnergyCons!$C$4:$C$10000)*1,[1]OUT_PrimaryEnergyCons!I$4:I$10000)</f>
        <v>0</v>
      </c>
    </row>
    <row r="55" spans="1:19" x14ac:dyDescent="0.25">
      <c r="A55" s="9" t="str">
        <f>A53</f>
        <v>STEM</v>
      </c>
      <c r="B55" s="9" t="str">
        <f>B53</f>
        <v>SPS1</v>
      </c>
      <c r="C55" s="2" t="str">
        <f>C53</f>
        <v>CH</v>
      </c>
      <c r="D55" s="2" t="s">
        <v>24</v>
      </c>
      <c r="E55" s="2" t="s">
        <v>8</v>
      </c>
      <c r="F55" s="3">
        <f>F56</f>
        <v>117.17001078172274</v>
      </c>
      <c r="G55" s="3">
        <f t="shared" ref="G55:K55" si="35">G56</f>
        <v>35.843638308093617</v>
      </c>
      <c r="H55" s="3">
        <f t="shared" si="35"/>
        <v>54.672127885596105</v>
      </c>
      <c r="I55" s="3">
        <f t="shared" si="35"/>
        <v>26.805598349833112</v>
      </c>
      <c r="J55" s="3">
        <f t="shared" si="35"/>
        <v>19.266039796562396</v>
      </c>
      <c r="K55" s="3">
        <f t="shared" si="35"/>
        <v>15.876253346945177</v>
      </c>
      <c r="N55" s="1"/>
      <c r="O55" s="1"/>
      <c r="P55" s="1"/>
      <c r="Q55" s="1"/>
      <c r="R55" s="1"/>
      <c r="S55" s="1"/>
    </row>
    <row r="56" spans="1:19" x14ac:dyDescent="0.25">
      <c r="A56" s="5" t="str">
        <f>A55</f>
        <v>STEM</v>
      </c>
      <c r="B56" s="5" t="str">
        <f t="shared" si="5"/>
        <v>SPS1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117.17001078172274</v>
      </c>
      <c r="G56" s="1">
        <f t="shared" ref="G56:K56" si="36">SUM(G57:G60)</f>
        <v>35.843638308093617</v>
      </c>
      <c r="H56" s="1">
        <f t="shared" si="36"/>
        <v>54.672127885596105</v>
      </c>
      <c r="I56" s="1">
        <f t="shared" si="36"/>
        <v>26.805598349833112</v>
      </c>
      <c r="J56" s="1">
        <f t="shared" si="36"/>
        <v>19.266039796562396</v>
      </c>
      <c r="K56" s="1">
        <f t="shared" si="36"/>
        <v>15.876253346945177</v>
      </c>
      <c r="N56" s="1"/>
    </row>
    <row r="57" spans="1:19" x14ac:dyDescent="0.25">
      <c r="A57" s="5" t="str">
        <f t="shared" ref="A57:A61" si="37">A56</f>
        <v>STEM</v>
      </c>
      <c r="B57" s="5" t="str">
        <f t="shared" si="5"/>
        <v>SPS1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6.2295591830741586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6.4517258631520207E-4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7.6312643754143021E-4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1.401271114690789E-4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1.3002708612497543E-4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9.5134371158443675E-5</v>
      </c>
    </row>
    <row r="58" spans="1:19" x14ac:dyDescent="0.25">
      <c r="A58" s="5" t="str">
        <f t="shared" si="37"/>
        <v>STEM</v>
      </c>
      <c r="B58" s="5" t="str">
        <f t="shared" si="5"/>
        <v>SPS1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12.753361741013927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6.1271728220268487E-4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5.9662180641487843E-4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2.2601668587967497E-4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1.2409933524579455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0.89215079846261092</v>
      </c>
    </row>
    <row r="59" spans="1:19" x14ac:dyDescent="0.25">
      <c r="A59" s="5" t="str">
        <f t="shared" si="37"/>
        <v>STEM</v>
      </c>
      <c r="B59" s="5" t="str">
        <f t="shared" si="5"/>
        <v>SPS1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26.492982013472357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6.3834578747224736E-4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7.4200691028490618E-4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5.6153907462162225E-4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3.8489849579523909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1.083952119245273</v>
      </c>
    </row>
    <row r="60" spans="1:19" x14ac:dyDescent="0.25">
      <c r="A60" s="5" t="str">
        <f t="shared" si="37"/>
        <v>STEM</v>
      </c>
      <c r="B60" s="5" t="str">
        <f t="shared" si="5"/>
        <v>SPS1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71.694107844162303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35.841742072437626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54.670026130441862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26.80467066696114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14.175931459065934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13.900055294866135</v>
      </c>
    </row>
    <row r="61" spans="1:19" x14ac:dyDescent="0.25">
      <c r="A61" s="9" t="str">
        <f t="shared" si="37"/>
        <v>STEM</v>
      </c>
      <c r="B61" s="9" t="str">
        <f t="shared" ref="B61:B62" si="39">B60</f>
        <v>SPS1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251.08812724468794</v>
      </c>
      <c r="G61" s="3">
        <f t="shared" ref="G61:K61" si="41">SUM(G62,G64,G72,G80,G128,G149,G157,G159,G167,G171,G165)</f>
        <v>229.28909126990885</v>
      </c>
      <c r="H61" s="3">
        <f t="shared" si="41"/>
        <v>233.77359338743096</v>
      </c>
      <c r="I61" s="3">
        <f t="shared" si="41"/>
        <v>241.97997551031284</v>
      </c>
      <c r="J61" s="3">
        <f t="shared" si="41"/>
        <v>262.0763814510928</v>
      </c>
      <c r="K61" s="3">
        <f t="shared" si="41"/>
        <v>270.90986718848779</v>
      </c>
    </row>
    <row r="62" spans="1:19" x14ac:dyDescent="0.25">
      <c r="A62" s="5" t="str">
        <f>A61</f>
        <v>STEM</v>
      </c>
      <c r="B62" s="5" t="str">
        <f t="shared" si="39"/>
        <v>SPS1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82.760003449728018</v>
      </c>
      <c r="G62" s="1">
        <f t="shared" ref="G62:K62" si="42">+G63</f>
        <v>82.759882539775944</v>
      </c>
      <c r="H62" s="1">
        <f t="shared" si="42"/>
        <v>53.505910852526831</v>
      </c>
      <c r="I62" s="1">
        <f t="shared" si="42"/>
        <v>23.150376992485477</v>
      </c>
      <c r="J62" s="1">
        <f t="shared" si="42"/>
        <v>13.11797685108583</v>
      </c>
      <c r="K62" s="1">
        <f t="shared" si="42"/>
        <v>0</v>
      </c>
    </row>
    <row r="63" spans="1:19" x14ac:dyDescent="0.25">
      <c r="A63" s="5" t="str">
        <f t="shared" ref="A63:A147" si="43">A62</f>
        <v>STEM</v>
      </c>
      <c r="B63" s="5" t="str">
        <f t="shared" ref="B63:B147" si="44">B62</f>
        <v>SPS1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82.760003449728018</v>
      </c>
      <c r="G63" s="1">
        <f>'[1]Electricity and CHPs'!C14</f>
        <v>82.759882539775944</v>
      </c>
      <c r="H63" s="1">
        <f>'[1]Electricity and CHPs'!D14</f>
        <v>53.505910852526831</v>
      </c>
      <c r="I63" s="1">
        <f>'[1]Electricity and CHPs'!E14</f>
        <v>23.150376992485477</v>
      </c>
      <c r="J63" s="1">
        <f>'[1]Electricity and CHPs'!F14</f>
        <v>13.11797685108583</v>
      </c>
      <c r="K63" s="1">
        <f>'[1]Electricity and CHPs'!G14</f>
        <v>0</v>
      </c>
    </row>
    <row r="64" spans="1:19" x14ac:dyDescent="0.25">
      <c r="A64" s="5" t="str">
        <f t="shared" si="43"/>
        <v>STEM</v>
      </c>
      <c r="B64" s="5" t="str">
        <f t="shared" si="44"/>
        <v>SPS1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146.22001033029466</v>
      </c>
      <c r="G64" s="1">
        <f t="shared" ref="G64:K64" si="46">SUM(G65:G67)</f>
        <v>121.59769275335398</v>
      </c>
      <c r="H64" s="1">
        <f t="shared" si="46"/>
        <v>137.38261151251587</v>
      </c>
      <c r="I64" s="1">
        <f t="shared" si="46"/>
        <v>147.44227162531737</v>
      </c>
      <c r="J64" s="1">
        <f t="shared" si="46"/>
        <v>148.26896827001883</v>
      </c>
      <c r="K64" s="1">
        <f t="shared" si="46"/>
        <v>148.54683434582444</v>
      </c>
    </row>
    <row r="65" spans="1:11" x14ac:dyDescent="0.25">
      <c r="A65" s="5" t="str">
        <f t="shared" si="43"/>
        <v>STEM</v>
      </c>
      <c r="B65" s="5" t="str">
        <f t="shared" si="44"/>
        <v>SPS1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66.74568006459485</v>
      </c>
      <c r="G65" s="1">
        <f>'[1]Electricity and CHPs'!C15</f>
        <v>49.798799646207954</v>
      </c>
      <c r="H65" s="1">
        <f>'[1]Electricity and CHPs'!D15</f>
        <v>68.536270457775814</v>
      </c>
      <c r="I65" s="1">
        <f>'[1]Electricity and CHPs'!E15</f>
        <v>70.234953391222874</v>
      </c>
      <c r="J65" s="1">
        <f>'[1]Electricity and CHPs'!F15</f>
        <v>70.54824419086755</v>
      </c>
      <c r="K65" s="1">
        <f>'[1]Electricity and CHPs'!G15</f>
        <v>69.178238110162411</v>
      </c>
    </row>
    <row r="66" spans="1:11" x14ac:dyDescent="0.25">
      <c r="A66" s="5" t="str">
        <f t="shared" si="43"/>
        <v>STEM</v>
      </c>
      <c r="B66" s="5" t="str">
        <f t="shared" si="44"/>
        <v>SPS1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66.632404690546068</v>
      </c>
      <c r="G66" s="1">
        <f>'[1]Electricity and CHPs'!C16</f>
        <v>55.76400359418767</v>
      </c>
      <c r="H66" s="1">
        <f>'[1]Electricity and CHPs'!D16</f>
        <v>65.549075860569289</v>
      </c>
      <c r="I66" s="1">
        <f>'[1]Electricity and CHPs'!E16</f>
        <v>64.464326637395871</v>
      </c>
      <c r="J66" s="1">
        <f>'[1]Electricity and CHPs'!F16</f>
        <v>64.764976704633938</v>
      </c>
      <c r="K66" s="1">
        <f>'[1]Electricity and CHPs'!G16</f>
        <v>66.134979705476638</v>
      </c>
    </row>
    <row r="67" spans="1:11" x14ac:dyDescent="0.25">
      <c r="A67" s="5" t="str">
        <f t="shared" si="43"/>
        <v>STEM</v>
      </c>
      <c r="B67" s="5" t="str">
        <f t="shared" si="44"/>
        <v>SPS1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12.841925575153734</v>
      </c>
      <c r="G67" s="1">
        <f>'[1]Electricity and CHPs'!C17</f>
        <v>16.034889512958351</v>
      </c>
      <c r="H67" s="1">
        <f>'[1]Electricity and CHPs'!D17</f>
        <v>3.2972651941707549</v>
      </c>
      <c r="I67" s="1">
        <f>'[1]Electricity and CHPs'!E17</f>
        <v>12.742991596698625</v>
      </c>
      <c r="J67" s="1">
        <f>'[1]Electricity and CHPs'!F17</f>
        <v>12.955747374517331</v>
      </c>
      <c r="K67" s="1">
        <f>'[1]Electricity and CHPs'!G17</f>
        <v>13.233616530185387</v>
      </c>
    </row>
    <row r="68" spans="1:11" x14ac:dyDescent="0.25">
      <c r="A68" s="5" t="str">
        <f>A59</f>
        <v>STEM</v>
      </c>
      <c r="B68" s="5" t="str">
        <f>B59</f>
        <v>SPS1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0.11191119698602538</v>
      </c>
      <c r="G68" s="1">
        <f t="shared" ref="G68" si="48">SUM(G69:G71)</f>
        <v>0.17152994956737264</v>
      </c>
      <c r="H68" s="1">
        <f t="shared" ref="H68" si="49">SUM(H69:H71)</f>
        <v>0.17153593723948188</v>
      </c>
      <c r="I68" s="1">
        <f t="shared" ref="I68" si="50">SUM(I69:I71)</f>
        <v>0.17153472780724832</v>
      </c>
      <c r="J68" s="1">
        <f t="shared" ref="J68" si="51">SUM(J69:J71)</f>
        <v>1.0350522874630857E-3</v>
      </c>
      <c r="K68" s="1">
        <f t="shared" ref="K68" si="52">SUM(K69:K71)</f>
        <v>9.3328006314909531E-5</v>
      </c>
    </row>
    <row r="69" spans="1:11" x14ac:dyDescent="0.25">
      <c r="A69" s="5" t="str">
        <f>A68</f>
        <v>STEM</v>
      </c>
      <c r="B69" s="5" t="str">
        <f>B68</f>
        <v>SPS1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3.9602773389297963E-2</v>
      </c>
      <c r="G69" s="1">
        <f>'[1]Electricity and CHPs'!C18</f>
        <v>1.6775605707016141E-5</v>
      </c>
      <c r="H69" s="1">
        <f>'[1]Electricity and CHPs'!D18</f>
        <v>2.0528117941258418E-3</v>
      </c>
      <c r="I69" s="1">
        <f>'[1]Electricity and CHPs'!E18</f>
        <v>3.3677535273767353E-4</v>
      </c>
      <c r="J69" s="1">
        <f>'[1]Electricity and CHPs'!F18</f>
        <v>6.0946450302545396E-4</v>
      </c>
      <c r="K69" s="1">
        <f>'[1]Electricity and CHPs'!G18</f>
        <v>2.5653676998355118E-5</v>
      </c>
    </row>
    <row r="70" spans="1:11" x14ac:dyDescent="0.25">
      <c r="A70" s="5" t="str">
        <f t="shared" ref="A70:A71" si="53">A69</f>
        <v>STEM</v>
      </c>
      <c r="B70" s="5" t="str">
        <f t="shared" ref="B70:B71" si="54">B69</f>
        <v>SPS1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1.8027744008818211E-3</v>
      </c>
      <c r="G70" s="1">
        <f>'[1]Electricity and CHPs'!C28</f>
        <v>1.0075517669210913E-5</v>
      </c>
      <c r="H70" s="1">
        <f>'[1]Electricity and CHPs'!D28</f>
        <v>7.3086761370720122E-4</v>
      </c>
      <c r="I70" s="1">
        <f>'[1]Electricity and CHPs'!E28</f>
        <v>1.9272209355009339E-4</v>
      </c>
      <c r="J70" s="1">
        <f>'[1]Electricity and CHPs'!F28</f>
        <v>2.0611809580258132E-4</v>
      </c>
      <c r="K70" s="1">
        <f>'[1]Electricity and CHPs'!G28</f>
        <v>4.8396616343525664E-6</v>
      </c>
    </row>
    <row r="71" spans="1:11" x14ac:dyDescent="0.25">
      <c r="A71" s="5" t="str">
        <f t="shared" si="53"/>
        <v>STEM</v>
      </c>
      <c r="B71" s="5" t="str">
        <f t="shared" si="54"/>
        <v>SPS1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7.0505649195845593E-2</v>
      </c>
      <c r="G71" s="1">
        <f>'[1]Electricity and CHPs'!C41</f>
        <v>0.17150309844399642</v>
      </c>
      <c r="H71" s="1">
        <f>'[1]Electricity and CHPs'!D41</f>
        <v>0.16875225783164882</v>
      </c>
      <c r="I71" s="1">
        <f>'[1]Electricity and CHPs'!E41</f>
        <v>0.17100523036096055</v>
      </c>
      <c r="J71" s="1">
        <f>'[1]Electricity and CHPs'!F41</f>
        <v>2.194696886350504E-4</v>
      </c>
      <c r="K71" s="1">
        <f>'[1]Electricity and CHPs'!G41</f>
        <v>6.2834667682201847E-5</v>
      </c>
    </row>
    <row r="72" spans="1:11" x14ac:dyDescent="0.25">
      <c r="A72" s="5" t="str">
        <f>A67</f>
        <v>STEM</v>
      </c>
      <c r="B72" s="5" t="str">
        <f>B67</f>
        <v>SPS1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0.11191119698602538</v>
      </c>
      <c r="G72" s="1">
        <f t="shared" ref="G72:K72" si="56">SUM(G73:G75)</f>
        <v>0.17152994956737264</v>
      </c>
      <c r="H72" s="1">
        <f t="shared" si="56"/>
        <v>0.17153593723948188</v>
      </c>
      <c r="I72" s="1">
        <f t="shared" si="56"/>
        <v>0.17153472780724832</v>
      </c>
      <c r="J72" s="1">
        <f t="shared" si="56"/>
        <v>1.0350522874630857E-3</v>
      </c>
      <c r="K72" s="1">
        <f t="shared" si="56"/>
        <v>9.3328006314909531E-5</v>
      </c>
    </row>
    <row r="73" spans="1:11" x14ac:dyDescent="0.25">
      <c r="A73" s="5" t="str">
        <f>A72</f>
        <v>STEM</v>
      </c>
      <c r="B73" s="5" t="str">
        <f>B72</f>
        <v>SPS1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3.9602773389297963E-2</v>
      </c>
      <c r="G73" s="1">
        <f t="shared" ref="G73:K73" si="57">G69</f>
        <v>1.6775605707016141E-5</v>
      </c>
      <c r="H73" s="1">
        <f t="shared" si="57"/>
        <v>2.0528117941258418E-3</v>
      </c>
      <c r="I73" s="1">
        <f t="shared" si="57"/>
        <v>3.3677535273767353E-4</v>
      </c>
      <c r="J73" s="1">
        <f t="shared" si="57"/>
        <v>6.0946450302545396E-4</v>
      </c>
      <c r="K73" s="1">
        <f t="shared" si="57"/>
        <v>2.5653676998355118E-5</v>
      </c>
    </row>
    <row r="74" spans="1:11" x14ac:dyDescent="0.25">
      <c r="A74" s="5" t="str">
        <f t="shared" si="43"/>
        <v>STEM</v>
      </c>
      <c r="B74" s="5" t="str">
        <f t="shared" si="44"/>
        <v>SPS1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1.8027744008818211E-3</v>
      </c>
      <c r="G74" s="1">
        <f>'[1]Electricity and CHPs'!C28</f>
        <v>1.0075517669210913E-5</v>
      </c>
      <c r="H74" s="1">
        <f>'[1]Electricity and CHPs'!D28</f>
        <v>7.3086761370720122E-4</v>
      </c>
      <c r="I74" s="1">
        <f>'[1]Electricity and CHPs'!E28</f>
        <v>1.9272209355009339E-4</v>
      </c>
      <c r="J74" s="1">
        <f>'[1]Electricity and CHPs'!F28</f>
        <v>2.0611809580258132E-4</v>
      </c>
      <c r="K74" s="1">
        <f>'[1]Electricity and CHPs'!G28</f>
        <v>4.8396616343525664E-6</v>
      </c>
    </row>
    <row r="75" spans="1:11" x14ac:dyDescent="0.25">
      <c r="A75" s="5" t="str">
        <f t="shared" si="43"/>
        <v>STEM</v>
      </c>
      <c r="B75" s="5" t="str">
        <f t="shared" si="44"/>
        <v>SPS1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7.0505649195845593E-2</v>
      </c>
      <c r="G75" s="1">
        <f>'[1]Electricity and CHPs'!C41</f>
        <v>0.17150309844399642</v>
      </c>
      <c r="H75" s="1">
        <f>'[1]Electricity and CHPs'!D41</f>
        <v>0.16875225783164882</v>
      </c>
      <c r="I75" s="1">
        <f>'[1]Electricity and CHPs'!E41</f>
        <v>0.17100523036096055</v>
      </c>
      <c r="J75" s="1">
        <f>'[1]Electricity and CHPs'!F41</f>
        <v>2.194696886350504E-4</v>
      </c>
      <c r="K75" s="1">
        <f>'[1]Electricity and CHPs'!G41</f>
        <v>6.2834667682201847E-5</v>
      </c>
    </row>
    <row r="76" spans="1:11" x14ac:dyDescent="0.25">
      <c r="A76" s="5" t="str">
        <f t="shared" ref="A76:C77" si="58">A74</f>
        <v>STEM</v>
      </c>
      <c r="B76" s="5" t="str">
        <f t="shared" si="58"/>
        <v>SPS1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25">
      <c r="A77" s="5" t="str">
        <f t="shared" si="58"/>
        <v>STEM</v>
      </c>
      <c r="B77" s="5" t="str">
        <f t="shared" si="58"/>
        <v>SPS1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5" t="str">
        <f t="shared" si="43"/>
        <v>STEM</v>
      </c>
      <c r="B78" s="5" t="str">
        <f t="shared" si="44"/>
        <v>SPS1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5" t="str">
        <f t="shared" si="43"/>
        <v>STEM</v>
      </c>
      <c r="B79" s="5" t="str">
        <f t="shared" si="44"/>
        <v>SPS1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5" t="str">
        <f t="shared" si="43"/>
        <v>STEM</v>
      </c>
      <c r="B80" s="5" t="str">
        <f t="shared" si="44"/>
        <v>SPS1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3.2336602386813711</v>
      </c>
      <c r="G80" s="1">
        <f t="shared" ref="G80:K80" si="60">SUM(G81:G95)</f>
        <v>1.9064938878570019</v>
      </c>
      <c r="H80" s="1">
        <f t="shared" si="60"/>
        <v>3.1274376235804349</v>
      </c>
      <c r="I80" s="1">
        <f t="shared" si="60"/>
        <v>9.2173658078617091</v>
      </c>
      <c r="J80" s="1">
        <f t="shared" si="60"/>
        <v>17.190559451021151</v>
      </c>
      <c r="K80" s="1">
        <f t="shared" si="60"/>
        <v>7.5283702278649471</v>
      </c>
    </row>
    <row r="81" spans="1:11" x14ac:dyDescent="0.25">
      <c r="A81" s="5" t="str">
        <f t="shared" si="43"/>
        <v>STEM</v>
      </c>
      <c r="B81" s="5" t="str">
        <f t="shared" si="44"/>
        <v>SPS1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3.1535786616482514E-2</v>
      </c>
      <c r="K81" s="1">
        <f>'[1]Electricity and CHPs'!G21</f>
        <v>1.7020872078445551E-4</v>
      </c>
    </row>
    <row r="82" spans="1:11" x14ac:dyDescent="0.25">
      <c r="A82" s="5" t="str">
        <f t="shared" si="43"/>
        <v>STEM</v>
      </c>
      <c r="B82" s="5" t="str">
        <f t="shared" si="44"/>
        <v>SPS1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7.0662048760497683E-5</v>
      </c>
      <c r="H82" s="1">
        <f>'[1]Electricity and CHPs'!D22</f>
        <v>7.7642277724411955E-3</v>
      </c>
      <c r="I82" s="1">
        <f>'[1]Electricity and CHPs'!E22</f>
        <v>4.2763703670302397E-2</v>
      </c>
      <c r="J82" s="1">
        <f>'[1]Electricity and CHPs'!F22</f>
        <v>1.4842705744326435E-2</v>
      </c>
      <c r="K82" s="1">
        <f>'[1]Electricity and CHPs'!G22</f>
        <v>3.3044615818614195E-4</v>
      </c>
    </row>
    <row r="83" spans="1:11" x14ac:dyDescent="0.25">
      <c r="A83" s="5" t="str">
        <f t="shared" si="43"/>
        <v>STEM</v>
      </c>
      <c r="B83" s="5" t="str">
        <f t="shared" si="44"/>
        <v>SPS1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4.6034501093842738E-4</v>
      </c>
      <c r="K83" s="1">
        <f>'[1]Electricity and CHPs'!G23</f>
        <v>4.1237391629432086E-4</v>
      </c>
    </row>
    <row r="84" spans="1:11" x14ac:dyDescent="0.25">
      <c r="A84" s="5" t="str">
        <f t="shared" si="43"/>
        <v>STEM</v>
      </c>
      <c r="B84" s="5" t="str">
        <f t="shared" si="44"/>
        <v>SPS1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0.96588182378430842</v>
      </c>
      <c r="G84" s="1">
        <f>'[1]Electricity and CHPs'!C24</f>
        <v>5.1338767277479151E-5</v>
      </c>
      <c r="H84" s="1">
        <f>'[1]Electricity and CHPs'!D24</f>
        <v>1.6817699103016715E-2</v>
      </c>
      <c r="I84" s="1">
        <f>'[1]Electricity and CHPs'!E24</f>
        <v>4.2225982518415773E-3</v>
      </c>
      <c r="J84" s="1">
        <f>'[1]Electricity and CHPs'!F24</f>
        <v>1.6470745443767877E-3</v>
      </c>
      <c r="K84" s="1">
        <f>'[1]Electricity and CHPs'!G24</f>
        <v>1.7318075479013406E-5</v>
      </c>
    </row>
    <row r="85" spans="1:11" x14ac:dyDescent="0.25">
      <c r="A85" s="5" t="str">
        <f t="shared" si="43"/>
        <v>STEM</v>
      </c>
      <c r="B85" s="5" t="str">
        <f t="shared" si="44"/>
        <v>SPS1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0.16232664980800823</v>
      </c>
      <c r="K85" s="1">
        <f>'[1]Electricity and CHPs'!G29</f>
        <v>5.3314950517826067E-5</v>
      </c>
    </row>
    <row r="86" spans="1:11" x14ac:dyDescent="0.25">
      <c r="A86" s="5" t="str">
        <f t="shared" si="43"/>
        <v>STEM</v>
      </c>
      <c r="B86" s="5" t="str">
        <f t="shared" si="44"/>
        <v>SPS1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0.66997385431491985</v>
      </c>
      <c r="G86" s="1">
        <f>'[1]Electricity and CHPs'!C39</f>
        <v>8.9710378174584771E-2</v>
      </c>
      <c r="H86" s="1">
        <f>'[1]Electricity and CHPs'!D39</f>
        <v>0.11411453499417086</v>
      </c>
      <c r="I86" s="1">
        <f>'[1]Electricity and CHPs'!E39</f>
        <v>0.90316367521318508</v>
      </c>
      <c r="J86" s="1">
        <f>'[1]Electricity and CHPs'!F39</f>
        <v>3.1195023509365725E-2</v>
      </c>
      <c r="K86" s="1">
        <f>'[1]Electricity and CHPs'!G39</f>
        <v>4.3733717456637157E-3</v>
      </c>
    </row>
    <row r="87" spans="1:11" x14ac:dyDescent="0.25">
      <c r="A87" s="5" t="str">
        <f t="shared" si="43"/>
        <v>STEM</v>
      </c>
      <c r="B87" s="5" t="str">
        <f t="shared" si="44"/>
        <v>SPS1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1.9716998555661133E-4</v>
      </c>
      <c r="K87" s="1">
        <f>'[1]Electricity and CHPs'!G40</f>
        <v>2.5756463222500348E-3</v>
      </c>
    </row>
    <row r="88" spans="1:11" x14ac:dyDescent="0.25">
      <c r="A88" s="5" t="str">
        <f t="shared" si="43"/>
        <v>STEM</v>
      </c>
      <c r="B88" s="5" t="str">
        <f t="shared" si="44"/>
        <v>SPS1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6.7652088803975957E-4</v>
      </c>
      <c r="J88" s="1">
        <f>'[1]Electricity and CHPs'!F47</f>
        <v>4.9409102212444745E-4</v>
      </c>
      <c r="K88" s="1">
        <f>'[1]Electricity and CHPs'!G47</f>
        <v>6.6004062776913439E-4</v>
      </c>
    </row>
    <row r="89" spans="1:11" x14ac:dyDescent="0.25">
      <c r="A89" s="5" t="str">
        <f t="shared" si="43"/>
        <v>STEM</v>
      </c>
      <c r="B89" s="5" t="str">
        <f t="shared" si="44"/>
        <v>SPS1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1.3950797968126732E-2</v>
      </c>
      <c r="G89" s="1">
        <f>'[1]Electricity and CHPs'!C48</f>
        <v>2.5557597754716079E-2</v>
      </c>
      <c r="H89" s="1">
        <f>'[1]Electricity and CHPs'!D48</f>
        <v>1.7854730498583816E-2</v>
      </c>
      <c r="I89" s="1">
        <f>'[1]Electricity and CHPs'!E48</f>
        <v>6.7578329662399085E-3</v>
      </c>
      <c r="J89" s="1">
        <f>'[1]Electricity and CHPs'!F48</f>
        <v>4.0108524445819967E-3</v>
      </c>
      <c r="K89" s="1">
        <f>'[1]Electricity and CHPs'!G48</f>
        <v>1.186162191743849E-4</v>
      </c>
    </row>
    <row r="90" spans="1:11" x14ac:dyDescent="0.25">
      <c r="A90" s="5" t="str">
        <f t="shared" si="43"/>
        <v>STEM</v>
      </c>
      <c r="B90" s="5" t="str">
        <f t="shared" si="44"/>
        <v>SPS1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2.3893069953450101E-4</v>
      </c>
      <c r="J90" s="1">
        <f>'[1]Electricity and CHPs'!F49</f>
        <v>6.6378538107413499E-4</v>
      </c>
      <c r="K90" s="1">
        <f>'[1]Electricity and CHPs'!G49</f>
        <v>5.0248118201142648E-4</v>
      </c>
    </row>
    <row r="91" spans="1:11" x14ac:dyDescent="0.25">
      <c r="A91" s="5" t="str">
        <f t="shared" si="43"/>
        <v>STEM</v>
      </c>
      <c r="B91" s="5" t="str">
        <f t="shared" si="44"/>
        <v>SPS1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3.0076543242086064E-2</v>
      </c>
      <c r="G91" s="1">
        <f>'[1]Electricity and CHPs'!C51</f>
        <v>5.9287729107521468E-2</v>
      </c>
      <c r="H91" s="1">
        <f>'[1]Electricity and CHPs'!D51</f>
        <v>0.62508431258229313</v>
      </c>
      <c r="I91" s="1">
        <f>'[1]Electricity and CHPs'!E51</f>
        <v>0.61794200457187221</v>
      </c>
      <c r="J91" s="1">
        <f>'[1]Electricity and CHPs'!F51</f>
        <v>0.70736597445330351</v>
      </c>
      <c r="K91" s="1">
        <f>'[1]Electricity and CHPs'!G51</f>
        <v>2.5645417109518168E-4</v>
      </c>
    </row>
    <row r="92" spans="1:11" x14ac:dyDescent="0.25">
      <c r="A92" s="5" t="str">
        <f t="shared" si="43"/>
        <v>STEM</v>
      </c>
      <c r="B92" s="5" t="str">
        <f t="shared" si="44"/>
        <v>SPS1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1.2144511383680497E-3</v>
      </c>
      <c r="J92" s="1">
        <f>'[1]Electricity and CHPs'!F52</f>
        <v>0.18620122577028994</v>
      </c>
      <c r="K92" s="1">
        <f>'[1]Electricity and CHPs'!G52</f>
        <v>0.31180561906054421</v>
      </c>
    </row>
    <row r="93" spans="1:11" x14ac:dyDescent="0.25">
      <c r="A93" s="5" t="str">
        <f t="shared" si="43"/>
        <v>STEM</v>
      </c>
      <c r="B93" s="5" t="str">
        <f t="shared" si="44"/>
        <v>SPS1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0.95936736303310077</v>
      </c>
      <c r="G93" s="1">
        <f>'[1]Electricity and CHPs'!C54</f>
        <v>1.1059431906929256</v>
      </c>
      <c r="H93" s="1">
        <f>'[1]Electricity and CHPs'!D54</f>
        <v>1.4199182952640395</v>
      </c>
      <c r="I93" s="1">
        <f>'[1]Electricity and CHPs'!E54</f>
        <v>1.4199218353766254</v>
      </c>
      <c r="J93" s="1">
        <f>'[1]Electricity and CHPs'!F54</f>
        <v>3.7553769549062181</v>
      </c>
      <c r="K93" s="1">
        <f>'[1]Electricity and CHPs'!G54</f>
        <v>3.8764322915324763</v>
      </c>
    </row>
    <row r="94" spans="1:11" x14ac:dyDescent="0.25">
      <c r="A94" s="5" t="str">
        <f t="shared" si="43"/>
        <v>STEM</v>
      </c>
      <c r="B94" s="5" t="str">
        <f t="shared" si="44"/>
        <v>SPS1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0.59440985633882915</v>
      </c>
      <c r="G94" s="1">
        <f>'[1]Electricity and CHPs'!C55</f>
        <v>0.6258729913112161</v>
      </c>
      <c r="H94" s="1">
        <f>'[1]Electricity and CHPs'!D55</f>
        <v>0.92588382336588981</v>
      </c>
      <c r="I94" s="1">
        <f>'[1]Electricity and CHPs'!E55</f>
        <v>6.2195540617302845</v>
      </c>
      <c r="J94" s="1">
        <f>'[1]Electricity and CHPs'!F55</f>
        <v>5.7738398283548031</v>
      </c>
      <c r="K94" s="1">
        <f>'[1]Electricity and CHPs'!G55</f>
        <v>9.2789476481640462E-5</v>
      </c>
    </row>
    <row r="95" spans="1:11" x14ac:dyDescent="0.25">
      <c r="A95" s="5" t="str">
        <f t="shared" si="43"/>
        <v>STEM</v>
      </c>
      <c r="B95" s="5" t="str">
        <f t="shared" si="44"/>
        <v>SPS1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9.1019335541711144E-4</v>
      </c>
      <c r="J95" s="1">
        <f>'[1]Electricity and CHPs'!F58</f>
        <v>6.5204019834697027</v>
      </c>
      <c r="K95" s="1">
        <f>'[1]Electricity and CHPs'!G58</f>
        <v>3.330569255706219</v>
      </c>
    </row>
    <row r="96" spans="1:11" x14ac:dyDescent="0.25">
      <c r="A96" s="5" t="str">
        <f t="shared" ref="A96:A111" si="61">A95</f>
        <v>STEM</v>
      </c>
      <c r="B96" s="5" t="str">
        <f t="shared" ref="B96:B111" si="62">B95</f>
        <v>SPS1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2.2150251634026832</v>
      </c>
      <c r="G96" s="1">
        <f t="shared" ref="G96:K96" si="65">G80-G112</f>
        <v>0.73577234148478809</v>
      </c>
      <c r="H96" s="1">
        <f t="shared" si="65"/>
        <v>1.5740068181551008</v>
      </c>
      <c r="I96" s="1">
        <f t="shared" si="65"/>
        <v>7.6770459863125939</v>
      </c>
      <c r="J96" s="1">
        <f t="shared" si="65"/>
        <v>13.422438390648246</v>
      </c>
      <c r="K96" s="1">
        <f t="shared" si="65"/>
        <v>3.64486161220995</v>
      </c>
    </row>
    <row r="97" spans="1:11" x14ac:dyDescent="0.25">
      <c r="A97" s="5" t="str">
        <f t="shared" si="61"/>
        <v>STEM</v>
      </c>
      <c r="B97" s="5" t="str">
        <f t="shared" si="62"/>
        <v>SPS1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3.1505872963226843E-2</v>
      </c>
      <c r="K97" s="1">
        <f t="shared" si="66"/>
        <v>1.6987890902485042E-4</v>
      </c>
    </row>
    <row r="98" spans="1:11" x14ac:dyDescent="0.25">
      <c r="A98" s="5" t="str">
        <f t="shared" si="61"/>
        <v>STEM</v>
      </c>
      <c r="B98" s="5" t="str">
        <f t="shared" si="62"/>
        <v>SPS1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6.4944270556256645E-5</v>
      </c>
      <c r="H98" s="1">
        <f t="shared" si="67"/>
        <v>7.1571356463539524E-3</v>
      </c>
      <c r="I98" s="1">
        <f t="shared" si="67"/>
        <v>4.2103402189285072E-2</v>
      </c>
      <c r="J98" s="1">
        <f t="shared" si="67"/>
        <v>1.4828626515594603E-2</v>
      </c>
      <c r="K98" s="1">
        <f t="shared" si="67"/>
        <v>3.2980585592440217E-4</v>
      </c>
    </row>
    <row r="99" spans="1:11" x14ac:dyDescent="0.25">
      <c r="A99" s="5" t="str">
        <f t="shared" si="61"/>
        <v>STEM</v>
      </c>
      <c r="B99" s="5" t="str">
        <f t="shared" si="62"/>
        <v>SPS1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4.5990834508947748E-4</v>
      </c>
      <c r="K99" s="1">
        <f t="shared" si="68"/>
        <v>4.1157486342369555E-4</v>
      </c>
    </row>
    <row r="100" spans="1:11" x14ac:dyDescent="0.25">
      <c r="A100" s="5" t="str">
        <f t="shared" si="61"/>
        <v>STEM</v>
      </c>
      <c r="B100" s="5" t="str">
        <f t="shared" si="62"/>
        <v>SPS1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0.94071109638668871</v>
      </c>
      <c r="G100" s="1">
        <f t="shared" si="69"/>
        <v>4.7184575745802624E-5</v>
      </c>
      <c r="H100" s="1">
        <f t="shared" si="69"/>
        <v>1.5502707708690866E-2</v>
      </c>
      <c r="I100" s="1">
        <f t="shared" si="69"/>
        <v>4.1573983827907484E-3</v>
      </c>
      <c r="J100" s="1">
        <f t="shared" si="69"/>
        <v>1.6455121918213904E-3</v>
      </c>
      <c r="K100" s="1">
        <f t="shared" si="69"/>
        <v>1.7284518414954742E-5</v>
      </c>
    </row>
    <row r="101" spans="1:11" x14ac:dyDescent="0.25">
      <c r="A101" s="5" t="str">
        <f t="shared" si="61"/>
        <v>STEM</v>
      </c>
      <c r="B101" s="5" t="str">
        <f t="shared" si="62"/>
        <v>SPS1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0.16217267289360415</v>
      </c>
      <c r="K101" s="1">
        <f t="shared" si="70"/>
        <v>5.3211642664018677E-5</v>
      </c>
    </row>
    <row r="102" spans="1:11" x14ac:dyDescent="0.25">
      <c r="A102" s="5" t="str">
        <f t="shared" si="61"/>
        <v>STEM</v>
      </c>
      <c r="B102" s="5" t="str">
        <f t="shared" si="62"/>
        <v>SPS1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0.65251444174991091</v>
      </c>
      <c r="G102" s="1">
        <f t="shared" si="71"/>
        <v>8.2451261661285857E-2</v>
      </c>
      <c r="H102" s="1">
        <f t="shared" si="71"/>
        <v>0.10519181431962191</v>
      </c>
      <c r="I102" s="1">
        <f t="shared" si="71"/>
        <v>0.88921819666104396</v>
      </c>
      <c r="J102" s="1">
        <f t="shared" si="71"/>
        <v>3.1165433091092352E-2</v>
      </c>
      <c r="K102" s="1">
        <f t="shared" si="71"/>
        <v>4.3648975063638904E-3</v>
      </c>
    </row>
    <row r="103" spans="1:11" x14ac:dyDescent="0.25">
      <c r="A103" s="5" t="str">
        <f t="shared" si="61"/>
        <v>STEM</v>
      </c>
      <c r="B103" s="5" t="str">
        <f t="shared" si="62"/>
        <v>SPS1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1.9698295757306699E-4</v>
      </c>
      <c r="K103" s="1">
        <f t="shared" si="72"/>
        <v>2.5706555177733509E-3</v>
      </c>
    </row>
    <row r="104" spans="1:11" x14ac:dyDescent="0.25">
      <c r="A104" s="5" t="str">
        <f t="shared" si="61"/>
        <v>STEM</v>
      </c>
      <c r="B104" s="5" t="str">
        <f t="shared" si="62"/>
        <v>SPS1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6.6607493256883455E-4</v>
      </c>
      <c r="J104" s="1">
        <f t="shared" si="73"/>
        <v>4.9362234608689318E-4</v>
      </c>
      <c r="K104" s="1">
        <f t="shared" si="73"/>
        <v>6.5876167355426152E-4</v>
      </c>
    </row>
    <row r="105" spans="1:11" x14ac:dyDescent="0.25">
      <c r="A105" s="5" t="str">
        <f t="shared" si="61"/>
        <v>STEM</v>
      </c>
      <c r="B105" s="5" t="str">
        <f t="shared" si="62"/>
        <v>SPS1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1.358724238193796E-2</v>
      </c>
      <c r="G105" s="1">
        <f t="shared" si="74"/>
        <v>2.3489547394472801E-2</v>
      </c>
      <c r="H105" s="1">
        <f t="shared" si="74"/>
        <v>1.6458652663570498E-2</v>
      </c>
      <c r="I105" s="1">
        <f t="shared" si="74"/>
        <v>6.6534873008017963E-3</v>
      </c>
      <c r="J105" s="1">
        <f t="shared" si="74"/>
        <v>4.0070479018018855E-3</v>
      </c>
      <c r="K105" s="1">
        <f t="shared" si="74"/>
        <v>1.1838637769632604E-4</v>
      </c>
    </row>
    <row r="106" spans="1:11" x14ac:dyDescent="0.25">
      <c r="A106" s="5" t="str">
        <f t="shared" si="61"/>
        <v>STEM</v>
      </c>
      <c r="B106" s="5" t="str">
        <f t="shared" si="62"/>
        <v>SPS1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2.3524144249588067E-4</v>
      </c>
      <c r="J106" s="1">
        <f t="shared" si="75"/>
        <v>6.6315573939222259E-4</v>
      </c>
      <c r="K106" s="1">
        <f t="shared" si="75"/>
        <v>5.0150752918069101E-4</v>
      </c>
    </row>
    <row r="107" spans="1:11" x14ac:dyDescent="0.25">
      <c r="A107" s="5" t="str">
        <f t="shared" si="61"/>
        <v>STEM</v>
      </c>
      <c r="B107" s="5" t="str">
        <f t="shared" si="62"/>
        <v>SPS1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2.9292753287282723E-2</v>
      </c>
      <c r="G107" s="1">
        <f t="shared" si="76"/>
        <v>5.4490329496042302E-2</v>
      </c>
      <c r="H107" s="1">
        <f t="shared" si="76"/>
        <v>0.57620839401942858</v>
      </c>
      <c r="I107" s="1">
        <f t="shared" si="76"/>
        <v>0.60840054801452115</v>
      </c>
      <c r="J107" s="1">
        <f t="shared" si="76"/>
        <v>0.70669499387045054</v>
      </c>
      <c r="K107" s="1">
        <f t="shared" si="76"/>
        <v>2.559572423770928E-4</v>
      </c>
    </row>
    <row r="108" spans="1:11" x14ac:dyDescent="0.25">
      <c r="A108" s="5" t="str">
        <f t="shared" si="61"/>
        <v>STEM</v>
      </c>
      <c r="B108" s="5" t="str">
        <f t="shared" si="62"/>
        <v>SPS1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1.1956991637619659E-3</v>
      </c>
      <c r="J108" s="1">
        <f t="shared" si="77"/>
        <v>0.18602460233700727</v>
      </c>
      <c r="K108" s="1">
        <f t="shared" si="77"/>
        <v>0.31120143638762848</v>
      </c>
    </row>
    <row r="109" spans="1:11" x14ac:dyDescent="0.25">
      <c r="A109" s="5" t="str">
        <f t="shared" si="61"/>
        <v>STEM</v>
      </c>
      <c r="B109" s="5" t="str">
        <f t="shared" si="62"/>
        <v>SPS1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25">
      <c r="A110" s="5" t="str">
        <f t="shared" si="61"/>
        <v>STEM</v>
      </c>
      <c r="B110" s="5" t="str">
        <f t="shared" si="62"/>
        <v>SPS1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0.57891962959686272</v>
      </c>
      <c r="G110" s="1">
        <f t="shared" si="79"/>
        <v>0.57522907408668511</v>
      </c>
      <c r="H110" s="1">
        <f t="shared" si="79"/>
        <v>0.85348811379743506</v>
      </c>
      <c r="I110" s="1">
        <f t="shared" si="79"/>
        <v>6.1235197988916372</v>
      </c>
      <c r="J110" s="1">
        <f t="shared" si="79"/>
        <v>5.7683629824882434</v>
      </c>
      <c r="K110" s="1">
        <f t="shared" si="79"/>
        <v>9.2609679228184799E-5</v>
      </c>
    </row>
    <row r="111" spans="1:11" x14ac:dyDescent="0.25">
      <c r="A111" s="5" t="str">
        <f t="shared" si="61"/>
        <v>STEM</v>
      </c>
      <c r="B111" s="5" t="str">
        <f t="shared" si="62"/>
        <v>SPS1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8.9613933368813247E-4</v>
      </c>
      <c r="J111" s="1">
        <f t="shared" si="80"/>
        <v>6.514216977007262</v>
      </c>
      <c r="K111" s="1">
        <f t="shared" si="80"/>
        <v>3.3241156445066955</v>
      </c>
    </row>
    <row r="112" spans="1:11" x14ac:dyDescent="0.25">
      <c r="A112" s="5" t="str">
        <f>A95</f>
        <v>STEM</v>
      </c>
      <c r="B112" s="5" t="str">
        <f>B95</f>
        <v>SPS1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1.0186350752786879</v>
      </c>
      <c r="G112" s="1">
        <f t="shared" ref="G112:K112" si="81">SUM(G113:G127)</f>
        <v>1.1707215463722138</v>
      </c>
      <c r="H112" s="1">
        <f t="shared" si="81"/>
        <v>1.5534308054253341</v>
      </c>
      <c r="I112" s="1">
        <f t="shared" si="81"/>
        <v>1.5403198215491156</v>
      </c>
      <c r="J112" s="1">
        <f t="shared" si="81"/>
        <v>3.7681210603729061</v>
      </c>
      <c r="K112" s="1">
        <f t="shared" si="81"/>
        <v>3.8835086156549972</v>
      </c>
    </row>
    <row r="113" spans="1:11" x14ac:dyDescent="0.25">
      <c r="A113" s="5" t="str">
        <f t="shared" si="43"/>
        <v>STEM</v>
      </c>
      <c r="B113" s="5" t="str">
        <f t="shared" si="44"/>
        <v>SPS1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2.9913653255669393E-5</v>
      </c>
      <c r="K113" s="1">
        <f>'[1]Electricity and CHPs_IN'!Q$23/SUM('[1]Electricity and CHPs_IN'!Q$22:Q$23)*K81</f>
        <v>3.2981175960510487E-7</v>
      </c>
    </row>
    <row r="114" spans="1:11" x14ac:dyDescent="0.25">
      <c r="A114" s="5" t="str">
        <f t="shared" si="43"/>
        <v>STEM</v>
      </c>
      <c r="B114" s="5" t="str">
        <f t="shared" si="44"/>
        <v>SPS1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5.7177782042410417E-6</v>
      </c>
      <c r="H114" s="1">
        <f>'[1]Electricity and CHPs_IN'!N$23/SUM('[1]Electricity and CHPs_IN'!N$22:N$23)*H82</f>
        <v>6.070921260872428E-4</v>
      </c>
      <c r="I114" s="1">
        <f>'[1]Electricity and CHPs_IN'!O$23/SUM('[1]Electricity and CHPs_IN'!O$22:O$23)*I82</f>
        <v>6.603014810173275E-4</v>
      </c>
      <c r="J114" s="1">
        <f>'[1]Electricity and CHPs_IN'!P$23/SUM('[1]Electricity and CHPs_IN'!P$22:P$23)*J82</f>
        <v>1.4079228731832305E-5</v>
      </c>
      <c r="K114" s="1">
        <f>'[1]Electricity and CHPs_IN'!Q$23/SUM('[1]Electricity and CHPs_IN'!Q$22:Q$23)*K82</f>
        <v>6.4030226173976086E-7</v>
      </c>
    </row>
    <row r="115" spans="1:11" x14ac:dyDescent="0.25">
      <c r="A115" s="5" t="str">
        <f t="shared" si="43"/>
        <v>STEM</v>
      </c>
      <c r="B115" s="5" t="str">
        <f t="shared" si="44"/>
        <v>SPS1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4.3666584894990698E-7</v>
      </c>
      <c r="K115" s="1">
        <f>'[1]Electricity and CHPs_IN'!Q$23/SUM('[1]Electricity and CHPs_IN'!Q$22:Q$23)*K83</f>
        <v>7.9905287062529331E-7</v>
      </c>
    </row>
    <row r="116" spans="1:11" x14ac:dyDescent="0.25">
      <c r="A116" s="5" t="str">
        <f t="shared" si="43"/>
        <v>STEM</v>
      </c>
      <c r="B116" s="5" t="str">
        <f t="shared" si="44"/>
        <v>SPS1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2.5170727397619757E-2</v>
      </c>
      <c r="G116" s="1">
        <f>'[1]Electricity and CHPs_IN'!M$23/SUM('[1]Electricity and CHPs_IN'!M$22:M$23)*G84</f>
        <v>4.1541915316765293E-6</v>
      </c>
      <c r="H116" s="1">
        <f>'[1]Electricity and CHPs_IN'!N$23/SUM('[1]Electricity and CHPs_IN'!N$22:N$23)*H84</f>
        <v>1.3149913943258497E-3</v>
      </c>
      <c r="I116" s="1">
        <f>'[1]Electricity and CHPs_IN'!O$23/SUM('[1]Electricity and CHPs_IN'!O$22:O$23)*I84</f>
        <v>6.5199869050828991E-5</v>
      </c>
      <c r="J116" s="1">
        <f>'[1]Electricity and CHPs_IN'!P$23/SUM('[1]Electricity and CHPs_IN'!P$22:P$23)*J84</f>
        <v>1.5623525553973459E-6</v>
      </c>
      <c r="K116" s="1">
        <f>'[1]Electricity and CHPs_IN'!Q$23/SUM('[1]Electricity and CHPs_IN'!Q$22:Q$23)*K84</f>
        <v>3.3557064058665192E-8</v>
      </c>
    </row>
    <row r="117" spans="1:11" x14ac:dyDescent="0.25">
      <c r="A117" s="5" t="str">
        <f t="shared" si="43"/>
        <v>STEM</v>
      </c>
      <c r="B117" s="5" t="str">
        <f t="shared" si="44"/>
        <v>SPS1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1.5397691440407276E-4</v>
      </c>
      <c r="K117" s="1">
        <f>'[1]Electricity and CHPs_IN'!Q$23/SUM('[1]Electricity and CHPs_IN'!Q$22:Q$23)*K85</f>
        <v>1.0330785380738953E-7</v>
      </c>
    </row>
    <row r="118" spans="1:11" x14ac:dyDescent="0.25">
      <c r="A118" s="5" t="str">
        <f t="shared" si="43"/>
        <v>STEM</v>
      </c>
      <c r="B118" s="5" t="str">
        <f t="shared" si="44"/>
        <v>SPS1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1.7459412565008894E-2</v>
      </c>
      <c r="G118" s="1">
        <f>'[1]Electricity and CHPs_IN'!M$23/SUM('[1]Electricity and CHPs_IN'!M$22:M$23)*G86</f>
        <v>7.2591165132989176E-3</v>
      </c>
      <c r="H118" s="1">
        <f>'[1]Electricity and CHPs_IN'!N$23/SUM('[1]Electricity and CHPs_IN'!N$22:N$23)*H86</f>
        <v>8.9227206745489587E-3</v>
      </c>
      <c r="I118" s="1">
        <f>'[1]Electricity and CHPs_IN'!O$23/SUM('[1]Electricity and CHPs_IN'!O$22:O$23)*I86</f>
        <v>1.3945478552141075E-2</v>
      </c>
      <c r="J118" s="1">
        <f>'[1]Electricity and CHPs_IN'!P$23/SUM('[1]Electricity and CHPs_IN'!P$22:P$23)*J86</f>
        <v>2.9590418273375076E-5</v>
      </c>
      <c r="K118" s="1">
        <f>'[1]Electricity and CHPs_IN'!Q$23/SUM('[1]Electricity and CHPs_IN'!Q$22:Q$23)*K86</f>
        <v>8.4742392998251529E-6</v>
      </c>
    </row>
    <row r="119" spans="1:11" x14ac:dyDescent="0.25">
      <c r="A119" s="5" t="str">
        <f t="shared" si="43"/>
        <v>STEM</v>
      </c>
      <c r="B119" s="5" t="str">
        <f t="shared" si="44"/>
        <v>SPS1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1.8702798354435601E-7</v>
      </c>
      <c r="K119" s="1">
        <f>'[1]Electricity and CHPs_IN'!Q$23/SUM('[1]Electricity and CHPs_IN'!Q$22:Q$23)*K87</f>
        <v>4.9908044766839023E-6</v>
      </c>
    </row>
    <row r="120" spans="1:11" x14ac:dyDescent="0.25">
      <c r="A120" s="5" t="str">
        <f t="shared" si="43"/>
        <v>STEM</v>
      </c>
      <c r="B120" s="5" t="str">
        <f t="shared" si="44"/>
        <v>SPS1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1.0445955470925001E-5</v>
      </c>
      <c r="J120" s="1">
        <f>'[1]Electricity and CHPs_IN'!P$23/SUM('[1]Electricity and CHPs_IN'!P$22:P$23)*J88</f>
        <v>4.6867603755426978E-7</v>
      </c>
      <c r="K120" s="1">
        <f>'[1]Electricity and CHPs_IN'!Q$23/SUM('[1]Electricity and CHPs_IN'!Q$22:Q$23)*K88</f>
        <v>1.2789542148728548E-6</v>
      </c>
    </row>
    <row r="121" spans="1:11" x14ac:dyDescent="0.25">
      <c r="A121" s="5" t="str">
        <f t="shared" si="43"/>
        <v>STEM</v>
      </c>
      <c r="B121" s="5" t="str">
        <f t="shared" si="44"/>
        <v>SPS1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3.6355558618877319E-4</v>
      </c>
      <c r="G121" s="1">
        <f>'[1]Electricity and CHPs_IN'!M$23/SUM('[1]Electricity and CHPs_IN'!M$22:M$23)*G89</f>
        <v>2.0680503602432789E-3</v>
      </c>
      <c r="H121" s="1">
        <f>'[1]Electricity and CHPs_IN'!N$23/SUM('[1]Electricity and CHPs_IN'!N$22:N$23)*H89</f>
        <v>1.3960778350133186E-3</v>
      </c>
      <c r="I121" s="1">
        <f>'[1]Electricity and CHPs_IN'!O$23/SUM('[1]Electricity and CHPs_IN'!O$22:O$23)*I89</f>
        <v>1.0434566543811187E-4</v>
      </c>
      <c r="J121" s="1">
        <f>'[1]Electricity and CHPs_IN'!P$23/SUM('[1]Electricity and CHPs_IN'!P$22:P$23)*J89</f>
        <v>3.8045427801116389E-6</v>
      </c>
      <c r="K121" s="1">
        <f>'[1]Electricity and CHPs_IN'!Q$23/SUM('[1]Electricity and CHPs_IN'!Q$22:Q$23)*K89</f>
        <v>2.2984147805886944E-7</v>
      </c>
    </row>
    <row r="122" spans="1:11" x14ac:dyDescent="0.25">
      <c r="A122" s="5" t="str">
        <f t="shared" si="43"/>
        <v>STEM</v>
      </c>
      <c r="B122" s="5" t="str">
        <f t="shared" si="44"/>
        <v>SPS1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3.6892570386203282E-6</v>
      </c>
      <c r="J122" s="1">
        <f>'[1]Electricity and CHPs_IN'!P$23/SUM('[1]Electricity and CHPs_IN'!P$22:P$23)*J90</f>
        <v>6.2964168191244578E-7</v>
      </c>
      <c r="K122" s="1">
        <f>'[1]Electricity and CHPs_IN'!Q$23/SUM('[1]Electricity and CHPs_IN'!Q$22:Q$23)*K90</f>
        <v>9.7365283073543009E-7</v>
      </c>
    </row>
    <row r="123" spans="1:11" x14ac:dyDescent="0.25">
      <c r="A123" s="5" t="str">
        <f t="shared" si="43"/>
        <v>STEM</v>
      </c>
      <c r="B123" s="5" t="str">
        <f t="shared" si="44"/>
        <v>SPS1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7.8378995480334035E-4</v>
      </c>
      <c r="G123" s="1">
        <f>'[1]Electricity and CHPs_IN'!M$23/SUM('[1]Electricity and CHPs_IN'!M$22:M$23)*G91</f>
        <v>4.7973996114791658E-3</v>
      </c>
      <c r="H123" s="1">
        <f>'[1]Electricity and CHPs_IN'!N$23/SUM('[1]Electricity and CHPs_IN'!N$22:N$23)*H91</f>
        <v>4.8875918562864537E-2</v>
      </c>
      <c r="I123" s="1">
        <f>'[1]Electricity and CHPs_IN'!O$23/SUM('[1]Electricity and CHPs_IN'!O$22:O$23)*I91</f>
        <v>9.5414565573510354E-3</v>
      </c>
      <c r="J123" s="1">
        <f>'[1]Electricity and CHPs_IN'!P$23/SUM('[1]Electricity and CHPs_IN'!P$22:P$23)*J91</f>
        <v>6.7098058285298544E-4</v>
      </c>
      <c r="K123" s="1">
        <f>'[1]Electricity and CHPs_IN'!Q$23/SUM('[1]Electricity and CHPs_IN'!Q$22:Q$23)*K91</f>
        <v>4.9692871808889711E-7</v>
      </c>
    </row>
    <row r="124" spans="1:11" x14ac:dyDescent="0.25">
      <c r="A124" s="5" t="str">
        <f t="shared" si="43"/>
        <v>STEM</v>
      </c>
      <c r="B124" s="5" t="str">
        <f t="shared" si="44"/>
        <v>SPS1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1.8751974606083785E-5</v>
      </c>
      <c r="J124" s="1">
        <f>'[1]Electricity and CHPs_IN'!P$23/SUM('[1]Electricity and CHPs_IN'!P$22:P$23)*J92</f>
        <v>1.766234332826779E-4</v>
      </c>
      <c r="K124" s="1">
        <f>'[1]Electricity and CHPs_IN'!Q$23/SUM('[1]Electricity and CHPs_IN'!Q$22:Q$23)*K92</f>
        <v>6.0418267291571597E-4</v>
      </c>
    </row>
    <row r="125" spans="1:11" x14ac:dyDescent="0.25">
      <c r="A125" s="5" t="str">
        <f t="shared" si="43"/>
        <v>STEM</v>
      </c>
      <c r="B125" s="5" t="str">
        <f t="shared" si="44"/>
        <v>SPS1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0.95936736303310077</v>
      </c>
      <c r="G125" s="1">
        <f t="shared" si="83"/>
        <v>1.1059431906929256</v>
      </c>
      <c r="H125" s="1">
        <f t="shared" si="83"/>
        <v>1.4199182952640395</v>
      </c>
      <c r="I125" s="1">
        <f t="shared" si="83"/>
        <v>1.4199218353766254</v>
      </c>
      <c r="J125" s="1">
        <f t="shared" si="83"/>
        <v>3.7553769549062181</v>
      </c>
      <c r="K125" s="1">
        <f t="shared" si="83"/>
        <v>3.8764322915324763</v>
      </c>
    </row>
    <row r="126" spans="1:11" x14ac:dyDescent="0.25">
      <c r="A126" s="5" t="str">
        <f t="shared" si="43"/>
        <v>STEM</v>
      </c>
      <c r="B126" s="5" t="str">
        <f t="shared" si="44"/>
        <v>SPS1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1.5490226741966418E-2</v>
      </c>
      <c r="G126" s="1">
        <f>'[1]Electricity and CHPs_IN'!M$23/SUM('[1]Electricity and CHPs_IN'!M$22:M$23)*G94</f>
        <v>5.0643917224530946E-2</v>
      </c>
      <c r="H126" s="1">
        <f>'[1]Electricity and CHPs_IN'!N$23/SUM('[1]Electricity and CHPs_IN'!N$22:N$23)*H94</f>
        <v>7.2395709568454758E-2</v>
      </c>
      <c r="I126" s="1">
        <f>'[1]Electricity and CHPs_IN'!O$23/SUM('[1]Electricity and CHPs_IN'!O$22:O$23)*I94</f>
        <v>9.6034262838647175E-2</v>
      </c>
      <c r="J126" s="1">
        <f>'[1]Electricity and CHPs_IN'!P$23/SUM('[1]Electricity and CHPs_IN'!P$22:P$23)*J94</f>
        <v>5.4768458665593297E-3</v>
      </c>
      <c r="K126" s="1">
        <f>'[1]Electricity and CHPs_IN'!Q$23/SUM('[1]Electricity and CHPs_IN'!Q$22:Q$23)*K94</f>
        <v>1.7979725345565957E-7</v>
      </c>
    </row>
    <row r="127" spans="1:11" x14ac:dyDescent="0.25">
      <c r="A127" s="5" t="str">
        <f t="shared" si="43"/>
        <v>STEM</v>
      </c>
      <c r="B127" s="5" t="str">
        <f t="shared" si="44"/>
        <v>SPS1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1.4054021728979011E-5</v>
      </c>
      <c r="J127" s="1">
        <f>'[1]Electricity and CHPs_IN'!P$23/SUM('[1]Electricity and CHPs_IN'!P$22:P$23)*J95</f>
        <v>6.1850064624405848E-3</v>
      </c>
      <c r="K127" s="1">
        <f>'[1]Electricity and CHPs_IN'!Q$23/SUM('[1]Electricity and CHPs_IN'!Q$22:Q$23)*K95</f>
        <v>6.4536111995235129E-3</v>
      </c>
    </row>
    <row r="128" spans="1:11" x14ac:dyDescent="0.25">
      <c r="A128" s="5" t="str">
        <f t="shared" si="43"/>
        <v>STEM</v>
      </c>
      <c r="B128" s="5" t="str">
        <f t="shared" si="44"/>
        <v>SPS1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8.2546862145968891</v>
      </c>
      <c r="G128" s="1">
        <f t="shared" ref="G128:K128" si="84">SUM(G129:G134)</f>
        <v>8.9452067538965849</v>
      </c>
      <c r="H128" s="1">
        <f t="shared" si="84"/>
        <v>9.7108003480256677</v>
      </c>
      <c r="I128" s="1">
        <f t="shared" si="84"/>
        <v>9.265677401647114</v>
      </c>
      <c r="J128" s="1">
        <f t="shared" si="84"/>
        <v>9.5358869574418677</v>
      </c>
      <c r="K128" s="1">
        <f t="shared" si="84"/>
        <v>11.013764514884338</v>
      </c>
    </row>
    <row r="129" spans="1:17" x14ac:dyDescent="0.25">
      <c r="A129" s="5" t="str">
        <f t="shared" si="43"/>
        <v>STEM</v>
      </c>
      <c r="B129" s="5" t="str">
        <f t="shared" si="44"/>
        <v>SPS1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6.5070012131470225</v>
      </c>
      <c r="G129" s="1">
        <f>'[1]Electricity and CHPs'!C19</f>
        <v>7.3027681687198882</v>
      </c>
      <c r="H129" s="1">
        <f>'[1]Electricity and CHPs'!D19</f>
        <v>8.0272264429452136</v>
      </c>
      <c r="I129" s="1">
        <f>'[1]Electricity and CHPs'!E19</f>
        <v>7.4883927365351619</v>
      </c>
      <c r="J129" s="1">
        <f>'[1]Electricity and CHPs'!F19</f>
        <v>7.7444000398886397</v>
      </c>
      <c r="K129" s="1">
        <f>'[1]Electricity and CHPs'!G19</f>
        <v>4.6999670148202854</v>
      </c>
    </row>
    <row r="130" spans="1:17" x14ac:dyDescent="0.25">
      <c r="A130" s="5" t="str">
        <f t="shared" si="43"/>
        <v>STEM</v>
      </c>
      <c r="B130" s="5" t="str">
        <f t="shared" si="44"/>
        <v>SPS1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2.965551664049959E-4</v>
      </c>
      <c r="K130" s="1">
        <f>'[1]Electricity and CHPs'!G20</f>
        <v>4.4885590159864002</v>
      </c>
    </row>
    <row r="131" spans="1:17" x14ac:dyDescent="0.25">
      <c r="A131" s="5" t="str">
        <f t="shared" si="43"/>
        <v>STEM</v>
      </c>
      <c r="B131" s="5" t="str">
        <f t="shared" si="44"/>
        <v>SPS1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1.5176404612784256</v>
      </c>
      <c r="G131" s="1">
        <f>'[1]Electricity and CHPs'!C26</f>
        <v>1.4122789981516961</v>
      </c>
      <c r="H131" s="1">
        <f>'[1]Electricity and CHPs'!D26</f>
        <v>1.346866825414831</v>
      </c>
      <c r="I131" s="1">
        <f>'[1]Electricity and CHPs'!E26</f>
        <v>1.444338793105101</v>
      </c>
      <c r="J131" s="1">
        <f>'[1]Electricity and CHPs'!F26</f>
        <v>1.4635905697726173</v>
      </c>
      <c r="K131" s="1">
        <f>'[1]Electricity and CHPs'!G26</f>
        <v>0.50746126926006885</v>
      </c>
    </row>
    <row r="132" spans="1:17" x14ac:dyDescent="0.25">
      <c r="A132" s="5" t="str">
        <f t="shared" si="43"/>
        <v>STEM</v>
      </c>
      <c r="B132" s="5" t="str">
        <f t="shared" si="44"/>
        <v>SPS1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5.0687141474072181E-5</v>
      </c>
      <c r="K132" s="1">
        <f>'[1]Electricity and CHPs'!G27</f>
        <v>0.71887031708128457</v>
      </c>
    </row>
    <row r="133" spans="1:17" x14ac:dyDescent="0.25">
      <c r="A133" s="5" t="str">
        <f t="shared" si="43"/>
        <v>STEM</v>
      </c>
      <c r="B133" s="5" t="str">
        <f t="shared" si="44"/>
        <v>SPS1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0.2300445401714416</v>
      </c>
      <c r="G133" s="1">
        <f>'[1]Electricity and CHPs'!C44</f>
        <v>0.23015958702499992</v>
      </c>
      <c r="H133" s="1">
        <f>'[1]Electricity and CHPs'!D44</f>
        <v>0.33670707966562258</v>
      </c>
      <c r="I133" s="1">
        <f>'[1]Electricity and CHPs'!E44</f>
        <v>0.33294587200685127</v>
      </c>
      <c r="J133" s="1">
        <f>'[1]Electricity and CHPs'!F44</f>
        <v>0.32750999582218049</v>
      </c>
      <c r="K133" s="1">
        <f>'[1]Electricity and CHPs'!G44</f>
        <v>4.8546306754659355E-6</v>
      </c>
    </row>
    <row r="134" spans="1:17" x14ac:dyDescent="0.25">
      <c r="A134" s="5" t="str">
        <f t="shared" si="43"/>
        <v>STEM</v>
      </c>
      <c r="B134" s="5" t="str">
        <f t="shared" si="44"/>
        <v>SPS1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3.9109650551513465E-5</v>
      </c>
      <c r="K134" s="1">
        <f>'[1]Electricity and CHPs'!G45</f>
        <v>0.59890204310562278</v>
      </c>
    </row>
    <row r="135" spans="1:17" x14ac:dyDescent="0.25">
      <c r="A135" s="5" t="str">
        <f t="shared" si="43"/>
        <v>STEM</v>
      </c>
      <c r="B135" s="5" t="str">
        <f t="shared" si="44"/>
        <v>SPS1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4.0123208372127239</v>
      </c>
      <c r="G135" s="1">
        <f t="shared" ref="G135:K135" si="86">SUM(G136:G139)</f>
        <v>4.3575235834357926</v>
      </c>
      <c r="H135" s="1">
        <f t="shared" si="86"/>
        <v>4.6870466341800228</v>
      </c>
      <c r="I135" s="1">
        <f t="shared" si="86"/>
        <v>4.4663657648201314</v>
      </c>
      <c r="J135" s="1">
        <f t="shared" si="86"/>
        <v>4.6041689259845677</v>
      </c>
      <c r="K135" s="1">
        <f t="shared" si="86"/>
        <v>5.2074288085740195</v>
      </c>
      <c r="M135" s="1"/>
      <c r="N135" s="1"/>
      <c r="O135" s="1"/>
      <c r="P135" s="1"/>
      <c r="Q135" s="1"/>
    </row>
    <row r="136" spans="1:17" x14ac:dyDescent="0.25">
      <c r="A136" s="5" t="str">
        <f t="shared" si="43"/>
        <v>STEM</v>
      </c>
      <c r="B136" s="5" t="str">
        <f t="shared" si="44"/>
        <v>SPS1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3.2535006065735113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3.6513840843599441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4.0136132214726068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3.744196368267581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3.8722000199443198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2.3499835074101427</v>
      </c>
    </row>
    <row r="137" spans="1:17" x14ac:dyDescent="0.25">
      <c r="A137" s="5" t="str">
        <f t="shared" si="43"/>
        <v>STEM</v>
      </c>
      <c r="B137" s="5" t="str">
        <f t="shared" si="44"/>
        <v>SPS1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1.4827758320249795E-4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2.2442795079932001</v>
      </c>
    </row>
    <row r="138" spans="1:17" x14ac:dyDescent="0.25">
      <c r="A138" s="5" t="str">
        <f t="shared" si="43"/>
        <v>STEM</v>
      </c>
      <c r="B138" s="5" t="str">
        <f t="shared" si="44"/>
        <v>SPS1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0.75882023063921278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0.70613949907584805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0.67343341270741552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0.72216939655255064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0.73179528488630852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0.25373063463003442</v>
      </c>
    </row>
    <row r="139" spans="1:17" x14ac:dyDescent="0.25">
      <c r="A139" s="5" t="str">
        <f t="shared" si="43"/>
        <v>STEM</v>
      </c>
      <c r="B139" s="5" t="str">
        <f t="shared" si="44"/>
        <v>SPS1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2.534357073703609E-5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0.35943515854064229</v>
      </c>
    </row>
    <row r="140" spans="1:17" x14ac:dyDescent="0.25">
      <c r="A140" s="5" t="str">
        <f t="shared" si="43"/>
        <v>STEM</v>
      </c>
      <c r="B140" s="5" t="str">
        <f t="shared" si="44"/>
        <v>SPS1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25">
      <c r="A141" s="5" t="str">
        <f t="shared" si="43"/>
        <v>STEM</v>
      </c>
      <c r="B141" s="5" t="str">
        <f t="shared" si="44"/>
        <v>SPS1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25">
      <c r="A142" s="5" t="str">
        <f t="shared" si="43"/>
        <v>STEM</v>
      </c>
      <c r="B142" s="5" t="str">
        <f t="shared" si="44"/>
        <v>SPS1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4.2423653773841652</v>
      </c>
      <c r="G142" s="1">
        <f t="shared" ref="G142:K142" si="87">SUM(G143:G148)</f>
        <v>4.5876831704607923</v>
      </c>
      <c r="H142" s="1">
        <f t="shared" si="87"/>
        <v>5.023753713845645</v>
      </c>
      <c r="I142" s="1">
        <f t="shared" si="87"/>
        <v>4.7993116368269826</v>
      </c>
      <c r="J142" s="1">
        <f t="shared" si="87"/>
        <v>4.9317180314573008</v>
      </c>
      <c r="K142" s="1">
        <f t="shared" si="87"/>
        <v>5.8063357063103176</v>
      </c>
    </row>
    <row r="143" spans="1:17" x14ac:dyDescent="0.25">
      <c r="A143" s="5" t="str">
        <f t="shared" si="43"/>
        <v>STEM</v>
      </c>
      <c r="B143" s="5" t="str">
        <f t="shared" si="44"/>
        <v>SPS1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3.2535006065735113</v>
      </c>
      <c r="G143" s="1">
        <f t="shared" ref="G143:K143" si="88">G129-G136</f>
        <v>3.6513840843599441</v>
      </c>
      <c r="H143" s="1">
        <f t="shared" si="88"/>
        <v>4.0136132214726068</v>
      </c>
      <c r="I143" s="1">
        <f t="shared" si="88"/>
        <v>3.744196368267581</v>
      </c>
      <c r="J143" s="1">
        <f t="shared" si="88"/>
        <v>3.8722000199443198</v>
      </c>
      <c r="K143" s="1">
        <f t="shared" si="88"/>
        <v>2.3499835074101427</v>
      </c>
    </row>
    <row r="144" spans="1:17" x14ac:dyDescent="0.25">
      <c r="A144" s="5" t="str">
        <f t="shared" si="43"/>
        <v>STEM</v>
      </c>
      <c r="B144" s="5" t="str">
        <f t="shared" si="44"/>
        <v>SPS1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1.4827758320249795E-4</v>
      </c>
      <c r="K144" s="1">
        <f t="shared" si="89"/>
        <v>2.2442795079932001</v>
      </c>
    </row>
    <row r="145" spans="1:11" x14ac:dyDescent="0.25">
      <c r="A145" s="5" t="str">
        <f t="shared" si="43"/>
        <v>STEM</v>
      </c>
      <c r="B145" s="5" t="str">
        <f t="shared" si="44"/>
        <v>SPS1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0.75882023063921278</v>
      </c>
      <c r="G145" s="1">
        <f t="shared" si="90"/>
        <v>0.70613949907584805</v>
      </c>
      <c r="H145" s="1">
        <f t="shared" si="90"/>
        <v>0.67343341270741552</v>
      </c>
      <c r="I145" s="1">
        <f t="shared" si="90"/>
        <v>0.72216939655255041</v>
      </c>
      <c r="J145" s="1">
        <f t="shared" si="90"/>
        <v>0.73179528488630874</v>
      </c>
      <c r="K145" s="1">
        <f t="shared" si="90"/>
        <v>0.25373063463003442</v>
      </c>
    </row>
    <row r="146" spans="1:11" x14ac:dyDescent="0.25">
      <c r="A146" s="5" t="str">
        <f t="shared" si="43"/>
        <v>STEM</v>
      </c>
      <c r="B146" s="5" t="str">
        <f t="shared" si="44"/>
        <v>SPS1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2.534357073703609E-5</v>
      </c>
      <c r="K146" s="1">
        <f t="shared" si="91"/>
        <v>0.35943515854064229</v>
      </c>
    </row>
    <row r="147" spans="1:11" x14ac:dyDescent="0.25">
      <c r="A147" s="5" t="str">
        <f t="shared" si="43"/>
        <v>STEM</v>
      </c>
      <c r="B147" s="5" t="str">
        <f t="shared" si="44"/>
        <v>SPS1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0.2300445401714416</v>
      </c>
      <c r="G147" s="1">
        <f t="shared" si="92"/>
        <v>0.23015958702499992</v>
      </c>
      <c r="H147" s="1">
        <f t="shared" si="92"/>
        <v>0.33670707966562258</v>
      </c>
      <c r="I147" s="1">
        <f t="shared" si="92"/>
        <v>0.33294587200685127</v>
      </c>
      <c r="J147" s="1">
        <f t="shared" si="92"/>
        <v>0.32750999582218049</v>
      </c>
      <c r="K147" s="1">
        <f t="shared" si="92"/>
        <v>4.8546306754659355E-6</v>
      </c>
    </row>
    <row r="148" spans="1:11" x14ac:dyDescent="0.25">
      <c r="A148" s="5" t="str">
        <f t="shared" ref="A148:A179" si="93">A147</f>
        <v>STEM</v>
      </c>
      <c r="B148" s="5" t="str">
        <f t="shared" ref="B148:B179" si="94">B147</f>
        <v>SPS1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3.9109650551513465E-5</v>
      </c>
      <c r="K148" s="1">
        <f t="shared" si="96"/>
        <v>0.59890204310562278</v>
      </c>
    </row>
    <row r="149" spans="1:11" x14ac:dyDescent="0.25">
      <c r="A149" s="5" t="str">
        <f t="shared" si="93"/>
        <v>STEM</v>
      </c>
      <c r="B149" s="5" t="str">
        <f t="shared" si="94"/>
        <v>SPS1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0.52175240213508323</v>
      </c>
      <c r="G149" s="1">
        <f t="shared" ref="G149:K149" si="97">SUM(G150:G156)</f>
        <v>0.5217473927093017</v>
      </c>
      <c r="H149" s="1">
        <f t="shared" si="97"/>
        <v>0.52669465576209262</v>
      </c>
      <c r="I149" s="1">
        <f t="shared" si="97"/>
        <v>0.52670981946573792</v>
      </c>
      <c r="J149" s="1">
        <f t="shared" si="97"/>
        <v>2.5851316235334756</v>
      </c>
      <c r="K149" s="1">
        <f t="shared" si="97"/>
        <v>6.0089567101009482</v>
      </c>
    </row>
    <row r="150" spans="1:11" x14ac:dyDescent="0.25">
      <c r="A150" s="5" t="str">
        <f t="shared" si="93"/>
        <v>STEM</v>
      </c>
      <c r="B150" s="5" t="str">
        <f t="shared" si="94"/>
        <v>SPS1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0.34929009161853342</v>
      </c>
      <c r="G150" s="1">
        <f>'[1]Electricity and CHPs'!C25</f>
        <v>9.2811527439069297E-5</v>
      </c>
      <c r="H150" s="1">
        <f>'[1]Electricity and CHPs'!D25</f>
        <v>3.074254103473006E-3</v>
      </c>
      <c r="I150" s="1">
        <f>'[1]Electricity and CHPs'!E25</f>
        <v>1.3703177009025884E-3</v>
      </c>
      <c r="J150" s="1">
        <f>'[1]Electricity and CHPs'!F25</f>
        <v>0.1029792543117778</v>
      </c>
      <c r="K150" s="1">
        <f>'[1]Electricity and CHPs'!G25</f>
        <v>1.4461622648804652E-4</v>
      </c>
    </row>
    <row r="151" spans="1:11" x14ac:dyDescent="0.25">
      <c r="A151" s="5" t="str">
        <f t="shared" si="93"/>
        <v>STEM</v>
      </c>
      <c r="B151" s="5" t="str">
        <f t="shared" si="94"/>
        <v>SPS1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1.3650350760845381E-4</v>
      </c>
      <c r="K151" s="1">
        <f>'[1]Electricity and CHPs'!G31</f>
        <v>0.12222368429642648</v>
      </c>
    </row>
    <row r="152" spans="1:11" x14ac:dyDescent="0.25">
      <c r="A152" s="5" t="str">
        <f t="shared" si="93"/>
        <v>STEM</v>
      </c>
      <c r="B152" s="5" t="str">
        <f t="shared" si="94"/>
        <v>SPS1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0.17246231051654975</v>
      </c>
      <c r="G152" s="1">
        <f>'[1]Electricity and CHPs'!C42</f>
        <v>0.52165458118186259</v>
      </c>
      <c r="H152" s="1">
        <f>'[1]Electricity and CHPs'!D42</f>
        <v>0.52362040165861967</v>
      </c>
      <c r="I152" s="1">
        <f>'[1]Electricity and CHPs'!E42</f>
        <v>0.52321069570499945</v>
      </c>
      <c r="J152" s="1">
        <f>'[1]Electricity and CHPs'!F42</f>
        <v>0.50700963778184638</v>
      </c>
      <c r="K152" s="1">
        <f>'[1]Electricity and CHPs'!G42</f>
        <v>9.695397799638157E-5</v>
      </c>
    </row>
    <row r="153" spans="1:11" x14ac:dyDescent="0.25">
      <c r="A153" s="5" t="str">
        <f t="shared" si="93"/>
        <v>STEM</v>
      </c>
      <c r="B153" s="5" t="str">
        <f t="shared" si="94"/>
        <v>SPS1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1.9728561926905355</v>
      </c>
      <c r="K153" s="1">
        <f>'[1]Electricity and CHPs'!G43</f>
        <v>5.3966887501778604</v>
      </c>
    </row>
    <row r="154" spans="1:11" x14ac:dyDescent="0.25">
      <c r="A154" s="5" t="str">
        <f t="shared" si="93"/>
        <v>STEM</v>
      </c>
      <c r="B154" s="5" t="str">
        <f t="shared" si="94"/>
        <v>SPS1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6.2105912477873376E-4</v>
      </c>
      <c r="J154" s="1">
        <f>'[1]Electricity and CHPs'!F50</f>
        <v>6.8060713250310209E-4</v>
      </c>
      <c r="K154" s="1">
        <f>'[1]Electricity and CHPs'!G50</f>
        <v>1.6174240892004202E-4</v>
      </c>
    </row>
    <row r="155" spans="1:11" x14ac:dyDescent="0.25">
      <c r="A155" s="5" t="str">
        <f t="shared" si="93"/>
        <v>STEM</v>
      </c>
      <c r="B155" s="5" t="str">
        <f t="shared" si="94"/>
        <v>SPS1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9.127150955781471E-4</v>
      </c>
      <c r="J155" s="1">
        <f>'[1]Electricity and CHPs'!F53</f>
        <v>8.9166137072840628E-4</v>
      </c>
      <c r="K155" s="1">
        <f>'[1]Electricity and CHPs'!G53</f>
        <v>0.48949462969150415</v>
      </c>
    </row>
    <row r="156" spans="1:11" x14ac:dyDescent="0.25">
      <c r="A156" s="5" t="str">
        <f t="shared" si="93"/>
        <v>STEM</v>
      </c>
      <c r="B156" s="5" t="str">
        <f t="shared" si="94"/>
        <v>SPS1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5.950318394790685E-4</v>
      </c>
      <c r="J156" s="1">
        <f>'[1]Electricity and CHPs'!F56</f>
        <v>5.7776673847559281E-4</v>
      </c>
      <c r="K156" s="1">
        <f>'[1]Electricity and CHPs'!G56</f>
        <v>1.4633332175267329E-4</v>
      </c>
    </row>
    <row r="157" spans="1:11" x14ac:dyDescent="0.25">
      <c r="A157" s="5" t="str">
        <f t="shared" si="93"/>
        <v>STEM</v>
      </c>
      <c r="B157" s="5" t="str">
        <f t="shared" si="94"/>
        <v>SPS1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0.54529201672214855</v>
      </c>
      <c r="H157" s="1">
        <f t="shared" si="98"/>
        <v>0.50357578397505198</v>
      </c>
      <c r="I157" s="1">
        <f t="shared" si="98"/>
        <v>2.3065700605255062</v>
      </c>
      <c r="J157" s="1">
        <f t="shared" si="98"/>
        <v>3.7571533201364944</v>
      </c>
      <c r="K157" s="1">
        <f t="shared" si="98"/>
        <v>6.1200038361585154</v>
      </c>
    </row>
    <row r="158" spans="1:11" x14ac:dyDescent="0.25">
      <c r="A158" s="5" t="str">
        <f t="shared" si="93"/>
        <v>STEM</v>
      </c>
      <c r="B158" s="5" t="str">
        <f t="shared" si="94"/>
        <v>SPS1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0.54529201672214855</v>
      </c>
      <c r="H158" s="1">
        <f>'[1]Electricity and CHPs'!D33</f>
        <v>0.50357578397505198</v>
      </c>
      <c r="I158" s="1">
        <f>'[1]Electricity and CHPs'!E33</f>
        <v>2.3065700605255062</v>
      </c>
      <c r="J158" s="1">
        <f>'[1]Electricity and CHPs'!F33</f>
        <v>3.7571533201364944</v>
      </c>
      <c r="K158" s="1">
        <f>'[1]Electricity and CHPs'!G33</f>
        <v>6.1200038361585154</v>
      </c>
    </row>
    <row r="159" spans="1:11" x14ac:dyDescent="0.25">
      <c r="A159" s="5" t="str">
        <f t="shared" si="93"/>
        <v>STEM</v>
      </c>
      <c r="B159" s="5" t="str">
        <f t="shared" si="94"/>
        <v>SPS1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12.822540870288572</v>
      </c>
      <c r="H159" s="1">
        <f t="shared" si="99"/>
        <v>28.800009583899964</v>
      </c>
      <c r="I159" s="1">
        <f t="shared" si="99"/>
        <v>49.79826943284116</v>
      </c>
      <c r="J159" s="1">
        <f t="shared" si="99"/>
        <v>67.434559271725547</v>
      </c>
      <c r="K159" s="1">
        <f t="shared" si="99"/>
        <v>90.000254322739153</v>
      </c>
    </row>
    <row r="160" spans="1:11" x14ac:dyDescent="0.25">
      <c r="A160" s="5" t="str">
        <f t="shared" si="93"/>
        <v>STEM</v>
      </c>
      <c r="B160" s="5" t="str">
        <f t="shared" si="94"/>
        <v>SPS1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0.14080627554458255</v>
      </c>
      <c r="I160" s="1">
        <f>'[1]Electricity and CHPs'!E34</f>
        <v>0.23809099957733895</v>
      </c>
      <c r="J160" s="1">
        <f>'[1]Electricity and CHPs'!F34</f>
        <v>0.82969035392598989</v>
      </c>
      <c r="K160" s="1">
        <f>'[1]Electricity and CHPs'!G34</f>
        <v>0.49281537930814601</v>
      </c>
    </row>
    <row r="161" spans="1:11" x14ac:dyDescent="0.25">
      <c r="A161" s="5" t="str">
        <f t="shared" si="93"/>
        <v>STEM</v>
      </c>
      <c r="B161" s="5" t="str">
        <f t="shared" si="94"/>
        <v>SPS1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4.8498357416635347</v>
      </c>
      <c r="H161" s="1">
        <f>'[1]Electricity and CHPs'!D35</f>
        <v>9.5945036844207259</v>
      </c>
      <c r="I161" s="1">
        <f>'[1]Electricity and CHPs'!E35</f>
        <v>17.736887694815568</v>
      </c>
      <c r="J161" s="1">
        <f>'[1]Electricity and CHPs'!F35</f>
        <v>23.836896604604171</v>
      </c>
      <c r="K161" s="1">
        <f>'[1]Electricity and CHPs'!G35</f>
        <v>32.032929361270689</v>
      </c>
    </row>
    <row r="162" spans="1:11" x14ac:dyDescent="0.25">
      <c r="A162" s="5" t="str">
        <f t="shared" si="93"/>
        <v>STEM</v>
      </c>
      <c r="B162" s="5" t="str">
        <f t="shared" si="94"/>
        <v>SPS1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3.3906662887829073</v>
      </c>
      <c r="H162" s="1">
        <f>'[1]Electricity and CHPs'!D36</f>
        <v>8.0481930021197083</v>
      </c>
      <c r="I162" s="1">
        <f>'[1]Electricity and CHPs'!E36</f>
        <v>10.326573064767693</v>
      </c>
      <c r="J162" s="1">
        <f>'[1]Electricity and CHPs'!F36</f>
        <v>13.878141145405262</v>
      </c>
      <c r="K162" s="1">
        <f>'[1]Electricity and CHPs'!G36</f>
        <v>18.650921473079755</v>
      </c>
    </row>
    <row r="163" spans="1:11" x14ac:dyDescent="0.25">
      <c r="A163" s="5" t="str">
        <f t="shared" si="93"/>
        <v>STEM</v>
      </c>
      <c r="B163" s="5" t="str">
        <f t="shared" si="94"/>
        <v>SPS1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1.2875837863490371</v>
      </c>
      <c r="H163" s="1">
        <f>'[1]Electricity and CHPs'!D37</f>
        <v>4.1841061392279286</v>
      </c>
      <c r="I163" s="1">
        <f>'[1]Electricity and CHPs'!E37</f>
        <v>9.119828637455301</v>
      </c>
      <c r="J163" s="1">
        <f>'[1]Electricity and CHPs'!F37</f>
        <v>12.256337827497827</v>
      </c>
      <c r="K163" s="1">
        <f>'[1]Electricity and CHPs'!G37</f>
        <v>16.471408167777973</v>
      </c>
    </row>
    <row r="164" spans="1:11" x14ac:dyDescent="0.25">
      <c r="A164" s="5" t="str">
        <f t="shared" si="93"/>
        <v>STEM</v>
      </c>
      <c r="B164" s="5" t="str">
        <f t="shared" si="94"/>
        <v>SPS1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3.2944550534930923</v>
      </c>
      <c r="H164" s="1">
        <f>'[1]Electricity and CHPs'!D38</f>
        <v>6.8324004825870199</v>
      </c>
      <c r="I164" s="1">
        <f>'[1]Electricity and CHPs'!E38</f>
        <v>12.376889036225256</v>
      </c>
      <c r="J164" s="1">
        <f>'[1]Electricity and CHPs'!F38</f>
        <v>16.633493340292286</v>
      </c>
      <c r="K164" s="1">
        <f>'[1]Electricity and CHPs'!G38</f>
        <v>22.352179941302573</v>
      </c>
    </row>
    <row r="165" spans="1:11" x14ac:dyDescent="0.25">
      <c r="A165" s="5" t="str">
        <f>A168</f>
        <v>STEM</v>
      </c>
      <c r="B165" s="5" t="str">
        <f>B168</f>
        <v>SPS1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0</v>
      </c>
      <c r="J165" s="1">
        <f>'[1]Electricity and CHPs'!F32</f>
        <v>0</v>
      </c>
      <c r="K165" s="1">
        <f>'[1]Electricity and CHPs'!G32</f>
        <v>0</v>
      </c>
    </row>
    <row r="166" spans="1:11" x14ac:dyDescent="0.25">
      <c r="A166" s="5" t="str">
        <f t="shared" ref="A166" si="100">A165</f>
        <v>STEM</v>
      </c>
      <c r="B166" s="5" t="str">
        <f t="shared" ref="B166" si="101">B165</f>
        <v>SPS1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0</v>
      </c>
      <c r="J166" s="1">
        <f t="shared" si="103"/>
        <v>0</v>
      </c>
      <c r="K166" s="1">
        <f t="shared" si="103"/>
        <v>0</v>
      </c>
    </row>
    <row r="167" spans="1:11" x14ac:dyDescent="0.25">
      <c r="A167" s="5" t="str">
        <f>A164</f>
        <v>STEM</v>
      </c>
      <c r="B167" s="5" t="str">
        <f>B164</f>
        <v>SPS1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2.1384757158892432E-3</v>
      </c>
      <c r="J167" s="1">
        <f t="shared" si="104"/>
        <v>6.2017015868928724E-3</v>
      </c>
      <c r="K167" s="1">
        <f t="shared" si="104"/>
        <v>1.2358341294260873</v>
      </c>
    </row>
    <row r="168" spans="1:11" x14ac:dyDescent="0.25">
      <c r="A168" s="5" t="str">
        <f t="shared" si="93"/>
        <v>STEM</v>
      </c>
      <c r="B168" s="5" t="str">
        <f t="shared" si="94"/>
        <v>SPS1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2.6756239496037235E-4</v>
      </c>
      <c r="K168" s="1">
        <f>'[1]Electricity and CHPs'!G30</f>
        <v>0.61319623965595249</v>
      </c>
    </row>
    <row r="169" spans="1:11" x14ac:dyDescent="0.25">
      <c r="A169" s="5" t="str">
        <f>A165</f>
        <v>STEM</v>
      </c>
      <c r="B169" s="5" t="str">
        <f>B165</f>
        <v>SPS1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1.4451285971534044E-3</v>
      </c>
      <c r="J169" s="1">
        <f>'[1]Electricity and CHPs'!F46</f>
        <v>5.2322901700586153E-3</v>
      </c>
      <c r="K169" s="1">
        <f>'[1]Electricity and CHPs'!G46</f>
        <v>0.62160289566770444</v>
      </c>
    </row>
    <row r="170" spans="1:11" x14ac:dyDescent="0.25">
      <c r="A170" s="5" t="str">
        <f t="shared" si="93"/>
        <v>STEM</v>
      </c>
      <c r="B170" s="5" t="str">
        <f t="shared" si="94"/>
        <v>SPS1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6.9334711873583895E-4</v>
      </c>
      <c r="J170" s="1">
        <f>'[1]Electricity and CHPs'!F57</f>
        <v>7.0184902187388491E-4</v>
      </c>
      <c r="K170" s="1">
        <f>'[1]Electricity and CHPs'!G57</f>
        <v>1.034994102430272E-3</v>
      </c>
    </row>
    <row r="171" spans="1:11" x14ac:dyDescent="0.25">
      <c r="A171" s="5" t="str">
        <f t="shared" si="93"/>
        <v>STEM</v>
      </c>
      <c r="B171" s="5" t="str">
        <f t="shared" si="94"/>
        <v>SPS1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0.10710341226587117</v>
      </c>
      <c r="G171" s="1">
        <f t="shared" ref="G171:K171" si="106">SUM(G172:G178)</f>
        <v>1.8705105737946925E-2</v>
      </c>
      <c r="H171" s="1">
        <f t="shared" si="106"/>
        <v>4.50170899055699E-2</v>
      </c>
      <c r="I171" s="1">
        <f t="shared" si="106"/>
        <v>9.906116664560384E-2</v>
      </c>
      <c r="J171" s="1">
        <f t="shared" si="106"/>
        <v>0.17890895225518369</v>
      </c>
      <c r="K171" s="1">
        <f t="shared" si="106"/>
        <v>0.45575577348304125</v>
      </c>
    </row>
    <row r="172" spans="1:11" x14ac:dyDescent="0.25">
      <c r="A172" s="5" t="str">
        <f t="shared" si="93"/>
        <v>STEM</v>
      </c>
      <c r="B172" s="5" t="str">
        <f t="shared" si="94"/>
        <v>SPS1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9.4538535856267689E-2</v>
      </c>
      <c r="G172" s="1">
        <f>'[1]Electricity and CHPs'!C70</f>
        <v>7.3139267591295128E-3</v>
      </c>
      <c r="H172" s="1">
        <f>'[1]Electricity and CHPs'!D70</f>
        <v>3.2683523756439861E-2</v>
      </c>
      <c r="I172" s="1">
        <f>'[1]Electricity and CHPs'!E70</f>
        <v>1.2631677078069746E-2</v>
      </c>
      <c r="J172" s="1">
        <f>'[1]Electricity and CHPs'!F70</f>
        <v>2.5892558217920509E-4</v>
      </c>
      <c r="K172" s="1">
        <f>'[1]Electricity and CHPs'!G70</f>
        <v>1.8743907042927143E-5</v>
      </c>
    </row>
    <row r="173" spans="1:11" x14ac:dyDescent="0.25">
      <c r="A173" s="5" t="str">
        <f t="shared" si="93"/>
        <v>STEM</v>
      </c>
      <c r="B173" s="5" t="str">
        <f t="shared" si="94"/>
        <v>SPS1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3.166939546083913E-3</v>
      </c>
      <c r="G173" s="1">
        <f>'[1]Electricity and CHPs'!C71</f>
        <v>2.6050929598776741E-3</v>
      </c>
      <c r="H173" s="1">
        <f>'[1]Electricity and CHPs'!D71</f>
        <v>3.0494347914458166E-3</v>
      </c>
      <c r="I173" s="1">
        <f>'[1]Electricity and CHPs'!E71</f>
        <v>2.5261074828951189E-3</v>
      </c>
      <c r="J173" s="1">
        <f>'[1]Electricity and CHPs'!F71</f>
        <v>5.0134823737003429E-3</v>
      </c>
      <c r="K173" s="1">
        <f>'[1]Electricity and CHPs'!G71</f>
        <v>3.7033885848597327E-2</v>
      </c>
    </row>
    <row r="174" spans="1:11" x14ac:dyDescent="0.25">
      <c r="A174" s="5" t="str">
        <f t="shared" si="93"/>
        <v>STEM</v>
      </c>
      <c r="B174" s="5" t="str">
        <f t="shared" si="94"/>
        <v>SPS1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2.9646736146574947E-3</v>
      </c>
      <c r="G174" s="1">
        <f>'[1]Electricity and CHPs'!C72</f>
        <v>2.3911382251591449E-3</v>
      </c>
      <c r="H174" s="1">
        <f>'[1]Electricity and CHPs'!D72</f>
        <v>2.7965149628260723E-3</v>
      </c>
      <c r="I174" s="1">
        <f>'[1]Electricity and CHPs'!E72</f>
        <v>2.716946806883632E-3</v>
      </c>
      <c r="J174" s="1">
        <f>'[1]Electricity and CHPs'!F72</f>
        <v>5.3885693892703349E-3</v>
      </c>
      <c r="K174" s="1">
        <f>'[1]Electricity and CHPs'!G72</f>
        <v>0.25008299560014896</v>
      </c>
    </row>
    <row r="175" spans="1:11" x14ac:dyDescent="0.25">
      <c r="A175" s="5" t="str">
        <f t="shared" si="93"/>
        <v>STEM</v>
      </c>
      <c r="B175" s="5" t="str">
        <f t="shared" si="94"/>
        <v>SPS1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9.6533831185601393E-4</v>
      </c>
      <c r="G175" s="1">
        <f>'[1]Electricity and CHPs'!C73</f>
        <v>9.5903576077534301E-4</v>
      </c>
      <c r="H175" s="1">
        <f>'[1]Electricity and CHPs'!D73</f>
        <v>9.7114576618015835E-4</v>
      </c>
      <c r="I175" s="1">
        <f>'[1]Electricity and CHPs'!E73</f>
        <v>3.3290217446155582E-3</v>
      </c>
      <c r="J175" s="1">
        <f>'[1]Electricity and CHPs'!F73</f>
        <v>3.8403090803280694E-3</v>
      </c>
      <c r="K175" s="1">
        <f>'[1]Electricity and CHPs'!G73</f>
        <v>6.3384784756242518E-4</v>
      </c>
    </row>
    <row r="176" spans="1:11" x14ac:dyDescent="0.25">
      <c r="A176" s="5" t="str">
        <f t="shared" si="93"/>
        <v>STEM</v>
      </c>
      <c r="B176" s="5" t="str">
        <f t="shared" si="94"/>
        <v>SPS1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2.2452041885003362E-3</v>
      </c>
      <c r="G176" s="1">
        <f>'[1]Electricity and CHPs'!C74</f>
        <v>2.2323517368787347E-3</v>
      </c>
      <c r="H176" s="1">
        <f>'[1]Electricity and CHPs'!D74</f>
        <v>2.2668900016146482E-3</v>
      </c>
      <c r="I176" s="1">
        <f>'[1]Electricity and CHPs'!E74</f>
        <v>3.7367219107597521E-2</v>
      </c>
      <c r="J176" s="1">
        <f>'[1]Electricity and CHPs'!F74</f>
        <v>7.6487138614798611E-2</v>
      </c>
      <c r="K176" s="1">
        <f>'[1]Electricity and CHPs'!G74</f>
        <v>8.3570829532615382E-2</v>
      </c>
    </row>
    <row r="177" spans="1:11" x14ac:dyDescent="0.25">
      <c r="A177" s="5" t="str">
        <f t="shared" si="93"/>
        <v>STEM</v>
      </c>
      <c r="B177" s="5" t="str">
        <f t="shared" si="94"/>
        <v>SPS1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2.2540335548172528E-3</v>
      </c>
      <c r="G177" s="1">
        <f>'[1]Electricity and CHPs'!C75</f>
        <v>2.2411047371055561E-3</v>
      </c>
      <c r="H177" s="1">
        <f>'[1]Electricity and CHPs'!D75</f>
        <v>2.2763945958783707E-3</v>
      </c>
      <c r="I177" s="1">
        <f>'[1]Electricity and CHPs'!E75</f>
        <v>3.7315533865971473E-2</v>
      </c>
      <c r="J177" s="1">
        <f>'[1]Electricity and CHPs'!F75</f>
        <v>8.4218910922272835E-2</v>
      </c>
      <c r="K177" s="1">
        <f>'[1]Electricity and CHPs'!G75</f>
        <v>8.3572800435497807E-2</v>
      </c>
    </row>
    <row r="178" spans="1:11" x14ac:dyDescent="0.25">
      <c r="A178" s="5" t="str">
        <f t="shared" si="93"/>
        <v>STEM</v>
      </c>
      <c r="B178" s="5" t="str">
        <f t="shared" si="94"/>
        <v>SPS1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9.6868719368848255E-4</v>
      </c>
      <c r="G178" s="1">
        <f>'[1]Electricity and CHPs'!C76</f>
        <v>9.6245555902096307E-4</v>
      </c>
      <c r="H178" s="1">
        <f>'[1]Electricity and CHPs'!D76</f>
        <v>9.7318603118498018E-4</v>
      </c>
      <c r="I178" s="1">
        <f>'[1]Electricity and CHPs'!E76</f>
        <v>3.1746605595707883E-3</v>
      </c>
      <c r="J178" s="1">
        <f>'[1]Electricity and CHPs'!F76</f>
        <v>3.7016162926343096E-3</v>
      </c>
      <c r="K178" s="1">
        <f>'[1]Electricity and CHPs'!G76</f>
        <v>8.4267031157635544E-4</v>
      </c>
    </row>
    <row r="179" spans="1:11" x14ac:dyDescent="0.25">
      <c r="A179" s="9" t="str">
        <f t="shared" si="93"/>
        <v>STEM</v>
      </c>
      <c r="B179" s="9" t="str">
        <f t="shared" si="94"/>
        <v>SPS1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29.631452748456862</v>
      </c>
      <c r="G179" s="3">
        <f t="shared" ref="G179:K179" si="107">SUM(G180,G231)</f>
        <v>33.70910699872276</v>
      </c>
      <c r="H179" s="3">
        <f t="shared" si="107"/>
        <v>35.102088873341522</v>
      </c>
      <c r="I179" s="3">
        <f t="shared" si="107"/>
        <v>38.14462265441874</v>
      </c>
      <c r="J179" s="3">
        <f t="shared" si="107"/>
        <v>42.799130698791672</v>
      </c>
      <c r="K179" s="3">
        <f t="shared" si="107"/>
        <v>40.343747752176327</v>
      </c>
    </row>
    <row r="180" spans="1:11" x14ac:dyDescent="0.25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23.057917329635309</v>
      </c>
      <c r="G180" s="1">
        <f t="shared" si="108"/>
        <v>25.341780017410741</v>
      </c>
      <c r="H180" s="1">
        <f t="shared" si="108"/>
        <v>24.662012748853435</v>
      </c>
      <c r="I180" s="1">
        <f t="shared" si="108"/>
        <v>21.103022508498078</v>
      </c>
      <c r="J180" s="1">
        <f t="shared" si="108"/>
        <v>20.118669340809028</v>
      </c>
      <c r="K180" s="1">
        <f t="shared" si="108"/>
        <v>20.435054973288423</v>
      </c>
    </row>
    <row r="181" spans="1:11" x14ac:dyDescent="0.25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17.064380971707546</v>
      </c>
      <c r="G181" s="1">
        <f t="shared" si="109"/>
        <v>13.05205237798126</v>
      </c>
      <c r="H181" s="1">
        <f t="shared" si="109"/>
        <v>12.675292976941366</v>
      </c>
      <c r="I181" s="1">
        <f t="shared" si="109"/>
        <v>12.949180429962627</v>
      </c>
      <c r="J181" s="1">
        <f t="shared" si="109"/>
        <v>12.669245155580114</v>
      </c>
      <c r="K181" s="1">
        <f t="shared" si="109"/>
        <v>11.896333765501156</v>
      </c>
    </row>
    <row r="182" spans="1:11" x14ac:dyDescent="0.25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9.2714112045350749E-3</v>
      </c>
      <c r="G182" s="1">
        <f t="shared" ref="G182:K182" si="110">G183</f>
        <v>5.1816948013084694E-5</v>
      </c>
      <c r="H182" s="1">
        <f t="shared" si="110"/>
        <v>3.7587477276370346E-3</v>
      </c>
      <c r="I182" s="1">
        <f t="shared" si="110"/>
        <v>9.9114219540047811E-4</v>
      </c>
      <c r="J182" s="1">
        <f t="shared" si="110"/>
        <v>1.0600359212704178E-3</v>
      </c>
      <c r="K182" s="1">
        <f t="shared" si="110"/>
        <v>2.5318417748486774E-5</v>
      </c>
    </row>
    <row r="183" spans="1:11" x14ac:dyDescent="0.25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9.2714112045350749E-3</v>
      </c>
      <c r="G183" s="1">
        <f>'[1]Electricity and CHPs'!C$94</f>
        <v>5.1816948013084694E-5</v>
      </c>
      <c r="H183" s="1">
        <f>'[1]Electricity and CHPs'!D$94</f>
        <v>3.7587477276370346E-3</v>
      </c>
      <c r="I183" s="1">
        <f>'[1]Electricity and CHPs'!E$94</f>
        <v>9.9114219540047811E-4</v>
      </c>
      <c r="J183" s="1">
        <f>'[1]Electricity and CHPs'!F$94</f>
        <v>1.0600359212704178E-3</v>
      </c>
      <c r="K183" s="1">
        <f>'[1]Electricity and CHPs'!G$94</f>
        <v>2.5318417748486774E-5</v>
      </c>
    </row>
    <row r="184" spans="1:11" x14ac:dyDescent="0.25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9.2714112045350749E-3</v>
      </c>
      <c r="G184" s="1">
        <f t="shared" ref="G184:K184" si="111">G183-G185</f>
        <v>5.1816948013084694E-5</v>
      </c>
      <c r="H184" s="1">
        <f t="shared" si="111"/>
        <v>3.7587477276370346E-3</v>
      </c>
      <c r="I184" s="1">
        <f t="shared" si="111"/>
        <v>9.9114219540047811E-4</v>
      </c>
      <c r="J184" s="1">
        <f t="shared" si="111"/>
        <v>1.0600359212704178E-3</v>
      </c>
      <c r="K184" s="1">
        <f t="shared" si="111"/>
        <v>2.5318417748486774E-5</v>
      </c>
    </row>
    <row r="185" spans="1:11" x14ac:dyDescent="0.25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25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1.8035532257179736</v>
      </c>
      <c r="G186" s="1">
        <f t="shared" ref="G186:K186" si="113">SUM(G187:G188)</f>
        <v>9.8650263175154655E-5</v>
      </c>
      <c r="H186" s="1">
        <f t="shared" si="113"/>
        <v>3.3685788697316719E-2</v>
      </c>
      <c r="I186" s="1">
        <f t="shared" si="113"/>
        <v>9.0310051491551222E-3</v>
      </c>
      <c r="J186" s="1">
        <f t="shared" si="113"/>
        <v>0.21045125124154751</v>
      </c>
      <c r="K186" s="1">
        <f t="shared" si="113"/>
        <v>1.0689297028943512E-4</v>
      </c>
    </row>
    <row r="187" spans="1:11" x14ac:dyDescent="0.25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1.8035532257179736</v>
      </c>
      <c r="G187" s="1">
        <f>'[1]Electricity and CHPs'!C$91</f>
        <v>9.8650263175154655E-5</v>
      </c>
      <c r="H187" s="1">
        <f>'[1]Electricity and CHPs'!D$91</f>
        <v>3.3685788697316719E-2</v>
      </c>
      <c r="I187" s="1">
        <f>'[1]Electricity and CHPs'!E$91</f>
        <v>9.0310051491551222E-3</v>
      </c>
      <c r="J187" s="1">
        <f>'[1]Electricity and CHPs'!F$91</f>
        <v>3.4847727363367604E-3</v>
      </c>
      <c r="K187" s="1">
        <f>'[1]Electricity and CHPs'!G$91</f>
        <v>3.6250660853315444E-5</v>
      </c>
    </row>
    <row r="188" spans="1:11" x14ac:dyDescent="0.25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0.20696647850521074</v>
      </c>
      <c r="K188" s="1">
        <f>'[1]Electricity and CHPs'!G$95</f>
        <v>7.0642309436119678E-5</v>
      </c>
    </row>
    <row r="189" spans="1:11" x14ac:dyDescent="0.25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1.756552914216323</v>
      </c>
      <c r="G189" s="1">
        <f t="shared" ref="G189:K189" si="114">SUM(G190:G191)</f>
        <v>9.0667755810595063E-5</v>
      </c>
      <c r="H189" s="1">
        <f t="shared" si="114"/>
        <v>3.1051865829704903E-2</v>
      </c>
      <c r="I189" s="1">
        <f t="shared" si="114"/>
        <v>8.8915601160252291E-3</v>
      </c>
      <c r="J189" s="1">
        <f t="shared" si="114"/>
        <v>0.21025162515219634</v>
      </c>
      <c r="K189" s="1">
        <f t="shared" si="114"/>
        <v>1.0668584483512178E-4</v>
      </c>
    </row>
    <row r="190" spans="1:11" x14ac:dyDescent="0.25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1.756552914216323</v>
      </c>
      <c r="G190" s="1">
        <f t="shared" ref="G190:K190" si="115">G187-G193</f>
        <v>9.0667755810595063E-5</v>
      </c>
      <c r="H190" s="1">
        <f t="shared" si="115"/>
        <v>3.1051865829704903E-2</v>
      </c>
      <c r="I190" s="1">
        <f t="shared" si="115"/>
        <v>8.8915601160252291E-3</v>
      </c>
      <c r="J190" s="1">
        <f t="shared" si="115"/>
        <v>3.4814672128507819E-3</v>
      </c>
      <c r="K190" s="1">
        <f t="shared" si="115"/>
        <v>3.6180418305296884E-5</v>
      </c>
    </row>
    <row r="191" spans="1:11" x14ac:dyDescent="0.25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0.20677015793934556</v>
      </c>
      <c r="K191" s="1">
        <f t="shared" si="116"/>
        <v>7.0505426529824891E-5</v>
      </c>
    </row>
    <row r="192" spans="1:11" x14ac:dyDescent="0.25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4.7000311501650599E-2</v>
      </c>
      <c r="G192" s="1">
        <f t="shared" ref="G192:K192" si="117">SUM(G193:G194)</f>
        <v>7.9825073645595951E-6</v>
      </c>
      <c r="H192" s="1">
        <f t="shared" si="117"/>
        <v>2.6339228676118165E-3</v>
      </c>
      <c r="I192" s="1">
        <f t="shared" si="117"/>
        <v>1.3944503312989282E-4</v>
      </c>
      <c r="J192" s="1">
        <f t="shared" si="117"/>
        <v>1.9962608935117146E-4</v>
      </c>
      <c r="K192" s="1">
        <f t="shared" si="117"/>
        <v>2.0712545431335182E-7</v>
      </c>
    </row>
    <row r="193" spans="1:11" x14ac:dyDescent="0.25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4.7000311501650599E-2</v>
      </c>
      <c r="G193" s="1">
        <f t="shared" si="118"/>
        <v>7.9825073645595951E-6</v>
      </c>
      <c r="H193" s="1">
        <f t="shared" si="118"/>
        <v>2.6339228676118165E-3</v>
      </c>
      <c r="I193" s="1">
        <f t="shared" si="118"/>
        <v>1.3944503312989282E-4</v>
      </c>
      <c r="J193" s="1">
        <f t="shared" si="118"/>
        <v>3.3055234859784576E-6</v>
      </c>
      <c r="K193" s="1">
        <f t="shared" si="118"/>
        <v>7.0242548018560428E-8</v>
      </c>
    </row>
    <row r="194" spans="1:11" x14ac:dyDescent="0.25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1.9632056586519299E-4</v>
      </c>
      <c r="K194" s="1">
        <f t="shared" si="118"/>
        <v>1.3688290629479139E-7</v>
      </c>
    </row>
    <row r="195" spans="1:11" x14ac:dyDescent="0.25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14.159859198375461</v>
      </c>
      <c r="G195" s="1">
        <f t="shared" ref="G195:K195" si="119">SUM(G196:G197)</f>
        <v>13.051650671934633</v>
      </c>
      <c r="H195" s="1">
        <f t="shared" si="119"/>
        <v>12.372641446797775</v>
      </c>
      <c r="I195" s="1">
        <f t="shared" si="119"/>
        <v>12.935539178059512</v>
      </c>
      <c r="J195" s="1">
        <f t="shared" si="119"/>
        <v>12.155118987114589</v>
      </c>
      <c r="K195" s="1">
        <f t="shared" si="119"/>
        <v>10.865297854984393</v>
      </c>
    </row>
    <row r="196" spans="1:11" x14ac:dyDescent="0.25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14.159859198375461</v>
      </c>
      <c r="G196" s="1">
        <f>'[1]Electricity and CHPs'!C$93-G197</f>
        <v>13.051650671934633</v>
      </c>
      <c r="H196" s="1">
        <f>'[1]Electricity and CHPs'!D$93-H197</f>
        <v>12.372641446797775</v>
      </c>
      <c r="I196" s="1">
        <f>'[1]Electricity and CHPs'!E$93-I197</f>
        <v>12.935539178059512</v>
      </c>
      <c r="J196" s="1">
        <f>'[1]Electricity and CHPs'!F$93-J197</f>
        <v>12.154643406414779</v>
      </c>
      <c r="K196" s="1">
        <f>'[1]Electricity and CHPs'!G$93-K197</f>
        <v>4.4961068456442117</v>
      </c>
    </row>
    <row r="197" spans="1:11" x14ac:dyDescent="0.25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4.7558069980992227E-4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6.3691910093401809</v>
      </c>
    </row>
    <row r="198" spans="1:11" x14ac:dyDescent="0.25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7.0799295991877305</v>
      </c>
      <c r="G198" s="1">
        <f t="shared" ref="G198:K198" si="120">SUM(G199:G200)</f>
        <v>6.5258253359673164</v>
      </c>
      <c r="H198" s="1">
        <f t="shared" si="120"/>
        <v>6.1863207233988877</v>
      </c>
      <c r="I198" s="1">
        <f t="shared" si="120"/>
        <v>6.467769589029758</v>
      </c>
      <c r="J198" s="1">
        <f t="shared" si="120"/>
        <v>6.0775594935572936</v>
      </c>
      <c r="K198" s="1">
        <f t="shared" si="120"/>
        <v>5.4326489274921963</v>
      </c>
    </row>
    <row r="199" spans="1:11" x14ac:dyDescent="0.25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7.0799295991877305</v>
      </c>
      <c r="G199" s="1">
        <f t="shared" si="121"/>
        <v>6.5258253359673164</v>
      </c>
      <c r="H199" s="1">
        <f t="shared" si="121"/>
        <v>6.1863207233988877</v>
      </c>
      <c r="I199" s="1">
        <f t="shared" si="121"/>
        <v>6.467769589029758</v>
      </c>
      <c r="J199" s="1">
        <f t="shared" si="121"/>
        <v>6.0773217032073887</v>
      </c>
      <c r="K199" s="1">
        <f t="shared" si="121"/>
        <v>2.2480534228221059</v>
      </c>
    </row>
    <row r="200" spans="1:11" x14ac:dyDescent="0.25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2.3779034990496114E-4</v>
      </c>
      <c r="K200" s="1">
        <f t="shared" si="122"/>
        <v>3.1845955046700904</v>
      </c>
    </row>
    <row r="201" spans="1:11" x14ac:dyDescent="0.25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7.0799295991877305</v>
      </c>
      <c r="G201" s="1">
        <f t="shared" ref="G201:K201" si="123">SUM(G202:G203)</f>
        <v>6.5258253359673164</v>
      </c>
      <c r="H201" s="1">
        <f t="shared" si="123"/>
        <v>6.1863207233988877</v>
      </c>
      <c r="I201" s="1">
        <f t="shared" si="123"/>
        <v>6.4677695890297544</v>
      </c>
      <c r="J201" s="1">
        <f t="shared" si="123"/>
        <v>6.0775594935572954</v>
      </c>
      <c r="K201" s="1">
        <f t="shared" si="123"/>
        <v>5.4326489274921963</v>
      </c>
    </row>
    <row r="202" spans="1:11" x14ac:dyDescent="0.25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7.0799295991877305</v>
      </c>
      <c r="G202" s="1">
        <f t="shared" si="124"/>
        <v>6.5258253359673164</v>
      </c>
      <c r="H202" s="1">
        <f t="shared" si="124"/>
        <v>6.1863207233988877</v>
      </c>
      <c r="I202" s="1">
        <f t="shared" si="124"/>
        <v>6.4677695890297544</v>
      </c>
      <c r="J202" s="1">
        <f t="shared" si="124"/>
        <v>6.0773217032073905</v>
      </c>
      <c r="K202" s="1">
        <f t="shared" si="124"/>
        <v>2.2480534228221059</v>
      </c>
    </row>
    <row r="203" spans="1:11" x14ac:dyDescent="0.25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2.3779034990496114E-4</v>
      </c>
      <c r="K203" s="1">
        <f t="shared" si="124"/>
        <v>3.1845955046700904</v>
      </c>
    </row>
    <row r="204" spans="1:11" x14ac:dyDescent="0.25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1.0916971364095764</v>
      </c>
      <c r="G204" s="1">
        <f t="shared" ref="G204:K204" si="125">G205</f>
        <v>2.5123883543866945E-4</v>
      </c>
      <c r="H204" s="1">
        <f t="shared" si="125"/>
        <v>0.26520699371863793</v>
      </c>
      <c r="I204" s="1">
        <f t="shared" si="125"/>
        <v>3.6191045585593409E-3</v>
      </c>
      <c r="J204" s="1">
        <f t="shared" si="125"/>
        <v>0.30228998410882729</v>
      </c>
      <c r="K204" s="1">
        <f t="shared" si="125"/>
        <v>0.25710844432478969</v>
      </c>
    </row>
    <row r="205" spans="1:11" x14ac:dyDescent="0.25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1.0916971364095764</v>
      </c>
      <c r="G205" s="1">
        <f>'[1]Electricity and CHPs'!C$92</f>
        <v>2.5123883543866945E-4</v>
      </c>
      <c r="H205" s="1">
        <f>'[1]Electricity and CHPs'!D$92</f>
        <v>0.26520699371863793</v>
      </c>
      <c r="I205" s="1">
        <f>'[1]Electricity and CHPs'!E$92</f>
        <v>3.6191045585593409E-3</v>
      </c>
      <c r="J205" s="1">
        <f>'[1]Electricity and CHPs'!F$92</f>
        <v>0.30228998410882729</v>
      </c>
      <c r="K205" s="1">
        <f>'[1]Electricity and CHPs'!G$92</f>
        <v>0.25710844432478969</v>
      </c>
    </row>
    <row r="206" spans="1:11" x14ac:dyDescent="0.25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3.248971938804508E-4</v>
      </c>
      <c r="K206" s="1">
        <f t="shared" si="126"/>
        <v>0.77379525480393729</v>
      </c>
    </row>
    <row r="207" spans="1:11" x14ac:dyDescent="0.25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3.248971938804508E-4</v>
      </c>
      <c r="K207" s="1">
        <f>'[1]Electricity and CHPs'!G$96</f>
        <v>0.77379525480393729</v>
      </c>
    </row>
    <row r="208" spans="1:11" x14ac:dyDescent="0.25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5.9935363579277618</v>
      </c>
      <c r="G208" s="1">
        <f t="shared" ref="G208:K208" si="127">SUM(G209,G215,G217,G223,G225,G227,G229)</f>
        <v>12.289727639429483</v>
      </c>
      <c r="H208" s="1">
        <f t="shared" si="127"/>
        <v>11.986719771912071</v>
      </c>
      <c r="I208" s="1">
        <f t="shared" si="127"/>
        <v>8.1538420785354511</v>
      </c>
      <c r="J208" s="1">
        <f t="shared" si="127"/>
        <v>7.4494241852289118</v>
      </c>
      <c r="K208" s="1">
        <f t="shared" si="127"/>
        <v>8.5387212077872654</v>
      </c>
    </row>
    <row r="209" spans="1:11" x14ac:dyDescent="0.25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2.6346840246266932</v>
      </c>
      <c r="G209" s="1">
        <f t="shared" ref="G209:K209" si="128">+G210</f>
        <v>1.5446163889902729</v>
      </c>
      <c r="H209" s="1">
        <f t="shared" si="128"/>
        <v>4.494397349362913</v>
      </c>
      <c r="I209" s="1">
        <f t="shared" si="128"/>
        <v>4.361128300001277</v>
      </c>
      <c r="J209" s="1">
        <f t="shared" si="128"/>
        <v>1.563117479507677</v>
      </c>
      <c r="K209" s="1">
        <f t="shared" si="128"/>
        <v>1.0367389720723691E-5</v>
      </c>
    </row>
    <row r="210" spans="1:11" x14ac:dyDescent="0.25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2.6346840246266932</v>
      </c>
      <c r="G210" s="1">
        <f>'[1]Electricity and CHPs'!C$97+G214</f>
        <v>1.5446163889902729</v>
      </c>
      <c r="H210" s="1">
        <f>'[1]Electricity and CHPs'!D$97+H214</f>
        <v>4.494397349362913</v>
      </c>
      <c r="I210" s="1">
        <f>'[1]Electricity and CHPs'!E$97+I214</f>
        <v>4.361128300001277</v>
      </c>
      <c r="J210" s="1">
        <f>'[1]Electricity and CHPs'!F$97+J214</f>
        <v>1.563117479507677</v>
      </c>
      <c r="K210" s="1">
        <f>'[1]Electricity and CHPs'!G$97+K214</f>
        <v>1.0367389720723691E-5</v>
      </c>
    </row>
    <row r="211" spans="1:11" x14ac:dyDescent="0.25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1.7329048998637628</v>
      </c>
      <c r="G211" s="1">
        <f t="shared" ref="G211:K211" si="129">G212</f>
        <v>1.5445729072055467</v>
      </c>
      <c r="H211" s="1">
        <f t="shared" si="129"/>
        <v>4.4930321219610541</v>
      </c>
      <c r="I211" s="1">
        <f t="shared" si="129"/>
        <v>1.0368047275068277</v>
      </c>
      <c r="J211" s="1">
        <f t="shared" si="129"/>
        <v>1.90740045966864E-4</v>
      </c>
      <c r="K211" s="1">
        <f t="shared" si="129"/>
        <v>4.1407095089422837E-6</v>
      </c>
    </row>
    <row r="212" spans="1:11" x14ac:dyDescent="0.25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1.7329048998637628</v>
      </c>
      <c r="G212" s="1">
        <f t="shared" ref="G212:K212" si="130">G210-G214</f>
        <v>1.5445729072055467</v>
      </c>
      <c r="H212" s="1">
        <f t="shared" si="130"/>
        <v>4.4930321219610541</v>
      </c>
      <c r="I212" s="1">
        <f t="shared" si="130"/>
        <v>1.0368047275068277</v>
      </c>
      <c r="J212" s="1">
        <f t="shared" si="130"/>
        <v>1.90740045966864E-4</v>
      </c>
      <c r="K212" s="1">
        <f t="shared" si="130"/>
        <v>4.1407095089422837E-6</v>
      </c>
    </row>
    <row r="213" spans="1:11" x14ac:dyDescent="0.25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0.90177912476293032</v>
      </c>
      <c r="G213" s="1">
        <f t="shared" ref="G213:K213" si="131">G214</f>
        <v>4.3481784726072316E-5</v>
      </c>
      <c r="H213" s="1">
        <f t="shared" si="131"/>
        <v>1.3652274018592441E-3</v>
      </c>
      <c r="I213" s="1">
        <f t="shared" si="131"/>
        <v>3.3243235724944493</v>
      </c>
      <c r="J213" s="1">
        <f t="shared" si="131"/>
        <v>1.5629267394617101</v>
      </c>
      <c r="K213" s="1">
        <f t="shared" si="131"/>
        <v>6.2266802117814069E-6</v>
      </c>
    </row>
    <row r="214" spans="1:11" x14ac:dyDescent="0.25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0.90177912476293032</v>
      </c>
      <c r="G214" s="1">
        <f>'[1]Electricity and CHPs'!C$98</f>
        <v>4.3481784726072316E-5</v>
      </c>
      <c r="H214" s="1">
        <f>'[1]Electricity and CHPs'!D$98</f>
        <v>1.3652274018592441E-3</v>
      </c>
      <c r="I214" s="1">
        <f>'[1]Electricity and CHPs'!E$98</f>
        <v>3.3243235724944493</v>
      </c>
      <c r="J214" s="1">
        <f>'[1]Electricity and CHPs'!F$98</f>
        <v>1.5629267394617101</v>
      </c>
      <c r="K214" s="1">
        <f>'[1]Electricity and CHPs'!G$98</f>
        <v>6.2266802117814069E-6</v>
      </c>
    </row>
    <row r="215" spans="1:11" x14ac:dyDescent="0.25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1.4500110589919899</v>
      </c>
      <c r="G215" s="1">
        <f t="shared" ref="G215:K215" si="132">+G216</f>
        <v>3.8004511750198322</v>
      </c>
      <c r="H215" s="1">
        <f t="shared" si="132"/>
        <v>3.8013043363955199</v>
      </c>
      <c r="I215" s="1">
        <f t="shared" si="132"/>
        <v>0.28437209045563844</v>
      </c>
      <c r="J215" s="1">
        <f t="shared" si="132"/>
        <v>0</v>
      </c>
      <c r="K215" s="1">
        <f t="shared" si="132"/>
        <v>0</v>
      </c>
    </row>
    <row r="216" spans="1:11" x14ac:dyDescent="0.25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1.4500110589919899</v>
      </c>
      <c r="G216" s="1">
        <f>'[1]Electricity and CHPs'!C$99</f>
        <v>3.8004511750198322</v>
      </c>
      <c r="H216" s="1">
        <f>'[1]Electricity and CHPs'!D$99</f>
        <v>3.8013043363955199</v>
      </c>
      <c r="I216" s="1">
        <f>'[1]Electricity and CHPs'!E$99</f>
        <v>0.28437209045563844</v>
      </c>
      <c r="J216" s="1">
        <f>'[1]Electricity and CHPs'!F$99</f>
        <v>0</v>
      </c>
      <c r="K216" s="1">
        <f>'[1]Electricity and CHPs'!G$99</f>
        <v>0</v>
      </c>
    </row>
    <row r="217" spans="1:11" x14ac:dyDescent="0.25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0.18407815298278976</v>
      </c>
      <c r="G217" s="1">
        <f t="shared" ref="G217:K217" si="133">+G218</f>
        <v>3.1020348923431116</v>
      </c>
      <c r="H217" s="1">
        <f t="shared" si="133"/>
        <v>1.1325048743824628E-3</v>
      </c>
      <c r="I217" s="1">
        <f t="shared" si="133"/>
        <v>2.2289079278124346E-4</v>
      </c>
      <c r="J217" s="1">
        <f t="shared" si="133"/>
        <v>9.3964658070705605E-5</v>
      </c>
      <c r="K217" s="1">
        <f t="shared" si="133"/>
        <v>2.2355038161534187E-6</v>
      </c>
    </row>
    <row r="218" spans="1:11" x14ac:dyDescent="0.25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0.18407815298278976</v>
      </c>
      <c r="G218" s="1">
        <f>'[1]Electricity and CHPs'!C$100</f>
        <v>3.1020348923431116</v>
      </c>
      <c r="H218" s="1">
        <f>'[1]Electricity and CHPs'!D$100</f>
        <v>1.1325048743824628E-3</v>
      </c>
      <c r="I218" s="1">
        <f>'[1]Electricity and CHPs'!E$100</f>
        <v>2.2289079278124346E-4</v>
      </c>
      <c r="J218" s="1">
        <f>'[1]Electricity and CHPs'!F$100</f>
        <v>9.3964658070705605E-5</v>
      </c>
      <c r="K218" s="1">
        <f>'[1]Electricity and CHPs'!G$100</f>
        <v>2.2355038161534187E-6</v>
      </c>
    </row>
    <row r="219" spans="1:11" x14ac:dyDescent="0.25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0.18407815298278976</v>
      </c>
      <c r="G219" s="1">
        <f t="shared" ref="G219:K219" si="134">G220</f>
        <v>3.1020348923431116</v>
      </c>
      <c r="H219" s="1">
        <f t="shared" si="134"/>
        <v>1.1325048743824628E-3</v>
      </c>
      <c r="I219" s="1">
        <f t="shared" si="134"/>
        <v>2.2289079278124346E-4</v>
      </c>
      <c r="J219" s="1">
        <f t="shared" si="134"/>
        <v>9.3964658070705605E-5</v>
      </c>
      <c r="K219" s="1">
        <f t="shared" si="134"/>
        <v>2.2355038161534187E-6</v>
      </c>
    </row>
    <row r="220" spans="1:11" x14ac:dyDescent="0.25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0.18407815298278976</v>
      </c>
      <c r="G220" s="1">
        <f t="shared" ref="G220:K220" si="135">G218-G222</f>
        <v>3.1020348923431116</v>
      </c>
      <c r="H220" s="1">
        <f t="shared" si="135"/>
        <v>1.1325048743824628E-3</v>
      </c>
      <c r="I220" s="1">
        <f t="shared" si="135"/>
        <v>2.2289079278124346E-4</v>
      </c>
      <c r="J220" s="1">
        <f t="shared" si="135"/>
        <v>9.3964658070705605E-5</v>
      </c>
      <c r="K220" s="1">
        <f t="shared" si="135"/>
        <v>2.2355038161534187E-6</v>
      </c>
    </row>
    <row r="221" spans="1:11" x14ac:dyDescent="0.25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25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1.7247631213262891</v>
      </c>
      <c r="G223" s="1">
        <f t="shared" ref="G223:K223" si="137">+G224</f>
        <v>1.556598275466738</v>
      </c>
      <c r="H223" s="1">
        <f t="shared" si="137"/>
        <v>1.3345885209336827</v>
      </c>
      <c r="I223" s="1">
        <f t="shared" si="137"/>
        <v>1.0326792107767222</v>
      </c>
      <c r="J223" s="1">
        <f t="shared" si="137"/>
        <v>0.61830519125630723</v>
      </c>
      <c r="K223" s="1">
        <f t="shared" si="137"/>
        <v>0.37020142535391803</v>
      </c>
    </row>
    <row r="224" spans="1:11" x14ac:dyDescent="0.25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1.7247631213262891</v>
      </c>
      <c r="G224" s="1">
        <f>'[1]Electricity and CHPs'!C$101</f>
        <v>1.556598275466738</v>
      </c>
      <c r="H224" s="1">
        <f>'[1]Electricity and CHPs'!D$101</f>
        <v>1.3345885209336827</v>
      </c>
      <c r="I224" s="1">
        <f>'[1]Electricity and CHPs'!E$101</f>
        <v>1.0326792107767222</v>
      </c>
      <c r="J224" s="1">
        <f>'[1]Electricity and CHPs'!F$101</f>
        <v>0.61830519125630723</v>
      </c>
      <c r="K224" s="1">
        <f>'[1]Electricity and CHPs'!G$101</f>
        <v>0.37020142535391803</v>
      </c>
    </row>
    <row r="225" spans="1:11" x14ac:dyDescent="0.25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0</v>
      </c>
      <c r="J225" s="1">
        <f t="shared" si="138"/>
        <v>8.8948007522883797E-8</v>
      </c>
      <c r="K225" s="1">
        <f t="shared" si="138"/>
        <v>1.742997532697396E-7</v>
      </c>
    </row>
    <row r="226" spans="1:11" x14ac:dyDescent="0.25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0</v>
      </c>
      <c r="J226" s="1">
        <f>'[1]Electricity and CHPs'!F$102</f>
        <v>8.8948007522883797E-8</v>
      </c>
      <c r="K226" s="1">
        <f>'[1]Electricity and CHPs'!G$102</f>
        <v>1.742997532697396E-7</v>
      </c>
    </row>
    <row r="227" spans="1:11" x14ac:dyDescent="0.25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2.5334794573308046</v>
      </c>
      <c r="K227" s="1">
        <f t="shared" si="139"/>
        <v>5.1479999701251264</v>
      </c>
    </row>
    <row r="228" spans="1:11" x14ac:dyDescent="0.25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2.5334794573308046</v>
      </c>
      <c r="K228" s="1">
        <f>'[1]Electricity and CHPs'!G$90</f>
        <v>5.1479999701251264</v>
      </c>
    </row>
    <row r="229" spans="1:11" x14ac:dyDescent="0.25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2.286026907609529</v>
      </c>
      <c r="H229" s="1">
        <f t="shared" si="140"/>
        <v>2.355297060345575</v>
      </c>
      <c r="I229" s="1">
        <f t="shared" si="140"/>
        <v>2.4754395865090331</v>
      </c>
      <c r="J229" s="1">
        <f t="shared" si="140"/>
        <v>2.7344280035280444</v>
      </c>
      <c r="K229" s="1">
        <f t="shared" si="140"/>
        <v>3.0205070351149303</v>
      </c>
    </row>
    <row r="230" spans="1:11" x14ac:dyDescent="0.25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2.286026907609529</v>
      </c>
      <c r="H230" s="1">
        <f>'[1]Electricity and CHPs'!D$123</f>
        <v>2.355297060345575</v>
      </c>
      <c r="I230" s="1">
        <f>'[1]Electricity and CHPs'!E$123</f>
        <v>2.4754395865090331</v>
      </c>
      <c r="J230" s="1">
        <f>'[1]Electricity and CHPs'!F$123</f>
        <v>2.7344280035280444</v>
      </c>
      <c r="K230" s="1">
        <f>'[1]Electricity and CHPs'!G$123</f>
        <v>3.0205070351149303</v>
      </c>
    </row>
    <row r="231" spans="1:11" x14ac:dyDescent="0.25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6.573535418821554</v>
      </c>
      <c r="G231" s="1">
        <f t="shared" ref="G231:K231" si="141">SUM(G232,G238,G271,G280,G286)</f>
        <v>8.3673269813120186</v>
      </c>
      <c r="H231" s="1">
        <f t="shared" si="141"/>
        <v>10.440076124488085</v>
      </c>
      <c r="I231" s="1">
        <f t="shared" si="141"/>
        <v>17.041600145920665</v>
      </c>
      <c r="J231" s="1">
        <f t="shared" si="141"/>
        <v>22.68046135798264</v>
      </c>
      <c r="K231" s="1">
        <f t="shared" si="141"/>
        <v>19.908692778887907</v>
      </c>
    </row>
    <row r="232" spans="1:11" x14ac:dyDescent="0.25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0.92939264849069381</v>
      </c>
      <c r="G232" s="1">
        <f t="shared" ref="G232:K232" si="142">+G233</f>
        <v>2.0726678293839242</v>
      </c>
      <c r="H232" s="1">
        <f t="shared" si="142"/>
        <v>1.7618653100743709</v>
      </c>
      <c r="I232" s="1">
        <f t="shared" si="142"/>
        <v>1.3166152813567971</v>
      </c>
      <c r="J232" s="1">
        <f t="shared" si="142"/>
        <v>4.8650284011810051E-4</v>
      </c>
      <c r="K232" s="1">
        <f t="shared" si="142"/>
        <v>1.3928686223317559E-4</v>
      </c>
    </row>
    <row r="233" spans="1:11" x14ac:dyDescent="0.25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0.92939264849069381</v>
      </c>
      <c r="G233" s="1">
        <f>'[1]Electricity and CHPs'!C$104</f>
        <v>2.0726678293839242</v>
      </c>
      <c r="H233" s="1">
        <f>'[1]Electricity and CHPs'!D$104</f>
        <v>1.7618653100743709</v>
      </c>
      <c r="I233" s="1">
        <f>'[1]Electricity and CHPs'!E$104</f>
        <v>1.3166152813567971</v>
      </c>
      <c r="J233" s="1">
        <f>'[1]Electricity and CHPs'!F$104</f>
        <v>4.8650284011810051E-4</v>
      </c>
      <c r="K233" s="1">
        <f>'[1]Electricity and CHPs'!G$104</f>
        <v>1.3928686223317559E-4</v>
      </c>
    </row>
    <row r="234" spans="1:11" x14ac:dyDescent="0.25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0.92939264849069381</v>
      </c>
      <c r="G234" s="1">
        <f t="shared" ref="G234:K234" si="143">G235</f>
        <v>2.0726678293839242</v>
      </c>
      <c r="H234" s="1">
        <f t="shared" si="143"/>
        <v>1.7618653100743709</v>
      </c>
      <c r="I234" s="1">
        <f t="shared" si="143"/>
        <v>1.3166152813567971</v>
      </c>
      <c r="J234" s="1">
        <f t="shared" si="143"/>
        <v>4.8650284011810051E-4</v>
      </c>
      <c r="K234" s="1">
        <f t="shared" si="143"/>
        <v>1.3928686223317559E-4</v>
      </c>
    </row>
    <row r="235" spans="1:11" x14ac:dyDescent="0.25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0.92939264849069381</v>
      </c>
      <c r="G235" s="1">
        <f t="shared" ref="G235:K235" si="144">G233-G237</f>
        <v>2.0726678293839242</v>
      </c>
      <c r="H235" s="1">
        <f t="shared" si="144"/>
        <v>1.7618653100743709</v>
      </c>
      <c r="I235" s="1">
        <f t="shared" si="144"/>
        <v>1.3166152813567971</v>
      </c>
      <c r="J235" s="1">
        <f t="shared" si="144"/>
        <v>4.8650284011810051E-4</v>
      </c>
      <c r="K235" s="1">
        <f t="shared" si="144"/>
        <v>1.3928686223317559E-4</v>
      </c>
    </row>
    <row r="236" spans="1:11" x14ac:dyDescent="0.25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25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25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3.0490394796900975</v>
      </c>
      <c r="G238" s="1">
        <f t="shared" ref="G238:K238" si="147">SUM(G239:G248)</f>
        <v>2.6187769732919035</v>
      </c>
      <c r="H238" s="1">
        <f t="shared" si="147"/>
        <v>4.5720555072918208</v>
      </c>
      <c r="I238" s="1">
        <f t="shared" si="147"/>
        <v>12.365582707531921</v>
      </c>
      <c r="J238" s="1">
        <f t="shared" si="147"/>
        <v>15.762257575974029</v>
      </c>
      <c r="K238" s="1">
        <f t="shared" si="147"/>
        <v>4.8174747589754787</v>
      </c>
    </row>
    <row r="239" spans="1:11" x14ac:dyDescent="0.25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0.77059515863495065</v>
      </c>
      <c r="G239" s="1">
        <f>'[1]Electricity and CHPs_IN'!C$39*0.75-G86-G240</f>
        <v>0.1016844917960289</v>
      </c>
      <c r="H239" s="1">
        <f>'[1]Electricity and CHPs_IN'!D$39*0.75-H86-H240</f>
        <v>0.12770616897968712</v>
      </c>
      <c r="I239" s="1">
        <f>'[1]Electricity and CHPs_IN'!E$39*0.75-I86-I240</f>
        <v>0.97851952686990873</v>
      </c>
      <c r="J239" s="1">
        <f>'[1]Electricity and CHPs'!F$103-J240</f>
        <v>3.5331736211003079E-2</v>
      </c>
      <c r="K239" s="1">
        <f>'[1]Electricity and CHPs'!G$103-K240</f>
        <v>4.8337266662599083E-3</v>
      </c>
    </row>
    <row r="240" spans="1:11" x14ac:dyDescent="0.25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2.2331632211535144E-4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2.8467669877500438E-3</v>
      </c>
    </row>
    <row r="241" spans="1:11" x14ac:dyDescent="0.25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3.3826044401987984E-4</v>
      </c>
      <c r="J241" s="1">
        <f>'[1]Electricity and CHPs'!F$107</f>
        <v>2.221143126981463E-4</v>
      </c>
      <c r="K241" s="1">
        <f>'[1]Electricity and CHPs'!G$107</f>
        <v>2.6633218313491396E-4</v>
      </c>
    </row>
    <row r="242" spans="1:11" x14ac:dyDescent="0.25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3.9187985883059148E-2</v>
      </c>
      <c r="G242" s="1">
        <f>'[1]Electricity and CHPs'!C$109</f>
        <v>6.0962494213378585E-2</v>
      </c>
      <c r="H242" s="1">
        <f>'[1]Electricity and CHPs'!D$109</f>
        <v>4.6029818862864599E-2</v>
      </c>
      <c r="I242" s="1">
        <f>'[1]Electricity and CHPs'!E$109</f>
        <v>2.3830020641296201E-2</v>
      </c>
      <c r="J242" s="1">
        <f>'[1]Electricity and CHPs'!F$109</f>
        <v>1.7271493399061061E-2</v>
      </c>
      <c r="K242" s="1">
        <f>'[1]Electricity and CHPs'!G$109</f>
        <v>9.597358838950435E-4</v>
      </c>
    </row>
    <row r="243" spans="1:11" x14ac:dyDescent="0.25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25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0.12235365964080966</v>
      </c>
      <c r="G244" s="1">
        <f>'[1]Electricity and CHPs'!C$112</f>
        <v>0.12760075738306687</v>
      </c>
      <c r="H244" s="1">
        <f>'[1]Electricity and CHPs'!D$112</f>
        <v>1.3380825000447967</v>
      </c>
      <c r="I244" s="1">
        <f>'[1]Electricity and CHPs'!E$112</f>
        <v>1.3747486730539142</v>
      </c>
      <c r="J244" s="1">
        <f>'[1]Electricity and CHPs'!F$112</f>
        <v>1.7086900304222743</v>
      </c>
      <c r="K244" s="1">
        <f>'[1]Electricity and CHPs'!G$112</f>
        <v>0.31567747544966729</v>
      </c>
    </row>
    <row r="245" spans="1:11" x14ac:dyDescent="0.25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25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1.4243124560190619</v>
      </c>
      <c r="G246" s="1">
        <f>'[1]Electricity and CHPs'!C$115</f>
        <v>1.5783230923877072</v>
      </c>
      <c r="H246" s="1">
        <f>'[1]Electricity and CHPs'!D$115</f>
        <v>1.9039195737335131</v>
      </c>
      <c r="I246" s="1">
        <f>'[1]Electricity and CHPs'!E$115</f>
        <v>1.6997798922226208</v>
      </c>
      <c r="J246" s="1">
        <f>'[1]Electricity and CHPs'!F$115</f>
        <v>3.4157060984721377</v>
      </c>
      <c r="K246" s="1">
        <f>'[1]Electricity and CHPs'!G$115</f>
        <v>3.5258120762559879</v>
      </c>
    </row>
    <row r="247" spans="1:11" x14ac:dyDescent="0.25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0.692590219512216</v>
      </c>
      <c r="G247" s="1">
        <f>'[1]Electricity and CHPs'!C$116</f>
        <v>0.75020613751172194</v>
      </c>
      <c r="H247" s="1">
        <f>'[1]Electricity and CHPs'!D$116</f>
        <v>1.1563174456709591</v>
      </c>
      <c r="I247" s="1">
        <f>'[1]Electricity and CHPs'!E$116</f>
        <v>8.2880932762935355</v>
      </c>
      <c r="J247" s="1">
        <f>'[1]Electricity and CHPs'!F$116</f>
        <v>8.6607597425322016</v>
      </c>
      <c r="K247" s="1">
        <f>'[1]Electricity and CHPs'!G$116</f>
        <v>1.3918421472246075E-4</v>
      </c>
    </row>
    <row r="248" spans="1:11" x14ac:dyDescent="0.25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2.7305800662513362E-4</v>
      </c>
      <c r="J248" s="1">
        <f>'[1]Electricity and CHPs'!F$118</f>
        <v>1.9240530443025392</v>
      </c>
      <c r="K248" s="1">
        <f>'[1]Electricity and CHPs'!G$118</f>
        <v>0.96693946133406139</v>
      </c>
    </row>
    <row r="249" spans="1:11" x14ac:dyDescent="0.25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1.5823868946807811</v>
      </c>
      <c r="G249" s="1">
        <f t="shared" ref="G249:K249" si="148">SUM(G250:G259)</f>
        <v>0.95626322089494753</v>
      </c>
      <c r="H249" s="1">
        <f t="shared" si="148"/>
        <v>2.4595119255992532</v>
      </c>
      <c r="I249" s="1">
        <f t="shared" si="148"/>
        <v>10.501115363317663</v>
      </c>
      <c r="J249" s="1">
        <f t="shared" si="148"/>
        <v>12.334840006204448</v>
      </c>
      <c r="K249" s="1">
        <f t="shared" si="148"/>
        <v>1.2891598406780223</v>
      </c>
    </row>
    <row r="250" spans="1:11" x14ac:dyDescent="0.25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0.75051357081095482</v>
      </c>
      <c r="G250" s="1">
        <f t="shared" si="149"/>
        <v>9.3456463015384669E-2</v>
      </c>
      <c r="H250" s="1">
        <f t="shared" si="149"/>
        <v>0.11772070591592662</v>
      </c>
      <c r="I250" s="1">
        <f t="shared" si="149"/>
        <v>0.96341050128648442</v>
      </c>
      <c r="J250" s="1">
        <f t="shared" si="149"/>
        <v>3.5298221863674754E-2</v>
      </c>
      <c r="K250" s="1">
        <f t="shared" si="149"/>
        <v>4.8243604017706278E-3</v>
      </c>
    </row>
    <row r="251" spans="1:11" x14ac:dyDescent="0.25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2.2310449270683438E-4</v>
      </c>
      <c r="K251" s="1">
        <f t="shared" si="149"/>
        <v>2.8412508354337088E-3</v>
      </c>
    </row>
    <row r="252" spans="1:11" x14ac:dyDescent="0.25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3.3303746628441733E-4</v>
      </c>
      <c r="J252" s="1">
        <f t="shared" si="149"/>
        <v>2.2190362347025494E-4</v>
      </c>
      <c r="K252" s="1">
        <f t="shared" si="149"/>
        <v>2.6581611389031611E-4</v>
      </c>
    </row>
    <row r="253" spans="1:11" x14ac:dyDescent="0.25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3.8166753175666854E-2</v>
      </c>
      <c r="G253" s="1">
        <f t="shared" ref="G253:K253" si="150">G242-G264</f>
        <v>5.6029577226059522E-2</v>
      </c>
      <c r="H253" s="1">
        <f t="shared" si="150"/>
        <v>4.2430704898684619E-2</v>
      </c>
      <c r="I253" s="1">
        <f t="shared" si="150"/>
        <v>2.3462068462891957E-2</v>
      </c>
      <c r="J253" s="1">
        <f t="shared" si="150"/>
        <v>1.7255110314312604E-2</v>
      </c>
      <c r="K253" s="1">
        <f t="shared" si="150"/>
        <v>9.5787621313807672E-4</v>
      </c>
    </row>
    <row r="254" spans="1:11" x14ac:dyDescent="0.25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25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0.11916514264309493</v>
      </c>
      <c r="G255" s="1">
        <f t="shared" si="152"/>
        <v>0.11727565582986346</v>
      </c>
      <c r="H255" s="1">
        <f t="shared" si="152"/>
        <v>1.2334565960088932</v>
      </c>
      <c r="I255" s="1">
        <f t="shared" si="152"/>
        <v>1.3535215924473647</v>
      </c>
      <c r="J255" s="1">
        <f t="shared" si="152"/>
        <v>1.7070692317495448</v>
      </c>
      <c r="K255" s="1">
        <f t="shared" si="152"/>
        <v>0.31506579031881199</v>
      </c>
    </row>
    <row r="256" spans="1:11" x14ac:dyDescent="0.25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25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25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0.67454142805106454</v>
      </c>
      <c r="G258" s="1">
        <f t="shared" si="155"/>
        <v>0.68950152482363991</v>
      </c>
      <c r="H258" s="1">
        <f t="shared" si="155"/>
        <v>1.0659039187757486</v>
      </c>
      <c r="I258" s="1">
        <f t="shared" si="155"/>
        <v>8.1601193218545305</v>
      </c>
      <c r="J258" s="1">
        <f t="shared" si="155"/>
        <v>8.6525444737323625</v>
      </c>
      <c r="K258" s="1">
        <f t="shared" si="155"/>
        <v>1.3891451884227727E-4</v>
      </c>
    </row>
    <row r="259" spans="1:18" x14ac:dyDescent="0.25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2.6884180010643989E-4</v>
      </c>
      <c r="J259" s="1">
        <f t="shared" si="156"/>
        <v>1.9222279604283765</v>
      </c>
      <c r="K259" s="1">
        <f t="shared" si="156"/>
        <v>0.96506583227613518</v>
      </c>
    </row>
    <row r="260" spans="1:18" x14ac:dyDescent="0.25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1.4666525850093162</v>
      </c>
      <c r="G260" s="1">
        <f t="shared" ref="G260:K260" si="157">SUM(G261:G270)</f>
        <v>1.662513752396956</v>
      </c>
      <c r="H260" s="1">
        <f t="shared" si="157"/>
        <v>2.1125435816925675</v>
      </c>
      <c r="I260" s="1">
        <f t="shared" si="157"/>
        <v>1.8644673442142579</v>
      </c>
      <c r="J260" s="1">
        <f t="shared" si="157"/>
        <v>3.4274175697695823</v>
      </c>
      <c r="K260" s="1">
        <f t="shared" si="157"/>
        <v>3.5283149182974567</v>
      </c>
      <c r="M260" s="1"/>
      <c r="N260" s="1"/>
      <c r="O260" s="1"/>
      <c r="P260" s="1"/>
      <c r="Q260" s="1"/>
      <c r="R260" s="1"/>
    </row>
    <row r="261" spans="1:18" x14ac:dyDescent="0.25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2.0081587823995873E-2</v>
      </c>
      <c r="G261" s="1">
        <f t="shared" si="158"/>
        <v>8.2280287806442316E-3</v>
      </c>
      <c r="H261" s="1">
        <f t="shared" si="158"/>
        <v>9.9854630637604899E-3</v>
      </c>
      <c r="I261" s="1">
        <f t="shared" si="158"/>
        <v>1.5109025583424317E-2</v>
      </c>
      <c r="J261" s="1">
        <f t="shared" si="158"/>
        <v>3.3514347328324567E-5</v>
      </c>
      <c r="K261" s="1">
        <f t="shared" si="158"/>
        <v>9.3662644892804558E-6</v>
      </c>
    </row>
    <row r="262" spans="1:18" x14ac:dyDescent="0.25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2.1182940851706921E-7</v>
      </c>
      <c r="K262" s="1">
        <f t="shared" si="158"/>
        <v>5.5161523163348491E-6</v>
      </c>
    </row>
    <row r="263" spans="1:18" x14ac:dyDescent="0.25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5.2229777354625012E-6</v>
      </c>
      <c r="J263" s="1">
        <f t="shared" si="158"/>
        <v>2.1068922789136916E-7</v>
      </c>
      <c r="K263" s="1">
        <f t="shared" si="158"/>
        <v>5.1606924459781875E-7</v>
      </c>
    </row>
    <row r="264" spans="1:18" x14ac:dyDescent="0.25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1.0212327073922912E-3</v>
      </c>
      <c r="G264" s="1">
        <f t="shared" si="158"/>
        <v>4.9329169873190597E-3</v>
      </c>
      <c r="H264" s="1">
        <f t="shared" si="158"/>
        <v>3.5991139641799821E-3</v>
      </c>
      <c r="I264" s="1">
        <f t="shared" si="158"/>
        <v>3.6795217840424478E-4</v>
      </c>
      <c r="J264" s="1">
        <f t="shared" si="158"/>
        <v>1.63830847484572E-5</v>
      </c>
      <c r="K264" s="1">
        <f t="shared" si="158"/>
        <v>1.8596707569668345E-6</v>
      </c>
    </row>
    <row r="265" spans="1:18" x14ac:dyDescent="0.25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25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3.1885169977147292E-3</v>
      </c>
      <c r="G266" s="1">
        <f t="shared" si="158"/>
        <v>1.0325101553203398E-2</v>
      </c>
      <c r="H266" s="1">
        <f t="shared" si="158"/>
        <v>0.10462590403590342</v>
      </c>
      <c r="I266" s="1">
        <f t="shared" si="158"/>
        <v>2.122708060654949E-2</v>
      </c>
      <c r="J266" s="1">
        <f t="shared" si="158"/>
        <v>1.6207986727293576E-3</v>
      </c>
      <c r="K266" s="1">
        <f t="shared" si="158"/>
        <v>6.1168513085529518E-4</v>
      </c>
    </row>
    <row r="267" spans="1:18" x14ac:dyDescent="0.25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25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1.4243124560190619</v>
      </c>
      <c r="G268" s="1">
        <f t="shared" si="158"/>
        <v>1.5783230923877072</v>
      </c>
      <c r="H268" s="1">
        <f t="shared" si="158"/>
        <v>1.9039195737335131</v>
      </c>
      <c r="I268" s="1">
        <f t="shared" si="158"/>
        <v>1.6997798922226208</v>
      </c>
      <c r="J268" s="1">
        <f t="shared" si="158"/>
        <v>3.4157060984721377</v>
      </c>
      <c r="K268" s="1">
        <f t="shared" si="158"/>
        <v>3.5258120762559879</v>
      </c>
    </row>
    <row r="269" spans="1:18" x14ac:dyDescent="0.25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1.8048791461151452E-2</v>
      </c>
      <c r="G269" s="1">
        <f t="shared" si="158"/>
        <v>6.0704612688082069E-2</v>
      </c>
      <c r="H269" s="1">
        <f t="shared" si="158"/>
        <v>9.0413526895210511E-2</v>
      </c>
      <c r="I269" s="1">
        <f t="shared" si="158"/>
        <v>0.12797395443900467</v>
      </c>
      <c r="J269" s="1">
        <f t="shared" si="158"/>
        <v>8.2152687998389914E-3</v>
      </c>
      <c r="K269" s="1">
        <f t="shared" si="158"/>
        <v>2.6969588018348944E-7</v>
      </c>
    </row>
    <row r="270" spans="1:18" x14ac:dyDescent="0.25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4.2162065186937061E-6</v>
      </c>
      <c r="J270" s="1">
        <f t="shared" si="158"/>
        <v>1.8250838741627994E-3</v>
      </c>
      <c r="K270" s="1">
        <f t="shared" si="158"/>
        <v>1.873629057926177E-3</v>
      </c>
    </row>
    <row r="271" spans="1:18" x14ac:dyDescent="0.25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1.9348177188983102</v>
      </c>
      <c r="G271" s="1">
        <f t="shared" ref="G271:K271" si="159">SUM(G272:G273)</f>
        <v>1.8587835279722635</v>
      </c>
      <c r="H271" s="1">
        <f t="shared" si="159"/>
        <v>2.5502956487874484</v>
      </c>
      <c r="I271" s="1">
        <f t="shared" si="159"/>
        <v>2.2433328750627912</v>
      </c>
      <c r="J271" s="1">
        <f t="shared" si="159"/>
        <v>1.6590489716278729</v>
      </c>
      <c r="K271" s="1">
        <f t="shared" si="159"/>
        <v>2.0316404749705543</v>
      </c>
    </row>
    <row r="272" spans="1:18" x14ac:dyDescent="0.25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1.9348177188983102</v>
      </c>
      <c r="G272" s="1">
        <f>'[1]Electricity and CHPs'!C$106-G273</f>
        <v>1.8587835279722635</v>
      </c>
      <c r="H272" s="1">
        <f>'[1]Electricity and CHPs'!D$106-H273</f>
        <v>2.5502956487874484</v>
      </c>
      <c r="I272" s="1">
        <f>'[1]Electricity and CHPs'!E$106-I273</f>
        <v>2.2433328750627912</v>
      </c>
      <c r="J272" s="1">
        <f>'[1]Electricity and CHPs'!F$106-J273</f>
        <v>1.6588508797251806</v>
      </c>
      <c r="K272" s="1">
        <f>'[1]Electricity and CHPs'!G$106-K273</f>
        <v>1.6639798004813855E-5</v>
      </c>
    </row>
    <row r="273" spans="1:11" x14ac:dyDescent="0.25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1.9809190269217647E-4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2.0316238351725495</v>
      </c>
    </row>
    <row r="274" spans="1:11" x14ac:dyDescent="0.25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25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1.9348177188983102</v>
      </c>
      <c r="G277" s="1">
        <f t="shared" ref="G277:K277" si="161">SUM(G278:G279)</f>
        <v>1.8587835279722635</v>
      </c>
      <c r="H277" s="1">
        <f t="shared" si="161"/>
        <v>2.5502956487874484</v>
      </c>
      <c r="I277" s="1">
        <f t="shared" si="161"/>
        <v>2.2433328750627912</v>
      </c>
      <c r="J277" s="1">
        <f t="shared" si="161"/>
        <v>1.6590489716278729</v>
      </c>
      <c r="K277" s="1">
        <f t="shared" si="161"/>
        <v>2.0316404749705543</v>
      </c>
    </row>
    <row r="278" spans="1:11" x14ac:dyDescent="0.25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1.9348177188983102</v>
      </c>
      <c r="G278" s="1">
        <f t="shared" ref="G278:K278" si="162">G272</f>
        <v>1.8587835279722635</v>
      </c>
      <c r="H278" s="1">
        <f t="shared" si="162"/>
        <v>2.5502956487874484</v>
      </c>
      <c r="I278" s="1">
        <f t="shared" si="162"/>
        <v>2.2433328750627912</v>
      </c>
      <c r="J278" s="1">
        <f t="shared" si="162"/>
        <v>1.6588508797251806</v>
      </c>
      <c r="K278" s="1">
        <f t="shared" si="162"/>
        <v>1.6639798004813855E-5</v>
      </c>
    </row>
    <row r="279" spans="1:11" x14ac:dyDescent="0.25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1.9809190269217647E-4</v>
      </c>
      <c r="K279" s="1">
        <f t="shared" si="163"/>
        <v>2.0316238351725495</v>
      </c>
    </row>
    <row r="280" spans="1:11" x14ac:dyDescent="0.25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0.6602855717424525</v>
      </c>
      <c r="G280" s="1">
        <f t="shared" ref="G280:K280" si="164">SUM(G281:G285)</f>
        <v>1.817098650663928</v>
      </c>
      <c r="H280" s="1">
        <f t="shared" si="164"/>
        <v>1.5558596583344442</v>
      </c>
      <c r="I280" s="1">
        <f t="shared" si="164"/>
        <v>1.1144672498991988</v>
      </c>
      <c r="J280" s="1">
        <f t="shared" si="164"/>
        <v>5.2550870284988882</v>
      </c>
      <c r="K280" s="1">
        <f t="shared" si="164"/>
        <v>12.748051813579199</v>
      </c>
    </row>
    <row r="281" spans="1:11" x14ac:dyDescent="0.25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0.65956973565551891</v>
      </c>
      <c r="G281" s="1">
        <f>'[1]Electricity and CHPs'!C$105-G282</f>
        <v>1.816724436604731</v>
      </c>
      <c r="H281" s="1">
        <f>'[1]Electricity and CHPs'!D$105-H282</f>
        <v>1.5551036041173358</v>
      </c>
      <c r="I281" s="1">
        <f>'[1]Electricity and CHPs'!E$105-I282</f>
        <v>1.1067918562990398</v>
      </c>
      <c r="J281" s="1">
        <f>'[1]Electricity and CHPs'!F$105-J282</f>
        <v>1.0725203876154463</v>
      </c>
      <c r="K281" s="1">
        <f>'[1]Electricity and CHPs'!G$105-K282</f>
        <v>2.0509495345422124E-4</v>
      </c>
    </row>
    <row r="282" spans="1:11" x14ac:dyDescent="0.25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4.1733496383838311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11.416072356145497</v>
      </c>
    </row>
    <row r="283" spans="1:11" x14ac:dyDescent="0.25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3.3660739024416538E-4</v>
      </c>
      <c r="G283" s="1">
        <f>'[1]Electricity and CHPs'!C$110</f>
        <v>1.7835996870911084E-4</v>
      </c>
      <c r="H283" s="1">
        <f>'[1]Electricity and CHPs'!D$110</f>
        <v>3.3825111287616872E-4</v>
      </c>
      <c r="I283" s="1">
        <f>'[1]Electricity and CHPs'!E$110</f>
        <v>2.949103952397991E-3</v>
      </c>
      <c r="J283" s="1">
        <f>'[1]Electricity and CHPs'!F$110</f>
        <v>3.8579878505773406E-3</v>
      </c>
      <c r="K283" s="1">
        <f>'[1]Electricity and CHPs'!G$110</f>
        <v>5.8221078713078297E-4</v>
      </c>
    </row>
    <row r="284" spans="1:11" x14ac:dyDescent="0.25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3.7922869668933449E-4</v>
      </c>
      <c r="G284" s="1">
        <f>'[1]Electricity and CHPs'!C$113</f>
        <v>1.9585409048785644E-4</v>
      </c>
      <c r="H284" s="1">
        <f>'[1]Electricity and CHPs'!D$113</f>
        <v>4.1780310423219168E-4</v>
      </c>
      <c r="I284" s="1">
        <f>'[1]Electricity and CHPs'!E$113</f>
        <v>3.7753285551828642E-3</v>
      </c>
      <c r="J284" s="1">
        <f>'[1]Electricity and CHPs'!F$113</f>
        <v>4.4754464642676826E-3</v>
      </c>
      <c r="K284" s="1">
        <f>'[1]Electricity and CHPs'!G$113</f>
        <v>1.3309772471534733</v>
      </c>
    </row>
    <row r="285" spans="1:11" x14ac:dyDescent="0.25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9.5096109257822629E-4</v>
      </c>
      <c r="J285" s="1">
        <f>'[1]Electricity and CHPs'!F$117</f>
        <v>8.8356818476621757E-4</v>
      </c>
      <c r="K285" s="1">
        <f>'[1]Electricity and CHPs'!G$117</f>
        <v>2.1490453964293451E-4</v>
      </c>
    </row>
    <row r="286" spans="1:11" x14ac:dyDescent="0.25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1.6020320699585405E-3</v>
      </c>
      <c r="J286" s="1">
        <f t="shared" si="165"/>
        <v>3.5812790417335386E-3</v>
      </c>
      <c r="K286" s="1">
        <f t="shared" si="165"/>
        <v>0.31138644450044334</v>
      </c>
    </row>
    <row r="287" spans="1:11" x14ac:dyDescent="0.25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1.0801971332257774E-3</v>
      </c>
      <c r="J287" s="1">
        <f>'[1]Electricity and CHPs'!F$108</f>
        <v>3.1393741020351667E-3</v>
      </c>
      <c r="K287" s="1">
        <f>'[1]Electricity and CHPs'!G$108</f>
        <v>0.31080144783385233</v>
      </c>
    </row>
    <row r="288" spans="1:11" x14ac:dyDescent="0.25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5.2183493673276307E-4</v>
      </c>
      <c r="J288" s="1">
        <f>'[1]Electricity and CHPs'!F$119</f>
        <v>4.4190493969837192E-4</v>
      </c>
      <c r="K288" s="1">
        <f>'[1]Electricity and CHPs'!G$119</f>
        <v>5.8499666659102376E-4</v>
      </c>
    </row>
    <row r="289" spans="1:13" x14ac:dyDescent="0.25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437.56613082632157</v>
      </c>
      <c r="G289" s="3">
        <f t="shared" ref="G289" si="166">SUM(G290,G292,G300,G308,G356,G377,G385,G387,G395,G399,G393)</f>
        <v>421.10827837320954</v>
      </c>
      <c r="H289" s="3">
        <f t="shared" ref="H289" si="167">SUM(H290,H292,H300,H308,H356,H377,H385,H387,H395,H399,H393)</f>
        <v>364.19936788058465</v>
      </c>
      <c r="I289" s="3">
        <f t="shared" ref="I289" si="168">SUM(I290,I292,I300,I308,I356,I377,I385,I387,I395,I399,I393)</f>
        <v>311.91061187361328</v>
      </c>
      <c r="J289" s="3">
        <f t="shared" ref="J289" si="169">SUM(J290,J292,J300,J308,J356,J377,J385,J387,J395,J399,J393)</f>
        <v>313.22494860603786</v>
      </c>
      <c r="K289" s="3">
        <f t="shared" ref="K289" si="170">SUM(K290,K292,K300,K308,K356,K377,K385,K387,K395,K399,K393)</f>
        <v>299.91714057202415</v>
      </c>
    </row>
    <row r="290" spans="1:13" x14ac:dyDescent="0.25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250.94819124443831</v>
      </c>
      <c r="G290" s="1">
        <f t="shared" ref="G290:K290" si="171">G291</f>
        <v>253.29826685089938</v>
      </c>
      <c r="H290" s="1">
        <f t="shared" si="171"/>
        <v>165.10660678215123</v>
      </c>
      <c r="I290" s="1">
        <f t="shared" si="171"/>
        <v>70.076260556733061</v>
      </c>
      <c r="J290" s="1">
        <f t="shared" si="171"/>
        <v>39.547018071946191</v>
      </c>
      <c r="K290" s="1">
        <f t="shared" si="171"/>
        <v>0</v>
      </c>
    </row>
    <row r="291" spans="1:13" x14ac:dyDescent="0.25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250.94819124443831</v>
      </c>
      <c r="G291" s="1">
        <f>'[1]Electricity and CHPs_IN'!C$14</f>
        <v>253.29826685089938</v>
      </c>
      <c r="H291" s="1">
        <f>'[1]Electricity and CHPs_IN'!D$14</f>
        <v>165.10660678215123</v>
      </c>
      <c r="I291" s="1">
        <f>'[1]Electricity and CHPs_IN'!E$14</f>
        <v>70.076260556733061</v>
      </c>
      <c r="J291" s="1">
        <f>'[1]Electricity and CHPs_IN'!F$14</f>
        <v>39.547018071946191</v>
      </c>
      <c r="K291" s="1">
        <f>'[1]Electricity and CHPs_IN'!G$14</f>
        <v>0</v>
      </c>
    </row>
    <row r="292" spans="1:13" x14ac:dyDescent="0.25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149.43049542335081</v>
      </c>
      <c r="G292" s="1">
        <f t="shared" ref="G292:K292" si="173">SUM(G293:G295)</f>
        <v>125.60641853932233</v>
      </c>
      <c r="H292" s="1">
        <f t="shared" si="173"/>
        <v>138.20693133412249</v>
      </c>
      <c r="I292" s="1">
        <f t="shared" si="173"/>
        <v>150.62801732616703</v>
      </c>
      <c r="J292" s="1">
        <f t="shared" si="173"/>
        <v>151.50790043889896</v>
      </c>
      <c r="K292" s="1">
        <f t="shared" si="173"/>
        <v>151.85523449680608</v>
      </c>
    </row>
    <row r="293" spans="1:13" x14ac:dyDescent="0.25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66.74568006459485</v>
      </c>
      <c r="G293" s="1">
        <f>'[1]Electricity and CHPs_IN'!C$15</f>
        <v>49.798799646207954</v>
      </c>
      <c r="H293" s="1">
        <f>'[1]Electricity and CHPs_IN'!D$15</f>
        <v>68.536270457775814</v>
      </c>
      <c r="I293" s="1">
        <f>'[1]Electricity and CHPs_IN'!E$15</f>
        <v>70.234953391222874</v>
      </c>
      <c r="J293" s="1">
        <f>'[1]Electricity and CHPs_IN'!F$15</f>
        <v>70.54824419086755</v>
      </c>
      <c r="K293" s="1">
        <f>'[1]Electricity and CHPs_IN'!G$15</f>
        <v>69.178238110162411</v>
      </c>
    </row>
    <row r="294" spans="1:13" x14ac:dyDescent="0.25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66.632404690546068</v>
      </c>
      <c r="G294" s="1">
        <f>'[1]Electricity and CHPs_IN'!C$16</f>
        <v>55.76400359418767</v>
      </c>
      <c r="H294" s="1">
        <f>'[1]Electricity and CHPs_IN'!D$16</f>
        <v>65.549075860569289</v>
      </c>
      <c r="I294" s="1">
        <f>'[1]Electricity and CHPs_IN'!E$16</f>
        <v>64.464326637395871</v>
      </c>
      <c r="J294" s="1">
        <f>'[1]Electricity and CHPs_IN'!F$16</f>
        <v>64.764976704633938</v>
      </c>
      <c r="K294" s="1">
        <f>'[1]Electricity and CHPs_IN'!G$16</f>
        <v>66.134979705476638</v>
      </c>
    </row>
    <row r="295" spans="1:13" x14ac:dyDescent="0.25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16.052410668209873</v>
      </c>
      <c r="G295" s="1">
        <f>'[1]Electricity and CHPs_IN'!C$13</f>
        <v>20.043615298926717</v>
      </c>
      <c r="H295" s="1">
        <f>'[1]Electricity and CHPs_IN'!D$13</f>
        <v>4.121585015777371</v>
      </c>
      <c r="I295" s="1">
        <f>'[1]Electricity and CHPs_IN'!E$13</f>
        <v>15.928737297548281</v>
      </c>
      <c r="J295" s="1">
        <f>'[1]Electricity and CHPs_IN'!F$13</f>
        <v>16.194679543397463</v>
      </c>
      <c r="K295" s="1">
        <f>'[1]Electricity and CHPs_IN'!G$13</f>
        <v>16.54201668116702</v>
      </c>
    </row>
    <row r="296" spans="1:13" x14ac:dyDescent="0.25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0.14329359240069275</v>
      </c>
      <c r="G296" s="1">
        <f t="shared" ref="G296:K296" si="174">SUM(G297:G299)</f>
        <v>1.5421625284559768</v>
      </c>
      <c r="H296" s="1">
        <f t="shared" si="174"/>
        <v>6.6733147046625974E-2</v>
      </c>
      <c r="I296" s="1">
        <f t="shared" si="174"/>
        <v>7.6189333309449617E-2</v>
      </c>
      <c r="J296" s="1">
        <f t="shared" si="174"/>
        <v>2.5369195065386963E-3</v>
      </c>
      <c r="K296" s="1">
        <f t="shared" si="174"/>
        <v>1.7108049449548476E-4</v>
      </c>
    </row>
    <row r="297" spans="1:13" x14ac:dyDescent="0.25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0.11900813270420155</v>
      </c>
      <c r="G297" s="1">
        <f>'[1]Electricity and CHPs_IN'!C$18</f>
        <v>1.2477339572885788</v>
      </c>
      <c r="H297" s="1">
        <f>'[1]Electricity and CHPs_IN'!D$18</f>
        <v>7.138503564992133E-3</v>
      </c>
      <c r="I297" s="1">
        <f>'[1]Electricity and CHPs_IN'!E$18</f>
        <v>1.1805221280033738E-3</v>
      </c>
      <c r="J297" s="1">
        <f>'[1]Electricity and CHPs_IN'!F$18</f>
        <v>1.9313711590856477E-3</v>
      </c>
      <c r="K297" s="1">
        <f>'[1]Electricity and CHPs_IN'!G$18</f>
        <v>8.3641418487710977E-5</v>
      </c>
    </row>
    <row r="298" spans="1:13" x14ac:dyDescent="0.25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3.492916030855425E-3</v>
      </c>
      <c r="G298" s="1">
        <f>IFERROR(G70/SUM(G70,G183),0)*'[1]Electricity and CHPs_IN'!C$28</f>
        <v>0.24126751669047297</v>
      </c>
      <c r="H298" s="1">
        <f>IFERROR(H70/SUM(H70,H183),0)*'[1]Electricity and CHPs_IN'!D$28</f>
        <v>1.236881469976701E-3</v>
      </c>
      <c r="I298" s="1">
        <f>IFERROR(I70/SUM(I70,I183),0)*'[1]Electricity and CHPs_IN'!E$28</f>
        <v>3.1404805464670306E-4</v>
      </c>
      <c r="J298" s="1">
        <f>IFERROR(J70/SUM(J70,J183),0)*'[1]Electricity and CHPs_IN'!F$28</f>
        <v>3.1595278060933177E-4</v>
      </c>
      <c r="K298" s="1">
        <f>IFERROR(K70/SUM(K70,K183),0)*'[1]Electricity and CHPs_IN'!G$28</f>
        <v>8.4467678849165584E-6</v>
      </c>
      <c r="M298" s="1"/>
    </row>
    <row r="299" spans="1:13" x14ac:dyDescent="0.25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2.0792543665635786E-2</v>
      </c>
      <c r="G299" s="1">
        <f>IFERROR(G71/SUM(G71,G233),0)*'[1]Electricity and CHPs_IN'!C$41</f>
        <v>5.3161054476925027E-2</v>
      </c>
      <c r="H299" s="1">
        <f>IFERROR(H71/SUM(H71,H233),0)*'[1]Electricity and CHPs_IN'!D$41</f>
        <v>5.8357762011657141E-2</v>
      </c>
      <c r="I299" s="1">
        <f>IFERROR(I71/SUM(I71,I233),0)*'[1]Electricity and CHPs_IN'!E$41</f>
        <v>7.469476312679954E-2</v>
      </c>
      <c r="J299" s="1">
        <f>IFERROR(J71/SUM(J71,J233),0)*'[1]Electricity and CHPs_IN'!F$41</f>
        <v>2.8959556684371679E-4</v>
      </c>
      <c r="K299" s="1">
        <f>IFERROR(K71/SUM(K71,K233),0)*'[1]Electricity and CHPs_IN'!G$41</f>
        <v>7.8992308122857204E-5</v>
      </c>
    </row>
    <row r="300" spans="1:13" x14ac:dyDescent="0.25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0.14329359240069275</v>
      </c>
      <c r="G300" s="1">
        <f t="shared" ref="G300:K300" si="175">G296</f>
        <v>1.5421625284559768</v>
      </c>
      <c r="H300" s="1">
        <f t="shared" si="175"/>
        <v>6.6733147046625974E-2</v>
      </c>
      <c r="I300" s="1">
        <f t="shared" si="175"/>
        <v>7.6189333309449617E-2</v>
      </c>
      <c r="J300" s="1">
        <f t="shared" si="175"/>
        <v>2.5369195065386963E-3</v>
      </c>
      <c r="K300" s="1">
        <f t="shared" si="175"/>
        <v>1.7108049449548476E-4</v>
      </c>
    </row>
    <row r="301" spans="1:13" x14ac:dyDescent="0.25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0.11900813270420155</v>
      </c>
      <c r="G301" s="1">
        <f t="shared" si="176"/>
        <v>1.2477339572885788</v>
      </c>
      <c r="H301" s="1">
        <f t="shared" si="176"/>
        <v>7.138503564992133E-3</v>
      </c>
      <c r="I301" s="1">
        <f t="shared" si="176"/>
        <v>1.1805221280033738E-3</v>
      </c>
      <c r="J301" s="1">
        <f t="shared" si="176"/>
        <v>1.9313711590856477E-3</v>
      </c>
      <c r="K301" s="1">
        <f t="shared" si="176"/>
        <v>8.3641418487710977E-5</v>
      </c>
    </row>
    <row r="302" spans="1:13" x14ac:dyDescent="0.25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3.492916030855425E-3</v>
      </c>
      <c r="G302" s="1">
        <f t="shared" si="177"/>
        <v>0.24126751669047297</v>
      </c>
      <c r="H302" s="1">
        <f t="shared" si="177"/>
        <v>1.236881469976701E-3</v>
      </c>
      <c r="I302" s="1">
        <f t="shared" si="177"/>
        <v>3.1404805464670306E-4</v>
      </c>
      <c r="J302" s="1">
        <f t="shared" si="177"/>
        <v>3.1595278060933177E-4</v>
      </c>
      <c r="K302" s="1">
        <f t="shared" si="177"/>
        <v>8.4467678849165584E-6</v>
      </c>
    </row>
    <row r="303" spans="1:13" x14ac:dyDescent="0.25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2.0792543665635786E-2</v>
      </c>
      <c r="G303" s="1">
        <f t="shared" si="178"/>
        <v>5.3161054476925027E-2</v>
      </c>
      <c r="H303" s="1">
        <f t="shared" si="178"/>
        <v>5.8357762011657141E-2</v>
      </c>
      <c r="I303" s="1">
        <f t="shared" si="178"/>
        <v>7.469476312679954E-2</v>
      </c>
      <c r="J303" s="1">
        <f t="shared" si="178"/>
        <v>2.8959556684371679E-4</v>
      </c>
      <c r="K303" s="1">
        <f t="shared" si="178"/>
        <v>7.8992308122857204E-5</v>
      </c>
    </row>
    <row r="304" spans="1:13" x14ac:dyDescent="0.25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4.0488094987130641</v>
      </c>
      <c r="G308" s="1">
        <f t="shared" ref="G308:K308" si="179">SUM(G309:G323)</f>
        <v>2.2602417537729731</v>
      </c>
      <c r="H308" s="1">
        <f t="shared" si="179"/>
        <v>3.7035741557274959</v>
      </c>
      <c r="I308" s="1">
        <f t="shared" si="179"/>
        <v>11.155259359821054</v>
      </c>
      <c r="J308" s="1">
        <f t="shared" si="179"/>
        <v>21.33685514720608</v>
      </c>
      <c r="K308" s="1">
        <f t="shared" si="179"/>
        <v>10.143046726606716</v>
      </c>
    </row>
    <row r="309" spans="1:11" x14ac:dyDescent="0.25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5.0845680498777454E-2</v>
      </c>
      <c r="K309" s="1">
        <f>'[1]Electricity and CHPs_IN'!G$21</f>
        <v>2.8882964097257688E-4</v>
      </c>
    </row>
    <row r="310" spans="1:11" x14ac:dyDescent="0.25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2.0151373731867937E-3</v>
      </c>
      <c r="H310" s="1">
        <f>'[1]Electricity and CHPs_IN'!D$22</f>
        <v>2.1197307184351831E-2</v>
      </c>
      <c r="I310" s="1">
        <f>'[1]Electricity and CHPs_IN'!E$22</f>
        <v>0.10544987378990268</v>
      </c>
      <c r="J310" s="1">
        <f>'[1]Electricity and CHPs_IN'!F$22</f>
        <v>3.9328777752968579E-2</v>
      </c>
      <c r="K310" s="1">
        <f>'[1]Electricity and CHPs_IN'!G$22</f>
        <v>8.1426940170272746E-4</v>
      </c>
    </row>
    <row r="311" spans="1:11" x14ac:dyDescent="0.25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1.0090475504197342E-3</v>
      </c>
      <c r="K311" s="1">
        <f>'[1]Electricity and CHPs_IN'!G$23</f>
        <v>7.6113168357237824E-4</v>
      </c>
    </row>
    <row r="312" spans="1:11" x14ac:dyDescent="0.25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1.2827783699769575</v>
      </c>
      <c r="G312" s="1">
        <f>IFERROR(G84/SUM(G84+G187),0)*'[1]Electricity and CHPs_IN'!C$24</f>
        <v>7.0120625066723253E-4</v>
      </c>
      <c r="H312" s="1">
        <f>IFERROR(H84/SUM(H84+H187),0)*'[1]Electricity and CHPs_IN'!D$24</f>
        <v>2.2311215732203085E-2</v>
      </c>
      <c r="I312" s="1">
        <f>IFERROR(I84/SUM(I84+I187),0)*'[1]Electricity and CHPs_IN'!E$24</f>
        <v>5.5080896226394442E-3</v>
      </c>
      <c r="J312" s="1">
        <f>IFERROR(J84/SUM(J84+J187),0)*'[1]Electricity and CHPs_IN'!F$24</f>
        <v>2.1655070399500217E-3</v>
      </c>
      <c r="K312" s="1">
        <f>IFERROR(K84/SUM(K84+K187),0)*'[1]Electricity and CHPs_IN'!G$24</f>
        <v>2.6849241838493675E-5</v>
      </c>
    </row>
    <row r="313" spans="1:11" x14ac:dyDescent="0.25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0.1783809338549541</v>
      </c>
      <c r="K313" s="1">
        <f>IFERROR(K85/SUM(K85+K188),0)*'[1]Electricity and CHPs_IN'!G$29</f>
        <v>5.732790378260867E-5</v>
      </c>
    </row>
    <row r="314" spans="1:11" x14ac:dyDescent="0.25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0.89329847241989313</v>
      </c>
      <c r="G314" s="1">
        <f>G86/SUM(G86,G239)*'[1]Electricity and CHPs_IN'!C$39</f>
        <v>0.11961383756611302</v>
      </c>
      <c r="H314" s="1">
        <f>H86/SUM(H86,H239)*'[1]Electricity and CHPs_IN'!D$39</f>
        <v>0.15215271332556116</v>
      </c>
      <c r="I314" s="1">
        <f>I86/SUM(I86,I239)*'[1]Electricity and CHPs_IN'!E$39</f>
        <v>1.2042182336175802</v>
      </c>
      <c r="J314" s="1">
        <f>J86/SUM(J86,J239)*'[1]Electricity and CHPs_IN'!F$39</f>
        <v>4.1647938575157729E-2</v>
      </c>
      <c r="K314" s="1">
        <f>K86/SUM(K86,K239)*'[1]Electricity and CHPs_IN'!G$39</f>
        <v>9.5600602209559328E-3</v>
      </c>
    </row>
    <row r="315" spans="1:11" x14ac:dyDescent="0.25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3.2676451687958439E-4</v>
      </c>
      <c r="K315" s="1">
        <f>IFERROR(K87/SUM(K87,K240),0)*'[1]Electricity and CHPs_IN'!G$40</f>
        <v>3.7814642536489799E-3</v>
      </c>
    </row>
    <row r="316" spans="1:11" x14ac:dyDescent="0.25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25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1.6868968472101096E-2</v>
      </c>
      <c r="G317" s="1">
        <f>G89/SUM(G89,G242)*'[1]Electricity and CHPs_IN'!C$48</f>
        <v>2.7754275317715519E-2</v>
      </c>
      <c r="H317" s="1">
        <f>H89/SUM(H89,H242)*'[1]Electricity and CHPs_IN'!D$48</f>
        <v>1.9280922719758783E-2</v>
      </c>
      <c r="I317" s="1">
        <f>I89/SUM(I89,I242)*'[1]Electricity and CHPs_IN'!E$48</f>
        <v>5.5437030021391887E-3</v>
      </c>
      <c r="J317" s="1">
        <f>J89/SUM(J89,J242)*'[1]Electricity and CHPs_IN'!F$48</f>
        <v>2.7206231390275383E-3</v>
      </c>
      <c r="K317" s="1">
        <f>K89/SUM(K89,K242)*'[1]Electricity and CHPs_IN'!G$48</f>
        <v>4.7925019982113328E-5</v>
      </c>
    </row>
    <row r="318" spans="1:11" x14ac:dyDescent="0.25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5.6888261793928822E-4</v>
      </c>
      <c r="J318" s="1">
        <f>IFERROR(J90/SUM(J90,J243),0)*'[1]Electricity and CHPs_IN'!F$49</f>
        <v>1.5086031388048529E-3</v>
      </c>
      <c r="K318" s="1">
        <f>IFERROR(K90/SUM(K90,K243),0)*'[1]Electricity and CHPs_IN'!G$49</f>
        <v>1.1166248489142801E-3</v>
      </c>
    </row>
    <row r="319" spans="1:11" x14ac:dyDescent="0.25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2.3117925031193955E-2</v>
      </c>
      <c r="G319" s="1">
        <f>IFERROR(G91/SUM(G91,G244),0)*'[1]Electricity and CHPs_IN'!C$51</f>
        <v>6.4414258698780189E-2</v>
      </c>
      <c r="H319" s="1">
        <f>IFERROR(H91/SUM(H91,H244),0)*'[1]Electricity and CHPs_IN'!D$51</f>
        <v>0.67593029630760859</v>
      </c>
      <c r="I319" s="1">
        <f>IFERROR(I91/SUM(I91,I244),0)*'[1]Electricity and CHPs_IN'!E$51</f>
        <v>0.64038198720984285</v>
      </c>
      <c r="J319" s="1">
        <f>IFERROR(J91/SUM(J91,J244),0)*'[1]Electricity and CHPs_IN'!F$51</f>
        <v>0.68017861700967797</v>
      </c>
      <c r="K319" s="1">
        <f>IFERROR(K91/SUM(K91,K244),0)*'[1]Electricity and CHPs_IN'!G$51</f>
        <v>6.9045383541956838E-7</v>
      </c>
    </row>
    <row r="320" spans="1:11" x14ac:dyDescent="0.25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2.8915503294477361E-3</v>
      </c>
      <c r="J320" s="1">
        <f>IFERROR(J92/SUM(J92,J245),0)*'[1]Electricity and CHPs_IN'!F$52</f>
        <v>0.42318460402338604</v>
      </c>
      <c r="K320" s="1">
        <f>IFERROR(K92/SUM(K92,K245),0)*'[1]Electricity and CHPs_IN'!G$52</f>
        <v>0.6929013756900988</v>
      </c>
    </row>
    <row r="321" spans="1:11" x14ac:dyDescent="0.25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1.0646934896519342</v>
      </c>
      <c r="G321" s="1">
        <f>IFERROR(G93/SUM(G93,G246),0)*'[1]Electricity and CHPs_IN'!C$54</f>
        <v>1.2550114755130293</v>
      </c>
      <c r="H321" s="1">
        <f>IFERROR(H93/SUM(H93,H246),0)*'[1]Electricity and CHPs_IN'!D$54</f>
        <v>1.6681980442850894</v>
      </c>
      <c r="I321" s="1">
        <f>IFERROR(I93/SUM(I93,I246),0)*'[1]Electricity and CHPs_IN'!E$54</f>
        <v>1.772391679439389</v>
      </c>
      <c r="J321" s="1">
        <f>IFERROR(J93/SUM(J93,J246),0)*'[1]Electricity and CHPs_IN'!F$54</f>
        <v>5.2450432555725888</v>
      </c>
      <c r="K321" s="1">
        <f>IFERROR(K93/SUM(K93,K246),0)*'[1]Electricity and CHPs_IN'!G$54</f>
        <v>5.2703711191757083</v>
      </c>
    </row>
    <row r="322" spans="1:11" x14ac:dyDescent="0.25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0.76805227316098446</v>
      </c>
      <c r="G322" s="1">
        <f>IFERROR(G94/SUM(G94,G247),0)*'[1]Electricity and CHPs_IN'!C$55</f>
        <v>0.79073156305348091</v>
      </c>
      <c r="H322" s="1">
        <f>IFERROR(H94/SUM(H94,H247),0)*'[1]Electricity and CHPs_IN'!D$55</f>
        <v>1.1445036561729229</v>
      </c>
      <c r="I322" s="1">
        <f>IFERROR(I94/SUM(I94,I247),0)*'[1]Electricity and CHPs_IN'!E$55</f>
        <v>7.4171384456339444</v>
      </c>
      <c r="J322" s="1">
        <f>IFERROR(J94/SUM(J94,J247),0)*'[1]Electricity and CHPs_IN'!F$55</f>
        <v>6.4168413977363992</v>
      </c>
      <c r="K322" s="1">
        <f>IFERROR(K94/SUM(K94,K247),0)*'[1]Electricity and CHPs_IN'!G$55</f>
        <v>1.0748943892995692E-4</v>
      </c>
    </row>
    <row r="323" spans="1:11" x14ac:dyDescent="0.25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1.1669145582270653E-3</v>
      </c>
      <c r="J323" s="1">
        <f>IFERROR(J95/SUM(J95,J248),0)*'[1]Electricity and CHPs_IN'!F$58</f>
        <v>8.2536733967970868</v>
      </c>
      <c r="K323" s="1">
        <f>IFERROR(K95/SUM(K95,K248),0)*'[1]Electricity and CHPs_IN'!G$58</f>
        <v>4.1632115696327734</v>
      </c>
    </row>
    <row r="324" spans="1:11" x14ac:dyDescent="0.25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2.906350418346666</v>
      </c>
      <c r="G324" s="1">
        <f t="shared" ref="G324:K324" si="180">G308-G340</f>
        <v>0.92388981508204915</v>
      </c>
      <c r="H324" s="1">
        <f t="shared" si="180"/>
        <v>1.8762281772114349</v>
      </c>
      <c r="I324" s="1">
        <f t="shared" si="180"/>
        <v>9.2379896437805424</v>
      </c>
      <c r="J324" s="1">
        <f t="shared" si="180"/>
        <v>16.076547808100841</v>
      </c>
      <c r="K324" s="1">
        <f t="shared" si="180"/>
        <v>4.8632338719625485</v>
      </c>
    </row>
    <row r="325" spans="1:11" x14ac:dyDescent="0.25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5.0797450211247729E-2</v>
      </c>
      <c r="K325" s="1">
        <f t="shared" si="181"/>
        <v>2.8826997862580497E-4</v>
      </c>
    </row>
    <row r="326" spans="1:11" x14ac:dyDescent="0.25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1.8520780117180641E-3</v>
      </c>
      <c r="H326" s="1">
        <f t="shared" si="182"/>
        <v>1.953987019730857E-2</v>
      </c>
      <c r="I326" s="1">
        <f t="shared" si="182"/>
        <v>0.10382165401798156</v>
      </c>
      <c r="J326" s="1">
        <f t="shared" si="182"/>
        <v>3.9291471963359491E-2</v>
      </c>
      <c r="K326" s="1">
        <f t="shared" si="182"/>
        <v>8.1269159991366241E-4</v>
      </c>
    </row>
    <row r="327" spans="1:11" x14ac:dyDescent="0.25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1.0080904061154294E-3</v>
      </c>
      <c r="K327" s="1">
        <f t="shared" si="183"/>
        <v>7.5965684621567137E-4</v>
      </c>
    </row>
    <row r="328" spans="1:11" x14ac:dyDescent="0.25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1.2493493687604864</v>
      </c>
      <c r="G328" s="1">
        <f t="shared" si="184"/>
        <v>6.4446657375336373E-4</v>
      </c>
      <c r="H328" s="1">
        <f t="shared" si="184"/>
        <v>2.05666812090749E-2</v>
      </c>
      <c r="I328" s="1">
        <f t="shared" si="184"/>
        <v>5.4230408681291854E-3</v>
      </c>
      <c r="J328" s="1">
        <f t="shared" si="184"/>
        <v>2.163452921956912E-3</v>
      </c>
      <c r="K328" s="1">
        <f t="shared" si="184"/>
        <v>2.6797216327379998E-5</v>
      </c>
    </row>
    <row r="329" spans="1:11" x14ac:dyDescent="0.25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0.17821172845451005</v>
      </c>
      <c r="K329" s="1">
        <f t="shared" si="185"/>
        <v>5.7216820068837289E-5</v>
      </c>
    </row>
    <row r="330" spans="1:11" x14ac:dyDescent="0.25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0.87001925566654792</v>
      </c>
      <c r="G330" s="1">
        <f t="shared" si="186"/>
        <v>0.10993501554838114</v>
      </c>
      <c r="H330" s="1">
        <f t="shared" si="186"/>
        <v>0.14025575242616253</v>
      </c>
      <c r="I330" s="1">
        <f t="shared" si="186"/>
        <v>1.1856242622147253</v>
      </c>
      <c r="J330" s="1">
        <f t="shared" si="186"/>
        <v>4.1608432917394959E-2</v>
      </c>
      <c r="K330" s="1">
        <f t="shared" si="186"/>
        <v>9.5415357865505004E-3</v>
      </c>
    </row>
    <row r="331" spans="1:11" x14ac:dyDescent="0.25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3.2645456043000964E-4</v>
      </c>
      <c r="K331" s="1">
        <f t="shared" si="187"/>
        <v>3.7741369476588299E-3</v>
      </c>
    </row>
    <row r="332" spans="1:11" x14ac:dyDescent="0.25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25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1.6429365824619124E-2</v>
      </c>
      <c r="G333" s="1">
        <f t="shared" si="189"/>
        <v>2.5508475864263313E-2</v>
      </c>
      <c r="H333" s="1">
        <f t="shared" si="189"/>
        <v>1.7773329600400584E-2</v>
      </c>
      <c r="I333" s="1">
        <f t="shared" si="189"/>
        <v>5.4581043521519379E-3</v>
      </c>
      <c r="J333" s="1">
        <f t="shared" si="189"/>
        <v>2.7180424589192554E-3</v>
      </c>
      <c r="K333" s="1">
        <f t="shared" si="189"/>
        <v>4.783215614354758E-5</v>
      </c>
    </row>
    <row r="334" spans="1:11" x14ac:dyDescent="0.25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5.6009867260923977E-4</v>
      </c>
      <c r="J334" s="1">
        <f t="shared" si="190"/>
        <v>1.5071721349823248E-3</v>
      </c>
      <c r="K334" s="1">
        <f t="shared" si="190"/>
        <v>1.1144611759570902E-3</v>
      </c>
    </row>
    <row r="335" spans="1:11" x14ac:dyDescent="0.25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2.2515475565193094E-2</v>
      </c>
      <c r="G335" s="1">
        <f t="shared" si="191"/>
        <v>5.9202034444165531E-2</v>
      </c>
      <c r="H335" s="1">
        <f t="shared" si="191"/>
        <v>0.62307868341074157</v>
      </c>
      <c r="I335" s="1">
        <f t="shared" si="191"/>
        <v>0.63049404163264233</v>
      </c>
      <c r="J335" s="1">
        <f t="shared" si="191"/>
        <v>0.67953342532479655</v>
      </c>
      <c r="K335" s="1">
        <f t="shared" si="191"/>
        <v>6.891159498321772E-7</v>
      </c>
    </row>
    <row r="336" spans="1:11" x14ac:dyDescent="0.25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2.8469027708618224E-3</v>
      </c>
      <c r="J336" s="1">
        <f t="shared" si="192"/>
        <v>0.42278318712956175</v>
      </c>
      <c r="K336" s="1">
        <f t="shared" si="192"/>
        <v>0.69155874752806379</v>
      </c>
    </row>
    <row r="337" spans="1:11" x14ac:dyDescent="0.25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25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0.7480369525298195</v>
      </c>
      <c r="G338" s="1">
        <f t="shared" si="194"/>
        <v>0.72674774463976755</v>
      </c>
      <c r="H338" s="1">
        <f t="shared" si="194"/>
        <v>1.0550138603677466</v>
      </c>
      <c r="I338" s="1">
        <f t="shared" si="194"/>
        <v>7.3026126426697875</v>
      </c>
      <c r="J338" s="1">
        <f t="shared" si="194"/>
        <v>6.4107546249248344</v>
      </c>
      <c r="K338" s="1">
        <f t="shared" si="194"/>
        <v>1.0728115770424141E-4</v>
      </c>
    </row>
    <row r="339" spans="1:11" x14ac:dyDescent="0.25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1.1488965816514513E-3</v>
      </c>
      <c r="J339" s="1">
        <f t="shared" si="195"/>
        <v>8.2458442746927307</v>
      </c>
      <c r="K339" s="1">
        <f t="shared" si="195"/>
        <v>4.1551445556333695</v>
      </c>
    </row>
    <row r="340" spans="1:11" x14ac:dyDescent="0.25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1.1424590803663981</v>
      </c>
      <c r="G340" s="1">
        <f t="shared" ref="G340:K340" si="196">SUM(G341:G355)</f>
        <v>1.3363519386909239</v>
      </c>
      <c r="H340" s="1">
        <f t="shared" si="196"/>
        <v>1.8273459785160611</v>
      </c>
      <c r="I340" s="1">
        <f t="shared" si="196"/>
        <v>1.9172697160405117</v>
      </c>
      <c r="J340" s="1">
        <f t="shared" si="196"/>
        <v>5.2603073391052391</v>
      </c>
      <c r="K340" s="1">
        <f t="shared" si="196"/>
        <v>5.2798128546441676</v>
      </c>
    </row>
    <row r="341" spans="1:11" x14ac:dyDescent="0.25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4.8230287529725524E-5</v>
      </c>
      <c r="K341" s="1">
        <f t="shared" si="197"/>
        <v>5.5966234677190399E-7</v>
      </c>
    </row>
    <row r="342" spans="1:11" x14ac:dyDescent="0.25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1.6305936146872963E-4</v>
      </c>
      <c r="H342" s="1">
        <f t="shared" si="198"/>
        <v>1.6574369870432613E-3</v>
      </c>
      <c r="I342" s="1">
        <f t="shared" si="198"/>
        <v>1.6282197719211244E-3</v>
      </c>
      <c r="J342" s="1">
        <f t="shared" si="198"/>
        <v>3.7305789609087814E-5</v>
      </c>
      <c r="K342" s="1">
        <f t="shared" si="198"/>
        <v>1.5778017890650479E-6</v>
      </c>
    </row>
    <row r="343" spans="1:11" x14ac:dyDescent="0.25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9.5714430430483138E-7</v>
      </c>
      <c r="K343" s="1">
        <f t="shared" si="199"/>
        <v>1.4748373567068747E-6</v>
      </c>
    </row>
    <row r="344" spans="1:11" x14ac:dyDescent="0.25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3.3429001216471077E-2</v>
      </c>
      <c r="G344" s="1">
        <f t="shared" si="200"/>
        <v>5.6739676913868803E-5</v>
      </c>
      <c r="H344" s="1">
        <f t="shared" si="200"/>
        <v>1.7445345231281856E-3</v>
      </c>
      <c r="I344" s="1">
        <f t="shared" si="200"/>
        <v>8.5048754510258853E-5</v>
      </c>
      <c r="J344" s="1">
        <f t="shared" si="200"/>
        <v>2.054117993109672E-6</v>
      </c>
      <c r="K344" s="1">
        <f t="shared" si="200"/>
        <v>5.2025511113677319E-8</v>
      </c>
    </row>
    <row r="345" spans="1:11" x14ac:dyDescent="0.25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1.6920540044404464E-4</v>
      </c>
      <c r="K345" s="1">
        <f t="shared" si="201"/>
        <v>1.1108371377138124E-7</v>
      </c>
    </row>
    <row r="346" spans="1:11" x14ac:dyDescent="0.25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2.3279216753345211E-2</v>
      </c>
      <c r="G346" s="1">
        <f t="shared" si="202"/>
        <v>9.6788220177318751E-3</v>
      </c>
      <c r="H346" s="1">
        <f t="shared" si="202"/>
        <v>1.1896960899398623E-2</v>
      </c>
      <c r="I346" s="1">
        <f t="shared" si="202"/>
        <v>1.8593971402854903E-2</v>
      </c>
      <c r="J346" s="1">
        <f t="shared" si="202"/>
        <v>3.9505657762770041E-5</v>
      </c>
      <c r="K346" s="1">
        <f t="shared" si="202"/>
        <v>1.852443440543243E-5</v>
      </c>
    </row>
    <row r="347" spans="1:11" x14ac:dyDescent="0.25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3.0995644957474604E-7</v>
      </c>
      <c r="K347" s="1">
        <f t="shared" si="203"/>
        <v>7.3273059901499994E-6</v>
      </c>
    </row>
    <row r="348" spans="1:11" x14ac:dyDescent="0.25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25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4.3960264748197156E-4</v>
      </c>
      <c r="G349" s="1">
        <f t="shared" si="205"/>
        <v>2.2457994534522061E-3</v>
      </c>
      <c r="H349" s="1">
        <f t="shared" si="205"/>
        <v>1.5075931193581985E-3</v>
      </c>
      <c r="I349" s="1">
        <f t="shared" si="205"/>
        <v>8.5598649987250752E-5</v>
      </c>
      <c r="J349" s="1">
        <f t="shared" si="205"/>
        <v>2.5806801082829157E-6</v>
      </c>
      <c r="K349" s="1">
        <f t="shared" si="205"/>
        <v>9.2863838565747597E-8</v>
      </c>
    </row>
    <row r="350" spans="1:11" x14ac:dyDescent="0.25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8.7839453300484534E-6</v>
      </c>
      <c r="J350" s="1">
        <f t="shared" si="206"/>
        <v>1.4310038225281031E-6</v>
      </c>
      <c r="K350" s="1">
        <f t="shared" si="206"/>
        <v>2.1636729571898779E-6</v>
      </c>
    </row>
    <row r="351" spans="1:11" x14ac:dyDescent="0.25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6.0244946600086086E-4</v>
      </c>
      <c r="G351" s="1">
        <f t="shared" si="207"/>
        <v>5.2122242546146572E-3</v>
      </c>
      <c r="H351" s="1">
        <f t="shared" si="207"/>
        <v>5.2851612896867017E-2</v>
      </c>
      <c r="I351" s="1">
        <f t="shared" si="207"/>
        <v>9.8879455772005187E-3</v>
      </c>
      <c r="J351" s="1">
        <f t="shared" si="207"/>
        <v>6.4519168488141876E-4</v>
      </c>
      <c r="K351" s="1">
        <f t="shared" si="207"/>
        <v>1.3378855873911851E-9</v>
      </c>
    </row>
    <row r="352" spans="1:11" x14ac:dyDescent="0.25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4.4647558585913724E-5</v>
      </c>
      <c r="J352" s="1">
        <f t="shared" si="208"/>
        <v>4.0141689382428014E-4</v>
      </c>
      <c r="K352" s="1">
        <f t="shared" si="208"/>
        <v>1.3426281620350089E-3</v>
      </c>
    </row>
    <row r="353" spans="1:15" x14ac:dyDescent="0.25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1.0646934896519342</v>
      </c>
      <c r="G353" s="1">
        <f t="shared" si="209"/>
        <v>1.2550114755130293</v>
      </c>
      <c r="H353" s="1">
        <f t="shared" si="209"/>
        <v>1.6681980442850894</v>
      </c>
      <c r="I353" s="1">
        <f t="shared" si="209"/>
        <v>1.772391679439389</v>
      </c>
      <c r="J353" s="1">
        <f t="shared" si="209"/>
        <v>5.2450432555725888</v>
      </c>
      <c r="K353" s="1">
        <f t="shared" si="209"/>
        <v>5.2703711191757083</v>
      </c>
    </row>
    <row r="354" spans="1:15" x14ac:dyDescent="0.25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2.0015320631164957E-2</v>
      </c>
      <c r="G354" s="1">
        <f t="shared" si="210"/>
        <v>6.3983818413713367E-2</v>
      </c>
      <c r="H354" s="1">
        <f t="shared" si="210"/>
        <v>8.9489795805176353E-2</v>
      </c>
      <c r="I354" s="1">
        <f t="shared" si="210"/>
        <v>0.11452580296415693</v>
      </c>
      <c r="J354" s="1">
        <f t="shared" si="210"/>
        <v>6.0867728115647779E-3</v>
      </c>
      <c r="K354" s="1">
        <f t="shared" si="210"/>
        <v>2.0828122571550753E-7</v>
      </c>
    </row>
    <row r="355" spans="1:15" x14ac:dyDescent="0.25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1.8017976575613942E-5</v>
      </c>
      <c r="J355" s="1">
        <f t="shared" si="211"/>
        <v>7.8291221043560455E-3</v>
      </c>
      <c r="K355" s="1">
        <f t="shared" si="211"/>
        <v>8.0670139994039047E-3</v>
      </c>
    </row>
    <row r="356" spans="1:15" x14ac:dyDescent="0.25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22.439141641182161</v>
      </c>
      <c r="G356" s="1">
        <f t="shared" ref="G356:K356" si="213">SUM(G357:G362)</f>
        <v>24.49464450664593</v>
      </c>
      <c r="H356" s="1">
        <f t="shared" si="213"/>
        <v>26.602012788071082</v>
      </c>
      <c r="I356" s="1">
        <f t="shared" si="213"/>
        <v>25.639324141207194</v>
      </c>
      <c r="J356" s="1">
        <f t="shared" si="213"/>
        <v>27.064042808824709</v>
      </c>
      <c r="K356" s="1">
        <f t="shared" si="213"/>
        <v>31.189512089728808</v>
      </c>
    </row>
    <row r="357" spans="1:15" x14ac:dyDescent="0.25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18.203593872488664</v>
      </c>
      <c r="G357" s="1">
        <f>'[1]Electricity and CHPs_IN'!C$19</f>
        <v>20.429783479942159</v>
      </c>
      <c r="H357" s="1">
        <f>'[1]Electricity and CHPs_IN'!D$19</f>
        <v>22.456484224198491</v>
      </c>
      <c r="I357" s="1">
        <f>'[1]Electricity and CHPs_IN'!E$19</f>
        <v>20.949075567738042</v>
      </c>
      <c r="J357" s="1">
        <f>'[1]Electricity and CHPs_IN'!F$19</f>
        <v>21.665266148619118</v>
      </c>
      <c r="K357" s="1">
        <f>'[1]Electricity and CHPs_IN'!G$19</f>
        <v>13.148344060397568</v>
      </c>
      <c r="O357" s="1"/>
    </row>
    <row r="358" spans="1:15" x14ac:dyDescent="0.25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8.860105465223016E-4</v>
      </c>
      <c r="K358" s="1">
        <f>'[1]Electricity and CHPs_IN'!G$20</f>
        <v>13.14740874143088</v>
      </c>
      <c r="O358" s="1"/>
    </row>
    <row r="359" spans="1:15" x14ac:dyDescent="0.25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3.8411035530113042</v>
      </c>
      <c r="G359" s="1">
        <f>IFERROR(G131/SUM(G131,G196),0)*'[1]Electricity and CHPs_IN'!C$26</f>
        <v>3.6556686692101001</v>
      </c>
      <c r="H359" s="1">
        <f>IFERROR(H131/SUM(H131,H196),0)*'[1]Electricity and CHPs_IN'!D$26</f>
        <v>3.5118671960800034</v>
      </c>
      <c r="I359" s="1">
        <f>IFERROR(I131/SUM(I131,I196),0)*'[1]Electricity and CHPs_IN'!E$26</f>
        <v>3.9959370915756489</v>
      </c>
      <c r="J359" s="1">
        <f>IFERROR(J131/SUM(J131,J196),0)*'[1]Electricity and CHPs_IN'!F$26</f>
        <v>4.5263273339635859</v>
      </c>
      <c r="K359" s="1">
        <f>IFERROR(K131/SUM(K131,K196),0)*'[1]Electricity and CHPs_IN'!G$26</f>
        <v>1.0988932411353192</v>
      </c>
    </row>
    <row r="360" spans="1:15" x14ac:dyDescent="0.25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1.0119424434818472E-4</v>
      </c>
      <c r="K360" s="1">
        <f>IFERROR(K132/SUM(K132,K197),0)*'[1]Electricity and CHPs_IN'!G$27</f>
        <v>1.3501433346128855</v>
      </c>
    </row>
    <row r="361" spans="1:15" x14ac:dyDescent="0.25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0.39444421568219251</v>
      </c>
      <c r="G361" s="1">
        <f>IFERROR(G133/SUM(G133,G272),0)*'[1]Electricity and CHPs_IN'!C$44</f>
        <v>0.40919235749367083</v>
      </c>
      <c r="H361" s="1">
        <f>IFERROR(H133/SUM(H133,H272),0)*'[1]Electricity and CHPs_IN'!D$44</f>
        <v>0.63366136779258642</v>
      </c>
      <c r="I361" s="1">
        <f>IFERROR(I133/SUM(I133,I272),0)*'[1]Electricity and CHPs_IN'!E$44</f>
        <v>0.69431148189350433</v>
      </c>
      <c r="J361" s="1">
        <f>IFERROR(J133/SUM(J133,J272),0)*'[1]Electricity and CHPs_IN'!F$44</f>
        <v>0.87134650816069126</v>
      </c>
      <c r="K361" s="1">
        <f>IFERROR(K133/SUM(K133,K272),0)*'[1]Electricity and CHPs_IN'!G$44</f>
        <v>1.7885595406597644E-5</v>
      </c>
    </row>
    <row r="362" spans="1:15" x14ac:dyDescent="0.25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1.1561329044458863E-4</v>
      </c>
      <c r="K362" s="1">
        <f>IFERROR(K134/SUM(K134,K273),0)*'[1]Electricity and CHPs_IN'!G$45</f>
        <v>2.4447048265567477</v>
      </c>
      <c r="O362" s="4"/>
    </row>
    <row r="363" spans="1:15" x14ac:dyDescent="0.25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11.022348712749984</v>
      </c>
      <c r="G363" s="1">
        <f t="shared" ref="G363:K363" si="214">SUM(G364:G367)</f>
        <v>12.04272607457613</v>
      </c>
      <c r="H363" s="1">
        <f t="shared" si="214"/>
        <v>12.984175710139247</v>
      </c>
      <c r="I363" s="1">
        <f t="shared" si="214"/>
        <v>12.472506329656845</v>
      </c>
      <c r="J363" s="1">
        <f t="shared" si="214"/>
        <v>13.096290343686787</v>
      </c>
      <c r="K363" s="1">
        <f t="shared" si="214"/>
        <v>14.372394688788326</v>
      </c>
      <c r="O363" s="7"/>
    </row>
    <row r="364" spans="1:15" x14ac:dyDescent="0.25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9.1017969362443321</v>
      </c>
      <c r="G364" s="1">
        <f t="shared" ref="G364:K364" si="215">G357*IFERROR(G136/G129,0)</f>
        <v>10.21489173997108</v>
      </c>
      <c r="H364" s="1">
        <f t="shared" si="215"/>
        <v>11.228242112099245</v>
      </c>
      <c r="I364" s="1">
        <f t="shared" si="215"/>
        <v>10.474537783869021</v>
      </c>
      <c r="J364" s="1">
        <f t="shared" si="215"/>
        <v>10.832633074309559</v>
      </c>
      <c r="K364" s="1">
        <f t="shared" si="215"/>
        <v>6.5741720301987838</v>
      </c>
      <c r="O364" s="1"/>
    </row>
    <row r="365" spans="1:15" x14ac:dyDescent="0.25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4.430052732611508E-4</v>
      </c>
      <c r="K365" s="1">
        <f t="shared" si="216"/>
        <v>6.5737043707154399</v>
      </c>
    </row>
    <row r="366" spans="1:15" x14ac:dyDescent="0.25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1.9205517765056521</v>
      </c>
      <c r="G366" s="1">
        <f t="shared" si="217"/>
        <v>1.8278343346050501</v>
      </c>
      <c r="H366" s="1">
        <f t="shared" si="217"/>
        <v>1.7559335980400017</v>
      </c>
      <c r="I366" s="1">
        <f t="shared" si="217"/>
        <v>1.9979685457878249</v>
      </c>
      <c r="J366" s="1">
        <f t="shared" si="217"/>
        <v>2.2631636669817925</v>
      </c>
      <c r="K366" s="1">
        <f t="shared" si="217"/>
        <v>0.54944662056765958</v>
      </c>
    </row>
    <row r="367" spans="1:15" x14ac:dyDescent="0.25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5.0597122174092359E-5</v>
      </c>
      <c r="K367" s="1">
        <f t="shared" si="218"/>
        <v>0.67507166730644275</v>
      </c>
    </row>
    <row r="368" spans="1:15" x14ac:dyDescent="0.25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25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25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11.416792928432177</v>
      </c>
      <c r="G370" s="1">
        <f t="shared" ref="G370:K370" si="221">SUM(G371:G376)</f>
        <v>12.451918432069801</v>
      </c>
      <c r="H370" s="1">
        <f t="shared" si="221"/>
        <v>13.617837077931833</v>
      </c>
      <c r="I370" s="1">
        <f t="shared" si="221"/>
        <v>13.166817811550349</v>
      </c>
      <c r="J370" s="1">
        <f t="shared" si="221"/>
        <v>13.967752465137924</v>
      </c>
      <c r="K370" s="1">
        <f t="shared" si="221"/>
        <v>16.817117400940479</v>
      </c>
      <c r="M370" s="1"/>
      <c r="N370" s="1"/>
      <c r="O370" s="1"/>
    </row>
    <row r="371" spans="1:15" x14ac:dyDescent="0.25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9.1017969362443321</v>
      </c>
      <c r="G371" s="1">
        <f t="shared" si="222"/>
        <v>10.21489173997108</v>
      </c>
      <c r="H371" s="1">
        <f t="shared" si="222"/>
        <v>11.228242112099245</v>
      </c>
      <c r="I371" s="1">
        <f t="shared" si="222"/>
        <v>10.474537783869021</v>
      </c>
      <c r="J371" s="1">
        <f t="shared" si="222"/>
        <v>10.832633074309559</v>
      </c>
      <c r="K371" s="1">
        <f t="shared" si="222"/>
        <v>6.5741720301987838</v>
      </c>
      <c r="M371" s="1"/>
      <c r="N371" s="1"/>
      <c r="O371" s="1"/>
    </row>
    <row r="372" spans="1:15" x14ac:dyDescent="0.25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4.430052732611508E-4</v>
      </c>
      <c r="K372" s="1">
        <f t="shared" si="223"/>
        <v>6.5737043707154399</v>
      </c>
    </row>
    <row r="373" spans="1:15" x14ac:dyDescent="0.25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1.9205517765056521</v>
      </c>
      <c r="G373" s="1">
        <f t="shared" si="224"/>
        <v>1.8278343346050501</v>
      </c>
      <c r="H373" s="1">
        <f t="shared" si="224"/>
        <v>1.7559335980400017</v>
      </c>
      <c r="I373" s="1">
        <f t="shared" si="224"/>
        <v>1.9979685457878242</v>
      </c>
      <c r="J373" s="1">
        <f t="shared" si="224"/>
        <v>2.2631636669817929</v>
      </c>
      <c r="K373" s="1">
        <f t="shared" si="224"/>
        <v>0.54944662056765958</v>
      </c>
    </row>
    <row r="374" spans="1:15" x14ac:dyDescent="0.25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5.0597122174092359E-5</v>
      </c>
      <c r="K374" s="1">
        <f t="shared" si="225"/>
        <v>0.67507166730644275</v>
      </c>
    </row>
    <row r="375" spans="1:15" x14ac:dyDescent="0.25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0.39444421568219251</v>
      </c>
      <c r="G375" s="1">
        <f t="shared" ref="G375:K375" si="226">G361</f>
        <v>0.40919235749367083</v>
      </c>
      <c r="H375" s="1">
        <f t="shared" si="226"/>
        <v>0.63366136779258642</v>
      </c>
      <c r="I375" s="1">
        <f t="shared" si="226"/>
        <v>0.69431148189350433</v>
      </c>
      <c r="J375" s="1">
        <f t="shared" si="226"/>
        <v>0.87134650816069126</v>
      </c>
      <c r="K375" s="1">
        <f t="shared" si="226"/>
        <v>1.7885595406597644E-5</v>
      </c>
    </row>
    <row r="376" spans="1:15" x14ac:dyDescent="0.25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1.1561329044458863E-4</v>
      </c>
      <c r="K376" s="1">
        <f t="shared" si="227"/>
        <v>2.4447048265567477</v>
      </c>
    </row>
    <row r="377" spans="1:15" x14ac:dyDescent="0.25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0.52799229833715422</v>
      </c>
      <c r="G377" s="1">
        <f t="shared" ref="G377:K377" si="228">SUM(G378:G384)</f>
        <v>0.51546043520195972</v>
      </c>
      <c r="H377" s="1">
        <f t="shared" si="228"/>
        <v>1.1494019937441757</v>
      </c>
      <c r="I377" s="1">
        <f t="shared" si="228"/>
        <v>2.1144235704913661</v>
      </c>
      <c r="J377" s="1">
        <f t="shared" si="228"/>
        <v>2.3696006086864383</v>
      </c>
      <c r="K377" s="1">
        <f t="shared" si="228"/>
        <v>8.762760359074484</v>
      </c>
    </row>
    <row r="378" spans="1:15" x14ac:dyDescent="0.25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0.34711377603061577</v>
      </c>
      <c r="G378" s="1">
        <f>IFERROR(G150/SUM(G150,G205),0)*'[1]Electricity and CHPs_IN'!C$25</f>
        <v>1.2251008753062659E-4</v>
      </c>
      <c r="H378" s="1">
        <f>IFERROR(H150/SUM(H150,H205),0)*'[1]Electricity and CHPs_IN'!D$25</f>
        <v>1.4949921210283192E-4</v>
      </c>
      <c r="I378" s="1">
        <f>IFERROR(I150/SUM(I150,I205),0)*'[1]Electricity and CHPs_IN'!E$25</f>
        <v>1.4518248898949223E-3</v>
      </c>
      <c r="J378" s="1">
        <f>IFERROR(J150/SUM(J150,J205),0)*'[1]Electricity and CHPs_IN'!F$25</f>
        <v>1.4521796618347502E-2</v>
      </c>
      <c r="K378" s="1">
        <f>IFERROR(K150/SUM(K150,K205),0)*'[1]Electricity and CHPs_IN'!G$25</f>
        <v>2.7102532736436065E-7</v>
      </c>
    </row>
    <row r="379" spans="1:15" x14ac:dyDescent="0.25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1.2571913723725984E-3</v>
      </c>
      <c r="K379" s="1">
        <f>'[1]Electricity and CHPs_IN'!G$31</f>
        <v>3.3411581231527054</v>
      </c>
    </row>
    <row r="380" spans="1:15" x14ac:dyDescent="0.25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0.18087852230653848</v>
      </c>
      <c r="G380" s="1">
        <f>IFERROR(G152/SUM(G152,G281),0)*'[1]Electricity and CHPs_IN'!C$42</f>
        <v>0.51533792511442911</v>
      </c>
      <c r="H380" s="1">
        <f>IFERROR(H152/SUM(H152,H281),0)*'[1]Electricity and CHPs_IN'!D$42</f>
        <v>1.149252494532073</v>
      </c>
      <c r="I380" s="1">
        <f>IFERROR(I152/SUM(I152,I281),0)*'[1]Electricity and CHPs_IN'!E$42</f>
        <v>2.1107836140158036</v>
      </c>
      <c r="J380" s="1">
        <f>IFERROR(J152/SUM(J152,J281),0)*'[1]Electricity and CHPs_IN'!F$42</f>
        <v>0.46290827772430926</v>
      </c>
      <c r="K380" s="1">
        <f>IFERROR(K152/SUM(K152,K281),0)*'[1]Electricity and CHPs_IN'!G$42</f>
        <v>8.7805910495137595E-5</v>
      </c>
    </row>
    <row r="381" spans="1:15" x14ac:dyDescent="0.25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1.888893937774242</v>
      </c>
      <c r="K381" s="1">
        <f>IFERROR(K153/SUM(K153,K282),0)*'[1]Electricity and CHPs_IN'!G$43</f>
        <v>4.9600582830684985</v>
      </c>
    </row>
    <row r="382" spans="1:15" x14ac:dyDescent="0.25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5.5842718881519223E-4</v>
      </c>
      <c r="J382" s="1">
        <f>IFERROR(J154/SUM(J283,J154),0)*'[1]Electricity and CHPs_IN'!F$50</f>
        <v>5.1592524322612238E-4</v>
      </c>
      <c r="K382" s="1">
        <f>IFERROR(K154/SUM(K283,K154),0)*'[1]Electricity and CHPs_IN'!G$50</f>
        <v>1.3755972596935599E-4</v>
      </c>
    </row>
    <row r="383" spans="1:15" x14ac:dyDescent="0.25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8.0705671535158678E-4</v>
      </c>
      <c r="J383" s="1">
        <f>IFERROR(J155/SUM(J284,J155),0)*'[1]Electricity and CHPs_IN'!F$53</f>
        <v>6.7616002409677013E-4</v>
      </c>
      <c r="K383" s="1">
        <f>IFERROR(K155/SUM(K284,K155),0)*'[1]Electricity and CHPs_IN'!G$53</f>
        <v>0.46115401620264368</v>
      </c>
    </row>
    <row r="384" spans="1:15" x14ac:dyDescent="0.25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8.2264768150059242E-4</v>
      </c>
      <c r="J384" s="1">
        <f>IFERROR(J156/SUM(J285,J156),0)*'[1]Electricity and CHPs_IN'!F$56</f>
        <v>8.2731992984389619E-4</v>
      </c>
      <c r="K384" s="1">
        <f>IFERROR(K156/SUM(K285,K156),0)*'[1]Electricity and CHPs_IN'!G$56</f>
        <v>1.642999888458103E-4</v>
      </c>
    </row>
    <row r="385" spans="1:11" x14ac:dyDescent="0.25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0.54529201672214855</v>
      </c>
      <c r="H385" s="1">
        <f t="shared" si="229"/>
        <v>0.50357578397505198</v>
      </c>
      <c r="I385" s="1">
        <f t="shared" si="229"/>
        <v>2.3065700605255062</v>
      </c>
      <c r="J385" s="1">
        <f t="shared" si="229"/>
        <v>3.7571533201364944</v>
      </c>
      <c r="K385" s="1">
        <f t="shared" si="229"/>
        <v>6.1200038361585154</v>
      </c>
    </row>
    <row r="386" spans="1:11" x14ac:dyDescent="0.25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0.54529201672214855</v>
      </c>
      <c r="H386" s="1">
        <f>'[1]Electricity and CHPs_IN'!D$33</f>
        <v>0.50357578397505198</v>
      </c>
      <c r="I386" s="1">
        <f>'[1]Electricity and CHPs_IN'!E$33</f>
        <v>2.3065700605255062</v>
      </c>
      <c r="J386" s="1">
        <f>'[1]Electricity and CHPs_IN'!F$33</f>
        <v>3.7571533201364944</v>
      </c>
      <c r="K386" s="1">
        <f>'[1]Electricity and CHPs_IN'!G$33</f>
        <v>6.1200038361585154</v>
      </c>
    </row>
    <row r="387" spans="1:11" x14ac:dyDescent="0.25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12.822540870288572</v>
      </c>
      <c r="H387" s="1">
        <f t="shared" si="230"/>
        <v>28.800009583899964</v>
      </c>
      <c r="I387" s="1">
        <f t="shared" si="230"/>
        <v>49.79826943284116</v>
      </c>
      <c r="J387" s="1">
        <f t="shared" si="230"/>
        <v>67.434559271725547</v>
      </c>
      <c r="K387" s="1">
        <f t="shared" si="230"/>
        <v>90.000254322739153</v>
      </c>
    </row>
    <row r="388" spans="1:11" x14ac:dyDescent="0.25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0.14080627554458255</v>
      </c>
      <c r="I388" s="1">
        <f>'[1]Electricity and CHPs_IN'!E34</f>
        <v>0.23809099957733895</v>
      </c>
      <c r="J388" s="1">
        <f>'[1]Electricity and CHPs_IN'!F34</f>
        <v>0.82969035392598989</v>
      </c>
      <c r="K388" s="1">
        <f>'[1]Electricity and CHPs_IN'!G34</f>
        <v>0.49281537930814601</v>
      </c>
    </row>
    <row r="389" spans="1:11" x14ac:dyDescent="0.25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4.8498357416635347</v>
      </c>
      <c r="H389" s="1">
        <f>'[1]Electricity and CHPs_IN'!D35</f>
        <v>9.5945036844207259</v>
      </c>
      <c r="I389" s="1">
        <f>'[1]Electricity and CHPs_IN'!E35</f>
        <v>17.736887694815568</v>
      </c>
      <c r="J389" s="1">
        <f>'[1]Electricity and CHPs_IN'!F35</f>
        <v>23.836896604604171</v>
      </c>
      <c r="K389" s="1">
        <f>'[1]Electricity and CHPs_IN'!G35</f>
        <v>32.032929361270689</v>
      </c>
    </row>
    <row r="390" spans="1:11" x14ac:dyDescent="0.25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3.3906662887829073</v>
      </c>
      <c r="H390" s="1">
        <f>'[1]Electricity and CHPs_IN'!D36</f>
        <v>8.0481930021197083</v>
      </c>
      <c r="I390" s="1">
        <f>'[1]Electricity and CHPs_IN'!E36</f>
        <v>10.326573064767693</v>
      </c>
      <c r="J390" s="1">
        <f>'[1]Electricity and CHPs_IN'!F36</f>
        <v>13.878141145405262</v>
      </c>
      <c r="K390" s="1">
        <f>'[1]Electricity and CHPs_IN'!G36</f>
        <v>18.650921473079755</v>
      </c>
    </row>
    <row r="391" spans="1:11" x14ac:dyDescent="0.25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1.2875837863490371</v>
      </c>
      <c r="H391" s="1">
        <f>'[1]Electricity and CHPs_IN'!D37</f>
        <v>4.1841061392279286</v>
      </c>
      <c r="I391" s="1">
        <f>'[1]Electricity and CHPs_IN'!E37</f>
        <v>9.119828637455301</v>
      </c>
      <c r="J391" s="1">
        <f>'[1]Electricity and CHPs_IN'!F37</f>
        <v>12.256337827497827</v>
      </c>
      <c r="K391" s="1">
        <f>'[1]Electricity and CHPs_IN'!G37</f>
        <v>16.471408167777973</v>
      </c>
    </row>
    <row r="392" spans="1:11" x14ac:dyDescent="0.25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3.2944550534930923</v>
      </c>
      <c r="H392" s="1">
        <f>'[1]Electricity and CHPs_IN'!D38</f>
        <v>6.8324004825870199</v>
      </c>
      <c r="I392" s="1">
        <f>'[1]Electricity and CHPs_IN'!E38</f>
        <v>12.376889036225256</v>
      </c>
      <c r="J392" s="1">
        <f>'[1]Electricity and CHPs_IN'!F38</f>
        <v>16.633493340292286</v>
      </c>
      <c r="K392" s="1">
        <f>'[1]Electricity and CHPs_IN'!G38</f>
        <v>22.352179941302573</v>
      </c>
    </row>
    <row r="393" spans="1:11" x14ac:dyDescent="0.25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25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0</v>
      </c>
      <c r="J394" s="1">
        <f>'[1]Electricity and CHPs_IN'!F$32</f>
        <v>0</v>
      </c>
      <c r="K394" s="1">
        <f>'[1]Electricity and CHPs_IN'!G$32</f>
        <v>0</v>
      </c>
    </row>
    <row r="395" spans="1:11" x14ac:dyDescent="0.25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2.503518290318123E-3</v>
      </c>
      <c r="J395" s="1">
        <f t="shared" ref="J395" si="235">SUM(J396:J398)</f>
        <v>7.0310414907897778E-3</v>
      </c>
      <c r="K395" s="1">
        <f t="shared" ref="K395" si="236">SUM(K396:K398)</f>
        <v>1.3372896034760073</v>
      </c>
    </row>
    <row r="396" spans="1:11" x14ac:dyDescent="0.25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2.877014999573905E-4</v>
      </c>
      <c r="K396" s="1">
        <f>IFERROR(K168/SUM(K168,K207),0)*'[1]Electricity and CHPs_IN'!G$30</f>
        <v>0.64546972595363494</v>
      </c>
    </row>
    <row r="397" spans="1:11" x14ac:dyDescent="0.25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1.6706688984432412E-3</v>
      </c>
      <c r="J397" s="1">
        <f>IFERROR(J169/SUM(J169,J287),0)*'[1]Electricity and CHPs_IN'!F$46</f>
        <v>5.9457842841575187E-3</v>
      </c>
      <c r="K397" s="1">
        <f>IFERROR(K169/SUM(K169,K287),0)*'[1]Electricity and CHPs_IN'!G$46</f>
        <v>0.69066988407522756</v>
      </c>
    </row>
    <row r="398" spans="1:11" x14ac:dyDescent="0.25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8.328493918748817E-4</v>
      </c>
      <c r="J398" s="1">
        <f>IFERROR(J170/SUM(J170,J288),0)*'[1]Electricity and CHPs_IN'!F$57</f>
        <v>7.9755570667486915E-4</v>
      </c>
      <c r="K398" s="1">
        <f>IFERROR(K170/SUM(K170,K288),0)*'[1]Electricity and CHPs_IN'!G$57</f>
        <v>1.1499934471447457E-3</v>
      </c>
    </row>
    <row r="399" spans="1:11" x14ac:dyDescent="0.25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0.14920712789934315</v>
      </c>
      <c r="G399" s="1">
        <f t="shared" ref="G399:K399" si="237">SUM(G400:G406)</f>
        <v>2.325087190016329E-2</v>
      </c>
      <c r="H399" s="1">
        <f t="shared" si="237"/>
        <v>6.052231184648417E-2</v>
      </c>
      <c r="I399" s="1">
        <f t="shared" si="237"/>
        <v>0.11379457422714494</v>
      </c>
      <c r="J399" s="1">
        <f t="shared" si="237"/>
        <v>0.19825097761616814</v>
      </c>
      <c r="K399" s="1">
        <f t="shared" si="237"/>
        <v>0.50886805693994897</v>
      </c>
    </row>
    <row r="400" spans="1:11" x14ac:dyDescent="0.25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0.13506984780817299</v>
      </c>
      <c r="G400" s="1">
        <f>'[1]Electricity and CHPs_IN'!C63</f>
        <v>1.045512814060943E-2</v>
      </c>
      <c r="H400" s="1">
        <f>'[1]Electricity and CHPs_IN'!D63</f>
        <v>4.669322677103388E-2</v>
      </c>
      <c r="I400" s="1">
        <f>'[1]Electricity and CHPs_IN'!E63</f>
        <v>1.8047795883191796E-2</v>
      </c>
      <c r="J400" s="1">
        <f>'[1]Electricity and CHPs_IN'!F63</f>
        <v>3.7428656765911062E-4</v>
      </c>
      <c r="K400" s="1">
        <f>'[1]Electricity and CHPs_IN'!G63</f>
        <v>2.9319952303984284E-5</v>
      </c>
    </row>
    <row r="401" spans="1:19" x14ac:dyDescent="0.25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3.66985356917735E-3</v>
      </c>
      <c r="G401" s="1">
        <f>'[1]Electricity and CHPs_IN'!C64</f>
        <v>3.0146891584909566E-3</v>
      </c>
      <c r="H401" s="1">
        <f>'[1]Electricity and CHPs_IN'!D64</f>
        <v>3.5187342221702426E-3</v>
      </c>
      <c r="I401" s="1">
        <f>'[1]Electricity and CHPs_IN'!E64</f>
        <v>2.9157243202826214E-3</v>
      </c>
      <c r="J401" s="1">
        <f>'[1]Electricity and CHPs_IN'!F64</f>
        <v>5.7849286073533143E-3</v>
      </c>
      <c r="K401" s="1">
        <f>'[1]Electricity and CHPs_IN'!G64</f>
        <v>4.2713678889653654E-2</v>
      </c>
    </row>
    <row r="402" spans="1:19" x14ac:dyDescent="0.25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3.3161145153153201E-3</v>
      </c>
      <c r="G402" s="1">
        <f>'[1]Electricity and CHPs_IN'!C65</f>
        <v>2.6741084425727021E-3</v>
      </c>
      <c r="H402" s="1">
        <f>'[1]Electricity and CHPs_IN'!D65</f>
        <v>3.1287484945729167E-3</v>
      </c>
      <c r="I402" s="1">
        <f>'[1]Electricity and CHPs_IN'!E65</f>
        <v>3.0402338062978178E-3</v>
      </c>
      <c r="J402" s="1">
        <f>'[1]Electricity and CHPs_IN'!F65</f>
        <v>6.0270653035216868E-3</v>
      </c>
      <c r="K402" s="1">
        <f>'[1]Electricity and CHPs_IN'!G65</f>
        <v>0.27965105630537929</v>
      </c>
    </row>
    <row r="403" spans="1:19" x14ac:dyDescent="0.25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1.073699097999827E-3</v>
      </c>
      <c r="G403" s="1">
        <f>'[1]Electricity and CHPs_IN'!C66</f>
        <v>1.0664210565153216E-3</v>
      </c>
      <c r="H403" s="1">
        <f>'[1]Electricity and CHPs_IN'!D66</f>
        <v>1.0749876383248078E-3</v>
      </c>
      <c r="I403" s="1">
        <f>'[1]Electricity and CHPs_IN'!E66</f>
        <v>3.6823633927244581E-3</v>
      </c>
      <c r="J403" s="1">
        <f>'[1]Electricity and CHPs_IN'!F66</f>
        <v>4.2476022777975008E-3</v>
      </c>
      <c r="K403" s="1">
        <f>'[1]Electricity and CHPs_IN'!G66</f>
        <v>7.0143602444335581E-4</v>
      </c>
    </row>
    <row r="404" spans="1:19" x14ac:dyDescent="0.25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2.4952231573840775E-3</v>
      </c>
      <c r="G404" s="1">
        <f>'[1]Electricity and CHPs_IN'!C67</f>
        <v>2.4803357383331153E-3</v>
      </c>
      <c r="H404" s="1">
        <f>'[1]Electricity and CHPs_IN'!D67</f>
        <v>2.5089372967509824E-3</v>
      </c>
      <c r="I404" s="1">
        <f>'[1]Electricity and CHPs_IN'!E67</f>
        <v>4.1326521029975208E-2</v>
      </c>
      <c r="J404" s="1">
        <f>'[1]Electricity and CHPs_IN'!F67</f>
        <v>8.4585891979271702E-2</v>
      </c>
      <c r="K404" s="1">
        <f>'[1]Electricity and CHPs_IN'!G67</f>
        <v>9.2419010389917178E-2</v>
      </c>
    </row>
    <row r="405" spans="1:19" x14ac:dyDescent="0.25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2.5049872427681365E-3</v>
      </c>
      <c r="G405" s="1">
        <f>'[1]Electricity and CHPs_IN'!C68</f>
        <v>2.4900153731469087E-3</v>
      </c>
      <c r="H405" s="1">
        <f>'[1]Electricity and CHPs_IN'!D68</f>
        <v>2.5194480929509248E-3</v>
      </c>
      <c r="I405" s="1">
        <f>'[1]Electricity and CHPs_IN'!E68</f>
        <v>4.126943871423859E-2</v>
      </c>
      <c r="J405" s="1">
        <f>'[1]Electricity and CHPs_IN'!F68</f>
        <v>9.3136357241235285E-2</v>
      </c>
      <c r="K405" s="1">
        <f>'[1]Electricity and CHPs_IN'!G68</f>
        <v>9.2421189942165777E-2</v>
      </c>
    </row>
    <row r="406" spans="1:19" x14ac:dyDescent="0.25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1.0774025085254844E-3</v>
      </c>
      <c r="G406" s="1">
        <f>'[1]Electricity and CHPs_IN'!C69</f>
        <v>1.0701739904948587E-3</v>
      </c>
      <c r="H406" s="1">
        <f>'[1]Electricity and CHPs_IN'!D69</f>
        <v>1.078229330680414E-3</v>
      </c>
      <c r="I406" s="1">
        <f>'[1]Electricity and CHPs_IN'!E69</f>
        <v>3.5124970804344424E-3</v>
      </c>
      <c r="J406" s="1">
        <f>'[1]Electricity and CHPs_IN'!F69</f>
        <v>4.0948456393295439E-3</v>
      </c>
      <c r="K406" s="1">
        <f>'[1]Electricity and CHPs_IN'!G69</f>
        <v>9.3236543608572709E-4</v>
      </c>
    </row>
    <row r="407" spans="1:19" x14ac:dyDescent="0.25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55.789565587928344</v>
      </c>
      <c r="G407" s="3">
        <f t="shared" ref="G407:K407" si="239">G408+G461</f>
        <v>56.098345933105584</v>
      </c>
      <c r="H407" s="3">
        <f t="shared" si="239"/>
        <v>58.263139588568812</v>
      </c>
      <c r="I407" s="3">
        <f t="shared" si="239"/>
        <v>72.84344941224748</v>
      </c>
      <c r="J407" s="3">
        <f t="shared" si="239"/>
        <v>74.713356379068784</v>
      </c>
      <c r="K407" s="3">
        <f t="shared" si="239"/>
        <v>58.990280228944236</v>
      </c>
      <c r="M407" s="11"/>
      <c r="N407" s="11"/>
      <c r="O407" s="11"/>
      <c r="P407" s="11"/>
      <c r="Q407" s="11"/>
      <c r="R407" s="11"/>
      <c r="S407" s="11"/>
    </row>
    <row r="408" spans="1:19" x14ac:dyDescent="0.25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47.861715804126007</v>
      </c>
      <c r="G408" s="1">
        <f t="shared" si="240"/>
        <v>47.277195404620379</v>
      </c>
      <c r="H408" s="1">
        <f t="shared" si="240"/>
        <v>44.108102069762296</v>
      </c>
      <c r="I408" s="1">
        <f t="shared" si="240"/>
        <v>48.360941500029028</v>
      </c>
      <c r="J408" s="1">
        <f t="shared" si="240"/>
        <v>46.778310781522251</v>
      </c>
      <c r="K408" s="1">
        <f t="shared" si="240"/>
        <v>30.140551447813976</v>
      </c>
      <c r="M408" s="11"/>
      <c r="N408" s="11"/>
      <c r="O408" s="11"/>
      <c r="P408" s="11"/>
      <c r="Q408" s="11"/>
      <c r="R408" s="11"/>
      <c r="S408" s="11"/>
    </row>
    <row r="409" spans="1:19" x14ac:dyDescent="0.25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39.336329259825902</v>
      </c>
      <c r="G409" s="1">
        <f t="shared" ref="G409:K409" si="241">SUM(G410,G416,G425,G434,G436)</f>
        <v>35.026537768569753</v>
      </c>
      <c r="H409" s="1">
        <f t="shared" si="241"/>
        <v>32.324800963804748</v>
      </c>
      <c r="I409" s="1">
        <f t="shared" si="241"/>
        <v>35.804955678409108</v>
      </c>
      <c r="J409" s="1">
        <f t="shared" si="241"/>
        <v>37.867244564878568</v>
      </c>
      <c r="K409" s="1">
        <f t="shared" si="241"/>
        <v>22.513643578830884</v>
      </c>
    </row>
    <row r="410" spans="1:19" x14ac:dyDescent="0.25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1.7963568158685033E-2</v>
      </c>
      <c r="G410" s="1">
        <f t="shared" ref="G410:K410" si="242">G411</f>
        <v>1.2408043715510038</v>
      </c>
      <c r="H410" s="1">
        <f t="shared" si="242"/>
        <v>6.3611047027373191E-3</v>
      </c>
      <c r="I410" s="1">
        <f t="shared" si="242"/>
        <v>1.6151042810401835E-3</v>
      </c>
      <c r="J410" s="1">
        <f t="shared" si="242"/>
        <v>1.624900014562277E-3</v>
      </c>
      <c r="K410" s="1">
        <f t="shared" si="242"/>
        <v>4.4188791302437574E-5</v>
      </c>
    </row>
    <row r="411" spans="1:19" x14ac:dyDescent="0.25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1.7963568158685033E-2</v>
      </c>
      <c r="G411" s="1">
        <f>'[1]Electricity and CHPs_IN'!C$28-G298</f>
        <v>1.2408043715510038</v>
      </c>
      <c r="H411" s="1">
        <f>'[1]Electricity and CHPs_IN'!D$28-H298</f>
        <v>6.3611047027373191E-3</v>
      </c>
      <c r="I411" s="1">
        <f>'[1]Electricity and CHPs_IN'!E$28-I298</f>
        <v>1.6151042810401835E-3</v>
      </c>
      <c r="J411" s="1">
        <f>'[1]Electricity and CHPs_IN'!F$28-J298</f>
        <v>1.624900014562277E-3</v>
      </c>
      <c r="K411" s="1">
        <f>'[1]Electricity and CHPs_IN'!G$28-K298</f>
        <v>4.4188791302437574E-5</v>
      </c>
    </row>
    <row r="412" spans="1:19" x14ac:dyDescent="0.25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1.7963568158685033E-2</v>
      </c>
      <c r="G412" s="1">
        <f t="shared" ref="G412:K412" si="243">G413</f>
        <v>1.2408043715510038</v>
      </c>
      <c r="H412" s="1">
        <f t="shared" si="243"/>
        <v>6.3611047027373191E-3</v>
      </c>
      <c r="I412" s="1">
        <f t="shared" si="243"/>
        <v>1.6151042810401835E-3</v>
      </c>
      <c r="J412" s="1">
        <f t="shared" si="243"/>
        <v>1.624900014562277E-3</v>
      </c>
      <c r="K412" s="1">
        <f t="shared" si="243"/>
        <v>4.4188791302437574E-5</v>
      </c>
    </row>
    <row r="413" spans="1:19" x14ac:dyDescent="0.25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1.7963568158685033E-2</v>
      </c>
      <c r="G413" s="1">
        <f t="shared" ref="G413:K413" si="244">G411-G415</f>
        <v>1.2408043715510038</v>
      </c>
      <c r="H413" s="1">
        <f t="shared" si="244"/>
        <v>6.3611047027373191E-3</v>
      </c>
      <c r="I413" s="1">
        <f t="shared" si="244"/>
        <v>1.6151042810401835E-3</v>
      </c>
      <c r="J413" s="1">
        <f t="shared" si="244"/>
        <v>1.624900014562277E-3</v>
      </c>
      <c r="K413" s="1">
        <f t="shared" si="244"/>
        <v>4.4188791302437574E-5</v>
      </c>
    </row>
    <row r="414" spans="1:19" x14ac:dyDescent="0.25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25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25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2.3952817105395989</v>
      </c>
      <c r="G416" s="1">
        <f t="shared" ref="G416:K416" si="247">SUM(G417:G418)</f>
        <v>1.3474063526790346E-3</v>
      </c>
      <c r="H416" s="1">
        <f t="shared" si="247"/>
        <v>4.4689282055262056E-2</v>
      </c>
      <c r="I416" s="1">
        <f t="shared" si="247"/>
        <v>1.1780326419253914E-2</v>
      </c>
      <c r="J416" s="1">
        <f t="shared" si="247"/>
        <v>0.23201732901223607</v>
      </c>
      <c r="K416" s="1">
        <f t="shared" si="247"/>
        <v>1.3216102684952496E-4</v>
      </c>
    </row>
    <row r="417" spans="1:11" x14ac:dyDescent="0.25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2.3952817105395989</v>
      </c>
      <c r="G417" s="1">
        <f>'[1]Electricity and CHPs_IN'!C$24-G312</f>
        <v>1.3474063526790346E-3</v>
      </c>
      <c r="H417" s="1">
        <f>'[1]Electricity and CHPs_IN'!D$24-H312</f>
        <v>4.4689282055262056E-2</v>
      </c>
      <c r="I417" s="1">
        <f>'[1]Electricity and CHPs_IN'!E$24-I312</f>
        <v>1.1780326419253914E-2</v>
      </c>
      <c r="J417" s="1">
        <f>'[1]Electricity and CHPs_IN'!F$24-J312</f>
        <v>4.5816383471693391E-3</v>
      </c>
      <c r="K417" s="1">
        <f>'[1]Electricity and CHPs_IN'!G$24-K312</f>
        <v>5.6201554337568333E-5</v>
      </c>
    </row>
    <row r="418" spans="1:11" x14ac:dyDescent="0.25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0.22743569066506672</v>
      </c>
      <c r="K418" s="1">
        <f>'[1]Electricity and CHPs_IN'!G$29-K313</f>
        <v>7.5959472511956627E-5</v>
      </c>
    </row>
    <row r="419" spans="1:11" x14ac:dyDescent="0.25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2.3328610484131729</v>
      </c>
      <c r="G419" s="1">
        <f t="shared" ref="G419:K419" si="248">SUM(G420:G421)</f>
        <v>1.2383779447748616E-3</v>
      </c>
      <c r="H419" s="1">
        <f t="shared" si="248"/>
        <v>4.119498589968814E-2</v>
      </c>
      <c r="I419" s="1">
        <f t="shared" si="248"/>
        <v>1.1598429943647596E-2</v>
      </c>
      <c r="J419" s="1">
        <f t="shared" si="248"/>
        <v>0.23179724615799224</v>
      </c>
      <c r="K419" s="1">
        <f t="shared" si="248"/>
        <v>1.3190493973121769E-4</v>
      </c>
    </row>
    <row r="420" spans="1:11" x14ac:dyDescent="0.25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2.3328610484131729</v>
      </c>
      <c r="G420" s="1">
        <f t="shared" ref="G420:K420" si="249">G417-G423</f>
        <v>1.2383779447748616E-3</v>
      </c>
      <c r="H420" s="1">
        <f t="shared" si="249"/>
        <v>4.119498589968814E-2</v>
      </c>
      <c r="I420" s="1">
        <f t="shared" si="249"/>
        <v>1.1598429943647596E-2</v>
      </c>
      <c r="J420" s="1">
        <f t="shared" si="249"/>
        <v>4.5772923784916947E-3</v>
      </c>
      <c r="K420" s="1">
        <f t="shared" si="249"/>
        <v>5.6092653140008147E-5</v>
      </c>
    </row>
    <row r="421" spans="1:11" x14ac:dyDescent="0.25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0.22721995377950055</v>
      </c>
      <c r="K421" s="1">
        <f t="shared" si="250"/>
        <v>7.5812286591209543E-5</v>
      </c>
    </row>
    <row r="422" spans="1:11" x14ac:dyDescent="0.25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6.2420662126426017E-2</v>
      </c>
      <c r="G422" s="1">
        <f t="shared" ref="G422:K422" si="251">SUM(G423:G424)</f>
        <v>1.0902840790417296E-4</v>
      </c>
      <c r="H422" s="1">
        <f t="shared" si="251"/>
        <v>3.4942961555739184E-3</v>
      </c>
      <c r="I422" s="1">
        <f t="shared" si="251"/>
        <v>1.8189647560631686E-4</v>
      </c>
      <c r="J422" s="1">
        <f t="shared" si="251"/>
        <v>2.2008285424380181E-4</v>
      </c>
      <c r="K422" s="1">
        <f t="shared" si="251"/>
        <v>2.5608711830726976E-7</v>
      </c>
    </row>
    <row r="423" spans="1:11" x14ac:dyDescent="0.25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6.2420662126426017E-2</v>
      </c>
      <c r="G423" s="1">
        <f t="shared" ref="G423:K423" si="252">IFERROR(G344/G312,0)*G417</f>
        <v>1.0902840790417296E-4</v>
      </c>
      <c r="H423" s="1">
        <f t="shared" si="252"/>
        <v>3.4942961555739184E-3</v>
      </c>
      <c r="I423" s="1">
        <f t="shared" si="252"/>
        <v>1.8189647560631686E-4</v>
      </c>
      <c r="J423" s="1">
        <f t="shared" si="252"/>
        <v>4.34596867764466E-6</v>
      </c>
      <c r="K423" s="1">
        <f t="shared" si="252"/>
        <v>1.0890119756018933E-7</v>
      </c>
    </row>
    <row r="424" spans="1:11" x14ac:dyDescent="0.25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2.1573688556615714E-4</v>
      </c>
      <c r="K424" s="1">
        <f t="shared" si="253"/>
        <v>1.4718592074708042E-7</v>
      </c>
    </row>
    <row r="425" spans="1:11" x14ac:dyDescent="0.25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35.838188862731904</v>
      </c>
      <c r="G425" s="1">
        <f t="shared" ref="G425:K425" si="254">SUM(G426:G427)</f>
        <v>33.784054358458626</v>
      </c>
      <c r="H425" s="1">
        <f t="shared" si="254"/>
        <v>32.260853713199253</v>
      </c>
      <c r="I425" s="1">
        <f t="shared" si="254"/>
        <v>35.787725876983117</v>
      </c>
      <c r="J425" s="1">
        <f t="shared" si="254"/>
        <v>37.590625042137347</v>
      </c>
      <c r="K425" s="1">
        <f t="shared" si="254"/>
        <v>21.698464061129098</v>
      </c>
    </row>
    <row r="426" spans="1:11" x14ac:dyDescent="0.25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35.838188862731904</v>
      </c>
      <c r="G426" s="1">
        <f>'[1]Electricity and CHPs_IN'!C$26-G359</f>
        <v>33.784054358458626</v>
      </c>
      <c r="H426" s="1">
        <f>'[1]Electricity and CHPs_IN'!D$26-H359</f>
        <v>32.260853713199253</v>
      </c>
      <c r="I426" s="1">
        <f>'[1]Electricity and CHPs_IN'!E$26-I359</f>
        <v>35.787725876983117</v>
      </c>
      <c r="J426" s="1">
        <f>'[1]Electricity and CHPs_IN'!F$26-J359</f>
        <v>37.589675569980422</v>
      </c>
      <c r="K426" s="1">
        <f>'[1]Electricity and CHPs_IN'!G$26-K359</f>
        <v>9.7361941164589325</v>
      </c>
    </row>
    <row r="427" spans="1:11" x14ac:dyDescent="0.25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9.4947215692689447E-4</v>
      </c>
      <c r="K427" s="1">
        <f>'[1]Electricity and CHPs_IN'!G$27-K360</f>
        <v>11.962269944670165</v>
      </c>
    </row>
    <row r="428" spans="1:11" x14ac:dyDescent="0.25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17.919094431365952</v>
      </c>
      <c r="G428" s="1">
        <f t="shared" ref="G428:K428" si="255">SUM(G429:G430)</f>
        <v>16.892027179229313</v>
      </c>
      <c r="H428" s="1">
        <f t="shared" si="255"/>
        <v>16.130426856599627</v>
      </c>
      <c r="I428" s="1">
        <f t="shared" si="255"/>
        <v>17.893862938491562</v>
      </c>
      <c r="J428" s="1">
        <f t="shared" si="255"/>
        <v>18.79531252106867</v>
      </c>
      <c r="K428" s="1">
        <f t="shared" si="255"/>
        <v>10.849232030564549</v>
      </c>
    </row>
    <row r="429" spans="1:11" x14ac:dyDescent="0.25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17.919094431365952</v>
      </c>
      <c r="G429" s="1">
        <f t="shared" ref="G429:K429" si="256">IFERROR(G366/G359,0)*G426</f>
        <v>16.892027179229313</v>
      </c>
      <c r="H429" s="1">
        <f t="shared" si="256"/>
        <v>16.130426856599627</v>
      </c>
      <c r="I429" s="1">
        <f t="shared" si="256"/>
        <v>17.893862938491562</v>
      </c>
      <c r="J429" s="1">
        <f t="shared" si="256"/>
        <v>18.794837784990207</v>
      </c>
      <c r="K429" s="1">
        <f t="shared" si="256"/>
        <v>4.8680970582294663</v>
      </c>
    </row>
    <row r="430" spans="1:11" x14ac:dyDescent="0.25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4.7473607846344724E-4</v>
      </c>
      <c r="K430" s="1">
        <f t="shared" si="257"/>
        <v>5.9811349723350826</v>
      </c>
    </row>
    <row r="431" spans="1:11" x14ac:dyDescent="0.25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17.919094431365952</v>
      </c>
      <c r="G431" s="1">
        <f t="shared" ref="G431:K431" si="258">SUM(G432:G433)</f>
        <v>16.892027179229313</v>
      </c>
      <c r="H431" s="1">
        <f t="shared" si="258"/>
        <v>16.130426856599627</v>
      </c>
      <c r="I431" s="1">
        <f t="shared" si="258"/>
        <v>17.893862938491555</v>
      </c>
      <c r="J431" s="1">
        <f t="shared" si="258"/>
        <v>18.795312521068677</v>
      </c>
      <c r="K431" s="1">
        <f t="shared" si="258"/>
        <v>10.849232030564549</v>
      </c>
    </row>
    <row r="432" spans="1:11" x14ac:dyDescent="0.25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17.919094431365952</v>
      </c>
      <c r="G432" s="1">
        <f t="shared" ref="G432:K432" si="259">G426-G429</f>
        <v>16.892027179229313</v>
      </c>
      <c r="H432" s="1">
        <f t="shared" si="259"/>
        <v>16.130426856599627</v>
      </c>
      <c r="I432" s="1">
        <f t="shared" si="259"/>
        <v>17.893862938491555</v>
      </c>
      <c r="J432" s="1">
        <f t="shared" si="259"/>
        <v>18.794837784990214</v>
      </c>
      <c r="K432" s="1">
        <f t="shared" si="259"/>
        <v>4.8680970582294663</v>
      </c>
    </row>
    <row r="433" spans="1:11" x14ac:dyDescent="0.25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4.7473607846344724E-4</v>
      </c>
      <c r="K433" s="1">
        <f t="shared" si="260"/>
        <v>5.9811349723350826</v>
      </c>
    </row>
    <row r="434" spans="1:11" x14ac:dyDescent="0.25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1.0848951183957132</v>
      </c>
      <c r="G434" s="1">
        <f t="shared" ref="G434:K434" si="261">G435</f>
        <v>3.3163220744201918E-4</v>
      </c>
      <c r="H434" s="1">
        <f t="shared" si="261"/>
        <v>1.2896863847495943E-2</v>
      </c>
      <c r="I434" s="1">
        <f t="shared" si="261"/>
        <v>3.834370725699426E-3</v>
      </c>
      <c r="J434" s="1">
        <f t="shared" si="261"/>
        <v>4.262794189304811E-2</v>
      </c>
      <c r="K434" s="1">
        <f t="shared" si="261"/>
        <v>4.8184703738641231E-4</v>
      </c>
    </row>
    <row r="435" spans="1:11" x14ac:dyDescent="0.25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1.0848951183957132</v>
      </c>
      <c r="G435" s="1">
        <f>'[1]Electricity and CHPs_IN'!C$25-G378</f>
        <v>3.3163220744201918E-4</v>
      </c>
      <c r="H435" s="1">
        <f>'[1]Electricity and CHPs_IN'!D$25-H378</f>
        <v>1.2896863847495943E-2</v>
      </c>
      <c r="I435" s="1">
        <f>'[1]Electricity and CHPs_IN'!E$25-I378</f>
        <v>3.834370725699426E-3</v>
      </c>
      <c r="J435" s="1">
        <f>'[1]Electricity and CHPs_IN'!F$25-J378</f>
        <v>4.262794189304811E-2</v>
      </c>
      <c r="K435" s="1">
        <f>'[1]Electricity and CHPs_IN'!G$25-K378</f>
        <v>4.8184703738641231E-4</v>
      </c>
    </row>
    <row r="436" spans="1:11" x14ac:dyDescent="0.25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3.4935182137682986E-4</v>
      </c>
      <c r="K436" s="1">
        <f t="shared" si="262"/>
        <v>0.81452132084625062</v>
      </c>
    </row>
    <row r="437" spans="1:11" x14ac:dyDescent="0.25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3.4935182137682986E-4</v>
      </c>
      <c r="K437" s="1">
        <f>'[1]Electricity and CHPs_IN'!G$30-K396</f>
        <v>0.81452132084625062</v>
      </c>
    </row>
    <row r="438" spans="1:11" x14ac:dyDescent="0.25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8.5253865443001082</v>
      </c>
      <c r="G438" s="1">
        <f t="shared" ref="G438:K438" si="263">SUM(G439,G445,G447,G453,G455,G457,G459)</f>
        <v>12.250657636050626</v>
      </c>
      <c r="H438" s="1">
        <f t="shared" si="263"/>
        <v>11.783301105957548</v>
      </c>
      <c r="I438" s="1">
        <f t="shared" si="263"/>
        <v>12.555985821619918</v>
      </c>
      <c r="J438" s="1">
        <f t="shared" si="263"/>
        <v>8.9110662166436843</v>
      </c>
      <c r="K438" s="1">
        <f t="shared" si="263"/>
        <v>7.6269078689830936</v>
      </c>
    </row>
    <row r="439" spans="1:11" x14ac:dyDescent="0.25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4.3959947635194059</v>
      </c>
      <c r="G439" s="1">
        <f t="shared" ref="G439:K439" si="264">+G440</f>
        <v>1.8077844297644496</v>
      </c>
      <c r="H439" s="1">
        <f t="shared" si="264"/>
        <v>5.2619449275970647</v>
      </c>
      <c r="I439" s="1">
        <f t="shared" si="264"/>
        <v>9.9424970010922991</v>
      </c>
      <c r="J439" s="1">
        <f t="shared" si="264"/>
        <v>4.104192751486937</v>
      </c>
      <c r="K439" s="1">
        <f t="shared" si="264"/>
        <v>2.1196186292861615E-5</v>
      </c>
    </row>
    <row r="440" spans="1:11" x14ac:dyDescent="0.25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4.3959947635194059</v>
      </c>
      <c r="G440" s="1">
        <f t="shared" ref="G440:K440" si="265">SUM(G442:G444)</f>
        <v>1.8077844297644496</v>
      </c>
      <c r="H440" s="1">
        <f t="shared" si="265"/>
        <v>5.2619449275970647</v>
      </c>
      <c r="I440" s="1">
        <f t="shared" si="265"/>
        <v>9.9424970010922991</v>
      </c>
      <c r="J440" s="1">
        <f t="shared" si="265"/>
        <v>4.104192751486937</v>
      </c>
      <c r="K440" s="1">
        <f t="shared" si="265"/>
        <v>2.1196186292861615E-5</v>
      </c>
    </row>
    <row r="441" spans="1:11" x14ac:dyDescent="0.25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2.0280820842865706</v>
      </c>
      <c r="G441" s="1">
        <f t="shared" ref="G441:K441" si="266">G442</f>
        <v>1.8076702542789662</v>
      </c>
      <c r="H441" s="1">
        <f t="shared" si="266"/>
        <v>5.2583600816119143</v>
      </c>
      <c r="I441" s="1">
        <f t="shared" si="266"/>
        <v>1.2134105529539054</v>
      </c>
      <c r="J441" s="1">
        <f t="shared" si="266"/>
        <v>2.2323006300679755E-4</v>
      </c>
      <c r="K441" s="1">
        <f t="shared" si="266"/>
        <v>4.8460240212726722E-6</v>
      </c>
    </row>
    <row r="442" spans="1:11" x14ac:dyDescent="0.25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2.0280820842865706</v>
      </c>
      <c r="G442" s="1">
        <f>'[1]Electricity and CHPs_IN'!C$90</f>
        <v>1.8076702542789662</v>
      </c>
      <c r="H442" s="1">
        <f>'[1]Electricity and CHPs_IN'!D$90</f>
        <v>5.2583600816119143</v>
      </c>
      <c r="I442" s="1">
        <f>'[1]Electricity and CHPs_IN'!E$90</f>
        <v>1.2134105529539054</v>
      </c>
      <c r="J442" s="1">
        <f>'[1]Electricity and CHPs_IN'!F$90</f>
        <v>2.2323006300679755E-4</v>
      </c>
      <c r="K442" s="1">
        <f>'[1]Electricity and CHPs_IN'!G$90</f>
        <v>4.8460240212726722E-6</v>
      </c>
    </row>
    <row r="443" spans="1:11" x14ac:dyDescent="0.25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1.1839563396164177</v>
      </c>
      <c r="G443" s="1">
        <f t="shared" ref="G443:K443" si="267">G444</f>
        <v>5.7087742741664461E-5</v>
      </c>
      <c r="H443" s="1">
        <f t="shared" si="267"/>
        <v>1.7924229925750709E-3</v>
      </c>
      <c r="I443" s="1">
        <f t="shared" si="267"/>
        <v>4.3645432240691973</v>
      </c>
      <c r="J443" s="1">
        <f t="shared" si="267"/>
        <v>2.051984760711965</v>
      </c>
      <c r="K443" s="1">
        <f t="shared" si="267"/>
        <v>8.1750811357944709E-6</v>
      </c>
    </row>
    <row r="444" spans="1:11" x14ac:dyDescent="0.25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1.1839563396164177</v>
      </c>
      <c r="G444" s="1">
        <f>'[1]Electricity and CHPs_IN'!C$91</f>
        <v>5.7087742741664461E-5</v>
      </c>
      <c r="H444" s="1">
        <f>'[1]Electricity and CHPs_IN'!D$91</f>
        <v>1.7924229925750709E-3</v>
      </c>
      <c r="I444" s="1">
        <f>'[1]Electricity and CHPs_IN'!E$91</f>
        <v>4.3645432240691973</v>
      </c>
      <c r="J444" s="1">
        <f>'[1]Electricity and CHPs_IN'!F$91</f>
        <v>2.051984760711965</v>
      </c>
      <c r="K444" s="1">
        <f>'[1]Electricity and CHPs_IN'!G$91</f>
        <v>8.1750811357944709E-6</v>
      </c>
    </row>
    <row r="445" spans="1:11" x14ac:dyDescent="0.25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1.4500110589919899</v>
      </c>
      <c r="G445" s="1">
        <f t="shared" ref="G445:K445" si="268">G446</f>
        <v>3.8004511750198322</v>
      </c>
      <c r="H445" s="1">
        <f t="shared" si="268"/>
        <v>3.8013043363955199</v>
      </c>
      <c r="I445" s="1">
        <f t="shared" si="268"/>
        <v>0.28437209045563844</v>
      </c>
      <c r="J445" s="1">
        <f t="shared" si="268"/>
        <v>0</v>
      </c>
      <c r="K445" s="1">
        <f t="shared" si="268"/>
        <v>0</v>
      </c>
    </row>
    <row r="446" spans="1:11" x14ac:dyDescent="0.25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1.4500110589919899</v>
      </c>
      <c r="G446" s="1">
        <f>'[1]Electricity and CHPs_IN'!C$92</f>
        <v>3.8004511750198322</v>
      </c>
      <c r="H446" s="1">
        <f>'[1]Electricity and CHPs_IN'!D$92</f>
        <v>3.8013043363955199</v>
      </c>
      <c r="I446" s="1">
        <f>'[1]Electricity and CHPs_IN'!E$92</f>
        <v>0.28437209045563844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25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0.21543340560829918</v>
      </c>
      <c r="G447" s="1">
        <f t="shared" ref="G447:K447" si="269">G448</f>
        <v>3.6304250686159958</v>
      </c>
      <c r="H447" s="1">
        <f t="shared" si="269"/>
        <v>1.3254119405414909E-3</v>
      </c>
      <c r="I447" s="1">
        <f t="shared" si="269"/>
        <v>2.6085725975361339E-4</v>
      </c>
      <c r="J447" s="1">
        <f t="shared" si="269"/>
        <v>1.0997028146454769E-4</v>
      </c>
      <c r="K447" s="1">
        <f t="shared" si="269"/>
        <v>2.6162920072829443E-6</v>
      </c>
    </row>
    <row r="448" spans="1:11" x14ac:dyDescent="0.25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0.21543340560829918</v>
      </c>
      <c r="G448" s="1">
        <f>'[1]Electricity and CHPs_IN'!C$93</f>
        <v>3.6304250686159958</v>
      </c>
      <c r="H448" s="1">
        <f>'[1]Electricity and CHPs_IN'!D$93</f>
        <v>1.3254119405414909E-3</v>
      </c>
      <c r="I448" s="1">
        <f>'[1]Electricity and CHPs_IN'!E$93</f>
        <v>2.6085725975361339E-4</v>
      </c>
      <c r="J448" s="1">
        <f>'[1]Electricity and CHPs_IN'!F$93</f>
        <v>1.0997028146454769E-4</v>
      </c>
      <c r="K448" s="1">
        <f>'[1]Electricity and CHPs_IN'!G$93</f>
        <v>2.6162920072829443E-6</v>
      </c>
    </row>
    <row r="449" spans="1:11" x14ac:dyDescent="0.25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0.21543340560829918</v>
      </c>
      <c r="G449" s="1">
        <f t="shared" ref="G449:K449" si="270">G450</f>
        <v>3.6304250686159958</v>
      </c>
      <c r="H449" s="1">
        <f t="shared" si="270"/>
        <v>1.3254119405414909E-3</v>
      </c>
      <c r="I449" s="1">
        <f t="shared" si="270"/>
        <v>2.6085725975361339E-4</v>
      </c>
      <c r="J449" s="1">
        <f t="shared" si="270"/>
        <v>1.0997028146454769E-4</v>
      </c>
      <c r="K449" s="1">
        <f t="shared" si="270"/>
        <v>2.6162920072829443E-6</v>
      </c>
    </row>
    <row r="450" spans="1:11" x14ac:dyDescent="0.25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0.21543340560829918</v>
      </c>
      <c r="G450" s="1">
        <f t="shared" ref="G450:K450" si="271">G448</f>
        <v>3.6304250686159958</v>
      </c>
      <c r="H450" s="1">
        <f t="shared" si="271"/>
        <v>1.3254119405414909E-3</v>
      </c>
      <c r="I450" s="1">
        <f t="shared" si="271"/>
        <v>2.6085725975361339E-4</v>
      </c>
      <c r="J450" s="1">
        <f t="shared" si="271"/>
        <v>1.0997028146454769E-4</v>
      </c>
      <c r="K450" s="1">
        <f t="shared" si="271"/>
        <v>2.6162920072829443E-6</v>
      </c>
    </row>
    <row r="451" spans="1:11" x14ac:dyDescent="0.25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25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2.4639473161804126</v>
      </c>
      <c r="G453" s="1">
        <f t="shared" ref="G453:K453" si="273">G454</f>
        <v>2.2237118220953396</v>
      </c>
      <c r="H453" s="1">
        <f t="shared" si="273"/>
        <v>1.9065550299052587</v>
      </c>
      <c r="I453" s="1">
        <f t="shared" si="273"/>
        <v>1.4752560153953167</v>
      </c>
      <c r="J453" s="1">
        <f t="shared" si="273"/>
        <v>0.88329313036615342</v>
      </c>
      <c r="K453" s="1">
        <f t="shared" si="273"/>
        <v>0.52885917907702606</v>
      </c>
    </row>
    <row r="454" spans="1:11" x14ac:dyDescent="0.25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2.4639473161804126</v>
      </c>
      <c r="G454" s="1">
        <f>'[1]Electricity and CHPs_IN'!C$94</f>
        <v>2.2237118220953396</v>
      </c>
      <c r="H454" s="1">
        <f>'[1]Electricity and CHPs_IN'!D$94</f>
        <v>1.9065550299052587</v>
      </c>
      <c r="I454" s="1">
        <f>'[1]Electricity and CHPs_IN'!E$94</f>
        <v>1.4752560153953167</v>
      </c>
      <c r="J454" s="1">
        <f>'[1]Electricity and CHPs_IN'!F$94</f>
        <v>0.88329313036615342</v>
      </c>
      <c r="K454" s="1">
        <f>'[1]Electricity and CHPs_IN'!G$94</f>
        <v>0.52885917907702606</v>
      </c>
    </row>
    <row r="455" spans="1:11" x14ac:dyDescent="0.25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0</v>
      </c>
      <c r="J455" s="1">
        <f t="shared" si="274"/>
        <v>8.8948007522883797E-8</v>
      </c>
      <c r="K455" s="1">
        <f t="shared" si="274"/>
        <v>1.742997532697396E-7</v>
      </c>
    </row>
    <row r="456" spans="1:11" x14ac:dyDescent="0.25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0</v>
      </c>
      <c r="J456" s="1">
        <f>'[1]Electricity and CHPs_IN'!F$95</f>
        <v>8.8948007522883797E-8</v>
      </c>
      <c r="K456" s="1">
        <f>'[1]Electricity and CHPs_IN'!G$95</f>
        <v>1.742997532697396E-7</v>
      </c>
    </row>
    <row r="457" spans="1:11" x14ac:dyDescent="0.25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2.9805640674480047</v>
      </c>
      <c r="K457" s="1">
        <f t="shared" si="275"/>
        <v>6.056470553088384</v>
      </c>
    </row>
    <row r="458" spans="1:11" x14ac:dyDescent="0.25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2.9805640674480047</v>
      </c>
      <c r="K458" s="1">
        <f>'[1]Electricity and CHPs_IN'!G$96</f>
        <v>6.056470553088384</v>
      </c>
    </row>
    <row r="459" spans="1:11" x14ac:dyDescent="0.25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0.78828514055500976</v>
      </c>
      <c r="H459" s="1">
        <f>H460</f>
        <v>0.81217140011916278</v>
      </c>
      <c r="I459" s="1">
        <f t="shared" ref="I459" si="277">I460</f>
        <v>0.85359985741690914</v>
      </c>
      <c r="J459" s="1">
        <f t="shared" ref="J459" si="278">J460</f>
        <v>0.94290620811311809</v>
      </c>
      <c r="K459" s="1">
        <f t="shared" ref="K459" si="279">K460</f>
        <v>1.0415541500396304</v>
      </c>
    </row>
    <row r="460" spans="1:11" x14ac:dyDescent="0.25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0.78828514055500976</v>
      </c>
      <c r="H460" s="1">
        <f>'[1]Electricity and CHPs_IN'!D$97</f>
        <v>0.81217140011916278</v>
      </c>
      <c r="I460" s="1">
        <f>'[1]Electricity and CHPs_IN'!E$97</f>
        <v>0.85359985741690914</v>
      </c>
      <c r="J460" s="1">
        <f>'[1]Electricity and CHPs_IN'!F$97</f>
        <v>0.94290620811311809</v>
      </c>
      <c r="K460" s="1">
        <f>'[1]Electricity and CHPs_IN'!G$97</f>
        <v>1.0415541500396304</v>
      </c>
    </row>
    <row r="461" spans="1:11" x14ac:dyDescent="0.25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7.9278497838023343</v>
      </c>
      <c r="G461" s="1">
        <f t="shared" ref="G461:K461" si="280">SUM(G462,G468,G501,G510,G516)</f>
        <v>8.821150528485207</v>
      </c>
      <c r="H461" s="1">
        <f t="shared" si="280"/>
        <v>14.155037518806514</v>
      </c>
      <c r="I461" s="1">
        <f t="shared" si="280"/>
        <v>24.482507912218459</v>
      </c>
      <c r="J461" s="1">
        <f t="shared" si="280"/>
        <v>27.935045597546534</v>
      </c>
      <c r="K461" s="1">
        <f t="shared" si="280"/>
        <v>28.84972878113026</v>
      </c>
    </row>
    <row r="462" spans="1:11" x14ac:dyDescent="0.25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0.2740835301379268</v>
      </c>
      <c r="G462" s="1">
        <f t="shared" ref="G462:K462" si="281">+G463</f>
        <v>0.64246773609416297</v>
      </c>
      <c r="H462" s="1">
        <f t="shared" si="281"/>
        <v>0.60928676026657258</v>
      </c>
      <c r="I462" s="1">
        <f t="shared" si="281"/>
        <v>0.57509507962115458</v>
      </c>
      <c r="J462" s="1">
        <f t="shared" si="281"/>
        <v>6.4195227428130003E-4</v>
      </c>
      <c r="K462" s="1">
        <f t="shared" si="281"/>
        <v>1.7510382635644136E-4</v>
      </c>
    </row>
    <row r="463" spans="1:11" x14ac:dyDescent="0.25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0.2740835301379268</v>
      </c>
      <c r="G463" s="1">
        <f>'[1]Electricity and CHPs_IN'!C$41-G299</f>
        <v>0.64246773609416297</v>
      </c>
      <c r="H463" s="1">
        <f>'[1]Electricity and CHPs_IN'!D$41-H299</f>
        <v>0.60928676026657258</v>
      </c>
      <c r="I463" s="1">
        <f>'[1]Electricity and CHPs_IN'!E$41-I299</f>
        <v>0.57509507962115458</v>
      </c>
      <c r="J463" s="1">
        <f>'[1]Electricity and CHPs_IN'!F$41-J299</f>
        <v>6.4195227428130003E-4</v>
      </c>
      <c r="K463" s="1">
        <f>'[1]Electricity and CHPs_IN'!G$41-K299</f>
        <v>1.7510382635644136E-4</v>
      </c>
    </row>
    <row r="464" spans="1:11" x14ac:dyDescent="0.25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0.2740835301379268</v>
      </c>
      <c r="G464" s="1">
        <f t="shared" ref="G464:K464" si="282">G465</f>
        <v>0.64246773609416297</v>
      </c>
      <c r="H464" s="1">
        <f t="shared" si="282"/>
        <v>0.60928676026657258</v>
      </c>
      <c r="I464" s="1">
        <f t="shared" si="282"/>
        <v>0.57509507962115458</v>
      </c>
      <c r="J464" s="1">
        <f t="shared" si="282"/>
        <v>6.4195227428130003E-4</v>
      </c>
      <c r="K464" s="1">
        <f t="shared" si="282"/>
        <v>1.7510382635644136E-4</v>
      </c>
    </row>
    <row r="465" spans="1:11" x14ac:dyDescent="0.25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0.2740835301379268</v>
      </c>
      <c r="G465" s="1">
        <f t="shared" ref="G465:K465" si="283">G463-G467</f>
        <v>0.64246773609416297</v>
      </c>
      <c r="H465" s="1">
        <f t="shared" si="283"/>
        <v>0.60928676026657258</v>
      </c>
      <c r="I465" s="1">
        <f t="shared" si="283"/>
        <v>0.57509507962115458</v>
      </c>
      <c r="J465" s="1">
        <f t="shared" si="283"/>
        <v>6.4195227428130003E-4</v>
      </c>
      <c r="K465" s="1">
        <f t="shared" si="283"/>
        <v>1.7510382635644136E-4</v>
      </c>
    </row>
    <row r="466" spans="1:11" x14ac:dyDescent="0.25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25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25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3.6444880386257319</v>
      </c>
      <c r="G468" s="1">
        <f t="shared" ref="G468:K468" si="286">SUM(G469:G478)</f>
        <v>3.0792932462934175</v>
      </c>
      <c r="H468" s="1">
        <f t="shared" si="286"/>
        <v>5.3330837166005622</v>
      </c>
      <c r="I468" s="1">
        <f t="shared" si="286"/>
        <v>14.754960197157066</v>
      </c>
      <c r="J468" s="1">
        <f t="shared" si="286"/>
        <v>18.533679098589371</v>
      </c>
      <c r="K468" s="1">
        <f t="shared" si="286"/>
        <v>6.0184893702282762</v>
      </c>
    </row>
    <row r="469" spans="1:11" x14ac:dyDescent="0.25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1.0274602115132674</v>
      </c>
      <c r="G469" s="1">
        <f>'[1]Electricity and CHPs_IN'!C$39-G314</f>
        <v>0.13557932239470519</v>
      </c>
      <c r="H469" s="1">
        <f>'[1]Electricity and CHPs_IN'!D$39-H314</f>
        <v>0.17027489197291615</v>
      </c>
      <c r="I469" s="1">
        <f>'[1]Electricity and CHPs_IN'!E$39-I314</f>
        <v>1.3046927024932116</v>
      </c>
      <c r="J469" s="1">
        <f>'[1]Electricity and CHPs_IN'!F$39-J314</f>
        <v>4.7170792451165934E-2</v>
      </c>
      <c r="K469" s="1">
        <f>'[1]Electricity and CHPs_IN'!G$39-K314</f>
        <v>1.0566382349477637E-2</v>
      </c>
    </row>
    <row r="470" spans="1:11" x14ac:dyDescent="0.25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3.7009613761115185E-4</v>
      </c>
      <c r="K470" s="6">
        <f>'[1]Electricity and CHPs_IN'!G$40-K315</f>
        <v>4.1795131224541433E-3</v>
      </c>
    </row>
    <row r="471" spans="1:11" x14ac:dyDescent="0.25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25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4.738516749054697E-2</v>
      </c>
      <c r="G472" s="1">
        <f>'[1]Electricity and CHPs_IN'!C$48-G317</f>
        <v>6.6202225447441893E-2</v>
      </c>
      <c r="H472" s="1">
        <f>'[1]Electricity and CHPs_IN'!D$48-H317</f>
        <v>4.9706568260427172E-2</v>
      </c>
      <c r="I472" s="1">
        <f>'[1]Electricity and CHPs_IN'!E$48-I317</f>
        <v>1.9548656741022904E-2</v>
      </c>
      <c r="J472" s="1">
        <f>'[1]Electricity and CHPs_IN'!F$48-J317</f>
        <v>1.1715520637145763E-2</v>
      </c>
      <c r="K472" s="1">
        <f>'[1]Electricity and CHPs_IN'!G$48-K317</f>
        <v>3.8776620712889672E-4</v>
      </c>
    </row>
    <row r="473" spans="1:11" x14ac:dyDescent="0.25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25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9.4045472849102391E-2</v>
      </c>
      <c r="G474" s="1">
        <f>'[1]Electricity and CHPs_IN'!C$51-G319</f>
        <v>0.13863422195387176</v>
      </c>
      <c r="H474" s="1">
        <f>'[1]Electricity and CHPs_IN'!D$51-H319</f>
        <v>1.4469256107274859</v>
      </c>
      <c r="I474" s="1">
        <f>'[1]Electricity and CHPs_IN'!E$51-I319</f>
        <v>1.4246713779787501</v>
      </c>
      <c r="J474" s="1">
        <f>'[1]Electricity and CHPs_IN'!F$51-J319</f>
        <v>1.6430171421364717</v>
      </c>
      <c r="K474" s="1">
        <f>'[1]Electricity and CHPs_IN'!G$51-K319</f>
        <v>8.4990126208122534E-4</v>
      </c>
    </row>
    <row r="475" spans="1:11" x14ac:dyDescent="0.25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25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1.5806835395768308</v>
      </c>
      <c r="G476" s="1">
        <f>'[1]Electricity and CHPs_IN'!C$54-G321</f>
        <v>1.7910626962427523</v>
      </c>
      <c r="H476" s="1">
        <f>'[1]Electricity and CHPs_IN'!D$54-H321</f>
        <v>2.2368293443164182</v>
      </c>
      <c r="I476" s="1">
        <f>'[1]Electricity and CHPs_IN'!E$54-I321</f>
        <v>2.1217194234178822</v>
      </c>
      <c r="J476" s="1">
        <f>'[1]Electricity and CHPs_IN'!F$54-J321</f>
        <v>4.770633267960938</v>
      </c>
      <c r="K476" s="1">
        <f>'[1]Electricity and CHPs_IN'!G$54-K321</f>
        <v>4.7936702464611631</v>
      </c>
    </row>
    <row r="477" spans="1:11" x14ac:dyDescent="0.25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0.89491364719598443</v>
      </c>
      <c r="G477" s="1">
        <f>'[1]Electricity and CHPs_IN'!C$55-G322</f>
        <v>0.94781478025464649</v>
      </c>
      <c r="H477" s="1">
        <f>'[1]Electricity and CHPs_IN'!D$55-H322</f>
        <v>1.4293473013233151</v>
      </c>
      <c r="I477" s="1">
        <f>'[1]Electricity and CHPs_IN'!E$55-I322</f>
        <v>9.8839779621587311</v>
      </c>
      <c r="J477" s="1">
        <f>'[1]Electricity and CHPs_IN'!F$55-J322</f>
        <v>9.6252620966045974</v>
      </c>
      <c r="K477" s="1">
        <f>'[1]Electricity and CHPs_IN'!G$55-K322</f>
        <v>1.6123415839493544E-4</v>
      </c>
    </row>
    <row r="478" spans="1:11" x14ac:dyDescent="0.25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3.5007436746811987E-4</v>
      </c>
      <c r="J478" s="1">
        <f>'[1]Electricity and CHPs_IN'!F$58-J323</f>
        <v>2.4355101826614423</v>
      </c>
      <c r="K478" s="1">
        <f>'[1]Electricity and CHPs_IN'!G$58-K323</f>
        <v>1.2086743266675759</v>
      </c>
    </row>
    <row r="479" spans="1:11" x14ac:dyDescent="0.25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2.0100220805704043</v>
      </c>
      <c r="G479" s="1">
        <f t="shared" ref="G479:K479" si="287">SUM(G480:G489)</f>
        <v>1.1839904849758063</v>
      </c>
      <c r="H479" s="1">
        <f t="shared" si="287"/>
        <v>2.8541553889893909</v>
      </c>
      <c r="I479" s="1">
        <f t="shared" si="287"/>
        <v>12.43817470422235</v>
      </c>
      <c r="J479" s="1">
        <f t="shared" si="287"/>
        <v>13.749990726415364</v>
      </c>
      <c r="K479" s="1">
        <f t="shared" si="287"/>
        <v>1.2224458038305912</v>
      </c>
    </row>
    <row r="480" spans="1:11" x14ac:dyDescent="0.25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1.0006847610812728</v>
      </c>
      <c r="G480" s="1">
        <f t="shared" ref="G480:K480" si="289">G469-G491</f>
        <v>0.12460861735384623</v>
      </c>
      <c r="H480" s="1">
        <f t="shared" si="289"/>
        <v>0.15696094122123549</v>
      </c>
      <c r="I480" s="1">
        <f t="shared" si="289"/>
        <v>1.2845473350486456</v>
      </c>
      <c r="J480" s="1">
        <f t="shared" si="289"/>
        <v>4.7126048023308803E-2</v>
      </c>
      <c r="K480" s="1">
        <f t="shared" si="289"/>
        <v>1.0545907974608474E-2</v>
      </c>
    </row>
    <row r="481" spans="1:18" x14ac:dyDescent="0.25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3.6974507842666408E-4</v>
      </c>
      <c r="K481" s="1">
        <f t="shared" si="290"/>
        <v>4.1714145210966095E-3</v>
      </c>
    </row>
    <row r="482" spans="1:18" x14ac:dyDescent="0.25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25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4.6150317528341395E-2</v>
      </c>
      <c r="G483" s="1">
        <f t="shared" ref="G483:K483" si="292">G472-G494</f>
        <v>6.0845323852094367E-2</v>
      </c>
      <c r="H483" s="1">
        <f t="shared" si="292"/>
        <v>4.581996587186337E-2</v>
      </c>
      <c r="I483" s="1">
        <f t="shared" si="292"/>
        <v>1.9246811814364672E-2</v>
      </c>
      <c r="J483" s="1">
        <f t="shared" si="292"/>
        <v>1.1704407737812977E-2</v>
      </c>
      <c r="K483" s="1">
        <f t="shared" si="292"/>
        <v>3.870148363736313E-4</v>
      </c>
    </row>
    <row r="484" spans="1:18" x14ac:dyDescent="0.25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25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9.1594662717081901E-2</v>
      </c>
      <c r="G485" s="1">
        <f t="shared" ref="G485:K485" si="294">G474-G496</f>
        <v>0.12741632286158142</v>
      </c>
      <c r="H485" s="1">
        <f t="shared" si="294"/>
        <v>1.3337891635428043</v>
      </c>
      <c r="I485" s="1">
        <f t="shared" si="294"/>
        <v>1.4026734559069147</v>
      </c>
      <c r="J485" s="1">
        <f t="shared" si="294"/>
        <v>1.6414586382792282</v>
      </c>
      <c r="K485" s="1">
        <f t="shared" si="294"/>
        <v>8.4825441678771914E-4</v>
      </c>
    </row>
    <row r="486" spans="1:18" x14ac:dyDescent="0.25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25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25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0.87159233924370849</v>
      </c>
      <c r="G488" s="1">
        <f t="shared" ref="G488:K488" si="296">G477-G499</f>
        <v>0.87112022090828434</v>
      </c>
      <c r="H488" s="1">
        <f t="shared" si="296"/>
        <v>1.3175853183534878</v>
      </c>
      <c r="I488" s="1">
        <f t="shared" si="296"/>
        <v>9.7313624324779298</v>
      </c>
      <c r="J488" s="1">
        <f t="shared" si="296"/>
        <v>9.6161319373872498</v>
      </c>
      <c r="K488" s="1">
        <f t="shared" si="296"/>
        <v>1.6092173655636217E-4</v>
      </c>
    </row>
    <row r="489" spans="1:18" x14ac:dyDescent="0.25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3.4466897449543569E-4</v>
      </c>
      <c r="J489" s="1">
        <f t="shared" si="297"/>
        <v>2.4331999499093371</v>
      </c>
      <c r="K489" s="1">
        <f t="shared" si="297"/>
        <v>1.2063322903451683</v>
      </c>
    </row>
    <row r="490" spans="1:18" x14ac:dyDescent="0.25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1.6344659580553271</v>
      </c>
      <c r="G490" s="1">
        <f t="shared" ref="G490:K490" si="298">SUM(G491:G500)</f>
        <v>1.8953027613176112</v>
      </c>
      <c r="H490" s="1">
        <f t="shared" si="298"/>
        <v>2.4789283276111718</v>
      </c>
      <c r="I490" s="1">
        <f t="shared" si="298"/>
        <v>2.316785492934716</v>
      </c>
      <c r="J490" s="1">
        <f t="shared" si="298"/>
        <v>4.7836883721740078</v>
      </c>
      <c r="K490" s="1">
        <f t="shared" si="298"/>
        <v>4.7960435663976853</v>
      </c>
      <c r="M490" s="8"/>
      <c r="N490" s="8"/>
      <c r="O490" s="8"/>
      <c r="P490" s="8"/>
      <c r="Q490" s="8"/>
      <c r="R490" s="8"/>
    </row>
    <row r="491" spans="1:18" x14ac:dyDescent="0.25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2.6775450431994512E-2</v>
      </c>
      <c r="G491" s="1">
        <f t="shared" ref="G491:K491" si="300">IFERROR(G346/G314,0)*G469</f>
        <v>1.0970705040858959E-2</v>
      </c>
      <c r="H491" s="1">
        <f t="shared" si="300"/>
        <v>1.3313950751680667E-2</v>
      </c>
      <c r="I491" s="1">
        <f t="shared" si="300"/>
        <v>2.0145367444565902E-2</v>
      </c>
      <c r="J491" s="1">
        <f t="shared" si="300"/>
        <v>4.4744427857132194E-5</v>
      </c>
      <c r="K491" s="1">
        <f t="shared" si="300"/>
        <v>2.0474374869162212E-5</v>
      </c>
    </row>
    <row r="492" spans="1:18" x14ac:dyDescent="0.25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3.5105918448774616E-7</v>
      </c>
      <c r="K492" s="1">
        <f t="shared" si="301"/>
        <v>8.098601357534225E-6</v>
      </c>
    </row>
    <row r="493" spans="1:18" x14ac:dyDescent="0.25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25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1.2348499622055764E-3</v>
      </c>
      <c r="G494" s="1">
        <f t="shared" ref="G494:K494" si="303">IFERROR(G349/G317,0)*G472</f>
        <v>5.3569015953475263E-3</v>
      </c>
      <c r="H494" s="1">
        <f t="shared" si="303"/>
        <v>3.8866023885638051E-3</v>
      </c>
      <c r="I494" s="1">
        <f t="shared" si="303"/>
        <v>3.0184492665823301E-4</v>
      </c>
      <c r="J494" s="1">
        <f t="shared" si="303"/>
        <v>1.1112899332785551E-5</v>
      </c>
      <c r="K494" s="1">
        <f t="shared" si="303"/>
        <v>7.5137075526540477E-7</v>
      </c>
    </row>
    <row r="495" spans="1:18" x14ac:dyDescent="0.25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25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2.4508101320204877E-3</v>
      </c>
      <c r="G496" s="1">
        <f t="shared" ref="G496:K496" si="305">IFERROR(G351/G319,0)*G474</f>
        <v>1.1217899092290352E-2</v>
      </c>
      <c r="H496" s="1">
        <f t="shared" si="305"/>
        <v>0.11313644718468166</v>
      </c>
      <c r="I496" s="1">
        <f t="shared" si="305"/>
        <v>2.1997922071835298E-2</v>
      </c>
      <c r="J496" s="1">
        <f t="shared" si="305"/>
        <v>1.5585038572434283E-3</v>
      </c>
      <c r="K496" s="1">
        <f t="shared" si="305"/>
        <v>1.6468452935062421E-6</v>
      </c>
    </row>
    <row r="497" spans="1:11" x14ac:dyDescent="0.25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25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1.5806835395768308</v>
      </c>
      <c r="G498" s="1">
        <f t="shared" ref="G498:K498" si="307">G476</f>
        <v>1.7910626962427523</v>
      </c>
      <c r="H498" s="1">
        <f t="shared" si="307"/>
        <v>2.2368293443164182</v>
      </c>
      <c r="I498" s="1">
        <f t="shared" si="307"/>
        <v>2.1217194234178822</v>
      </c>
      <c r="J498" s="1">
        <f t="shared" si="307"/>
        <v>4.770633267960938</v>
      </c>
      <c r="K498" s="1">
        <f t="shared" si="307"/>
        <v>4.7936702464611631</v>
      </c>
    </row>
    <row r="499" spans="1:11" x14ac:dyDescent="0.25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2.3321307952275921E-2</v>
      </c>
      <c r="G499" s="1">
        <f t="shared" ref="G499:K499" si="308">IFERROR(G354/G322,0)*G477</f>
        <v>7.6694559346362198E-2</v>
      </c>
      <c r="H499" s="1">
        <f t="shared" si="308"/>
        <v>0.11176198296982735</v>
      </c>
      <c r="I499" s="1">
        <f t="shared" si="308"/>
        <v>0.15261552968080136</v>
      </c>
      <c r="J499" s="1">
        <f t="shared" si="308"/>
        <v>9.1301592173471651E-3</v>
      </c>
      <c r="K499" s="1">
        <f t="shared" si="308"/>
        <v>3.1242183857326145E-7</v>
      </c>
    </row>
    <row r="500" spans="1:11" x14ac:dyDescent="0.25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5.4053929726841869E-6</v>
      </c>
      <c r="J500" s="1">
        <f t="shared" si="309"/>
        <v>2.3102327521050689E-3</v>
      </c>
      <c r="K500" s="1">
        <f t="shared" si="309"/>
        <v>2.3420363224075785E-3</v>
      </c>
    </row>
    <row r="501" spans="1:11" x14ac:dyDescent="0.25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3.3175212810966586</v>
      </c>
      <c r="G501" s="1">
        <f t="shared" ref="G501:K501" si="310">SUM(G502:G503)</f>
        <v>3.3046636193292995</v>
      </c>
      <c r="H501" s="1">
        <f t="shared" si="310"/>
        <v>4.799494654793059</v>
      </c>
      <c r="I501" s="1">
        <f t="shared" si="310"/>
        <v>4.6781531288461533</v>
      </c>
      <c r="J501" s="1">
        <f t="shared" si="310"/>
        <v>4.4141051869133587</v>
      </c>
      <c r="K501" s="1">
        <f t="shared" si="310"/>
        <v>10.737809464294211</v>
      </c>
    </row>
    <row r="502" spans="1:11" x14ac:dyDescent="0.25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3.3175212810966586</v>
      </c>
      <c r="G502" s="6">
        <f>'[1]Electricity and CHPs_IN'!C$44-G361</f>
        <v>3.3046636193292995</v>
      </c>
      <c r="H502" s="6">
        <f>'[1]Electricity and CHPs_IN'!D$44-H361</f>
        <v>4.799494654793059</v>
      </c>
      <c r="I502" s="6">
        <f>'[1]Electricity and CHPs_IN'!E$44-I361</f>
        <v>4.6781531288461533</v>
      </c>
      <c r="J502" s="6">
        <f>'[1]Electricity and CHPs_IN'!F$44-J361</f>
        <v>4.4134039878056619</v>
      </c>
      <c r="K502" s="6">
        <f>'[1]Electricity and CHPs_IN'!G$44-K361</f>
        <v>6.1304909612521082E-5</v>
      </c>
    </row>
    <row r="503" spans="1:11" x14ac:dyDescent="0.25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7.0119910769719318E-4</v>
      </c>
      <c r="K503" s="1">
        <f>'[1]Electricity and CHPs_IN'!G$45</f>
        <v>10.737748159384598</v>
      </c>
    </row>
    <row r="504" spans="1:11" x14ac:dyDescent="0.25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25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3.3175212810966586</v>
      </c>
      <c r="G507" s="1">
        <f t="shared" ref="G507:K507" si="312">SUM(G508:G509)</f>
        <v>3.3046636193292995</v>
      </c>
      <c r="H507" s="1">
        <f t="shared" si="312"/>
        <v>4.799494654793059</v>
      </c>
      <c r="I507" s="1">
        <f t="shared" si="312"/>
        <v>4.6781531288461533</v>
      </c>
      <c r="J507" s="1">
        <f t="shared" si="312"/>
        <v>4.4141051869133587</v>
      </c>
      <c r="K507" s="1">
        <f t="shared" si="312"/>
        <v>10.737809464294211</v>
      </c>
    </row>
    <row r="508" spans="1:11" x14ac:dyDescent="0.25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3.3175212810966586</v>
      </c>
      <c r="G508" s="1">
        <f t="shared" ref="G508:K508" si="313">G502</f>
        <v>3.3046636193292995</v>
      </c>
      <c r="H508" s="1">
        <f t="shared" si="313"/>
        <v>4.799494654793059</v>
      </c>
      <c r="I508" s="1">
        <f t="shared" si="313"/>
        <v>4.6781531288461533</v>
      </c>
      <c r="J508" s="1">
        <f t="shared" si="313"/>
        <v>4.4134039878056619</v>
      </c>
      <c r="K508" s="1">
        <f t="shared" si="313"/>
        <v>6.1304909612521082E-5</v>
      </c>
    </row>
    <row r="509" spans="1:11" x14ac:dyDescent="0.25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7.0119910769719318E-4</v>
      </c>
      <c r="K509" s="1">
        <f t="shared" si="314"/>
        <v>10.737748159384598</v>
      </c>
    </row>
    <row r="510" spans="1:11" x14ac:dyDescent="0.25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0.69175693394201665</v>
      </c>
      <c r="G510" s="1">
        <f t="shared" ref="G510:K510" si="315">SUM(G511:G515)</f>
        <v>1.794725926768328</v>
      </c>
      <c r="H510" s="1">
        <f t="shared" si="315"/>
        <v>3.4131723871463198</v>
      </c>
      <c r="I510" s="1">
        <f t="shared" si="315"/>
        <v>4.4724238950282746</v>
      </c>
      <c r="J510" s="1">
        <f t="shared" si="315"/>
        <v>4.982549724494822</v>
      </c>
      <c r="K510" s="1">
        <f t="shared" si="315"/>
        <v>11.747269904447592</v>
      </c>
    </row>
    <row r="511" spans="1:11" x14ac:dyDescent="0.25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0.69175693394201665</v>
      </c>
      <c r="G511" s="6">
        <f>'[1]Electricity and CHPs_IN'!C$42-G380</f>
        <v>1.794725926768328</v>
      </c>
      <c r="H511" s="6">
        <f>'[1]Electricity and CHPs_IN'!D$42-H380</f>
        <v>3.4131723871463198</v>
      </c>
      <c r="I511" s="6">
        <f>'[1]Electricity and CHPs_IN'!E$42-I380</f>
        <v>4.4651191834949788</v>
      </c>
      <c r="J511" s="6">
        <f>'[1]Electricity and CHPs_IN'!F$42-J380</f>
        <v>0.97922904903219488</v>
      </c>
      <c r="K511" s="6">
        <f>'[1]Electricity and CHPs_IN'!G$42-K380</f>
        <v>1.8574327220155794E-4</v>
      </c>
    </row>
    <row r="512" spans="1:11" x14ac:dyDescent="0.25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3.9957371760609028</v>
      </c>
      <c r="K512" s="1">
        <f>'[1]Electricity and CHPs_IN'!G$43-K381</f>
        <v>10.492430983414154</v>
      </c>
    </row>
    <row r="513" spans="1:11" x14ac:dyDescent="0.25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2.651695730657066E-3</v>
      </c>
      <c r="J513" s="1">
        <f>'[1]Electricity and CHPs_IN'!F$50-J382</f>
        <v>2.9244967105358202E-3</v>
      </c>
      <c r="K513" s="1">
        <f>'[1]Electricity and CHPs_IN'!G$50-K382</f>
        <v>4.9516238115203122E-4</v>
      </c>
    </row>
    <row r="514" spans="1:11" x14ac:dyDescent="0.25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3.3382862602802836E-3</v>
      </c>
      <c r="J514" s="1">
        <f>'[1]Electricity and CHPs_IN'!F$53-J383</f>
        <v>3.3937973410813772E-3</v>
      </c>
      <c r="K514" s="1">
        <f>'[1]Electricity and CHPs_IN'!G$53-K383</f>
        <v>1.2539167250639522</v>
      </c>
    </row>
    <row r="515" spans="1:11" x14ac:dyDescent="0.25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1.3147295423579892E-3</v>
      </c>
      <c r="J515" s="1">
        <f>'[1]Electricity and CHPs_IN'!F$56-J384</f>
        <v>1.2652053501068165E-3</v>
      </c>
      <c r="K515" s="1">
        <f>'[1]Electricity and CHPs_IN'!G$56-K384</f>
        <v>2.412903161313161E-4</v>
      </c>
    </row>
    <row r="516" spans="1:11" x14ac:dyDescent="0.25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1.8756115658099246E-3</v>
      </c>
      <c r="J516" s="1">
        <f t="shared" si="316"/>
        <v>4.0696352746972054E-3</v>
      </c>
      <c r="K516" s="1">
        <f t="shared" si="316"/>
        <v>0.3459849383338261</v>
      </c>
    </row>
    <row r="517" spans="1:11" x14ac:dyDescent="0.25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1.2487828129777768E-3</v>
      </c>
      <c r="J517" s="1">
        <f>'[1]Electricity and CHPs_IN'!F$46-J397</f>
        <v>3.5674705704945098E-3</v>
      </c>
      <c r="K517" s="1">
        <f>'[1]Electricity and CHPs_IN'!G$46-K397</f>
        <v>0.34533494203761383</v>
      </c>
    </row>
    <row r="518" spans="1:11" x14ac:dyDescent="0.25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6.2682875283214771E-4</v>
      </c>
      <c r="J518" s="1">
        <f>'[1]Electricity and CHPs_IN'!F$57-J398</f>
        <v>5.0216470420269533E-4</v>
      </c>
      <c r="K518" s="1">
        <f>'[1]Electricity and CHPs_IN'!G$57-K398</f>
        <v>6.4999629621224843E-4</v>
      </c>
    </row>
    <row r="519" spans="1:11" x14ac:dyDescent="0.25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25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0.32978920086781938</v>
      </c>
      <c r="G520" s="13">
        <f t="shared" si="317"/>
        <v>0.32672897279826807</v>
      </c>
      <c r="H520" s="13">
        <f t="shared" si="317"/>
        <v>0.32406886614249686</v>
      </c>
      <c r="I520" s="13">
        <f t="shared" si="317"/>
        <v>0.33035976532656386</v>
      </c>
      <c r="J520" s="13">
        <f t="shared" si="317"/>
        <v>0.33170584005147641</v>
      </c>
      <c r="K520" s="13" t="str">
        <f t="shared" si="317"/>
        <v>-</v>
      </c>
    </row>
    <row r="521" spans="1:11" x14ac:dyDescent="0.25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25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25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0.79999981564051492</v>
      </c>
      <c r="G523" s="13">
        <f t="shared" si="318"/>
        <v>0.79999986398746026</v>
      </c>
      <c r="H523" s="13">
        <f t="shared" si="318"/>
        <v>0.79999931617299391</v>
      </c>
      <c r="I523" s="13">
        <f t="shared" si="318"/>
        <v>0.80000011040799823</v>
      </c>
      <c r="J523" s="13">
        <f t="shared" si="318"/>
        <v>0.80000023092765438</v>
      </c>
      <c r="K523" s="13">
        <f t="shared" si="318"/>
        <v>0.80000019255522659</v>
      </c>
    </row>
    <row r="524" spans="1:11" x14ac:dyDescent="0.25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0.33277367260044238</v>
      </c>
      <c r="G524" s="13">
        <f t="shared" ref="G524:K524" si="319">IFERROR(G69/G297,"-")</f>
        <v>1.3444857863346778E-5</v>
      </c>
      <c r="H524" s="13">
        <f t="shared" si="319"/>
        <v>0.28756892469634904</v>
      </c>
      <c r="I524" s="13">
        <f t="shared" si="319"/>
        <v>0.28527661172032776</v>
      </c>
      <c r="J524" s="13">
        <f t="shared" si="319"/>
        <v>0.31556052815554492</v>
      </c>
      <c r="K524" s="13">
        <f t="shared" si="319"/>
        <v>0.30671020963285417</v>
      </c>
    </row>
    <row r="525" spans="1:11" x14ac:dyDescent="0.25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8.4020027929861504E-2</v>
      </c>
      <c r="G525" s="13">
        <f t="shared" ref="G525:K525" si="320">IFERROR(G70/(G298+G411),"-")</f>
        <v>6.7982651510689003E-6</v>
      </c>
      <c r="H525" s="13">
        <f t="shared" si="320"/>
        <v>9.6192280045454909E-2</v>
      </c>
      <c r="I525" s="13">
        <f t="shared" si="320"/>
        <v>9.9899883479898172E-2</v>
      </c>
      <c r="J525" s="13">
        <f t="shared" si="320"/>
        <v>0.10619975730016995</v>
      </c>
      <c r="K525" s="13">
        <f t="shared" si="320"/>
        <v>9.1946617630221938E-2</v>
      </c>
    </row>
    <row r="526" spans="1:11" x14ac:dyDescent="0.25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0.23910264500745593</v>
      </c>
      <c r="G526" s="13">
        <f t="shared" ref="G526:K526" si="321">IFERROR(G71/(G299+G463),"-")</f>
        <v>0.24654399123302259</v>
      </c>
      <c r="H526" s="13">
        <f t="shared" si="321"/>
        <v>0.25275764602367867</v>
      </c>
      <c r="I526" s="13">
        <f t="shared" si="321"/>
        <v>0.26317005762629542</v>
      </c>
      <c r="J526" s="13">
        <f t="shared" si="321"/>
        <v>0.23559679808822273</v>
      </c>
      <c r="K526" s="13">
        <f t="shared" si="321"/>
        <v>0.24728698770236918</v>
      </c>
    </row>
    <row r="527" spans="1:11" x14ac:dyDescent="0.25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0.62022548045631465</v>
      </c>
      <c r="K527" s="13">
        <f t="shared" si="322"/>
        <v>0.58930489340121461</v>
      </c>
    </row>
    <row r="528" spans="1:11" x14ac:dyDescent="0.25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3.5065623664530012E-2</v>
      </c>
      <c r="H528" s="13">
        <f t="shared" si="323"/>
        <v>0.36628368428669394</v>
      </c>
      <c r="I528" s="13">
        <f t="shared" si="323"/>
        <v>0.40553584497886064</v>
      </c>
      <c r="J528" s="13">
        <f t="shared" si="323"/>
        <v>0.37740063618443093</v>
      </c>
      <c r="K528" s="13">
        <f t="shared" si="323"/>
        <v>0.4058192012313645</v>
      </c>
    </row>
    <row r="529" spans="1:11" x14ac:dyDescent="0.25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0.45621736135917218</v>
      </c>
      <c r="K529" s="13">
        <f t="shared" si="324"/>
        <v>0.54179050116379368</v>
      </c>
    </row>
    <row r="530" spans="1:11" x14ac:dyDescent="0.25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0.26260632035370596</v>
      </c>
      <c r="G530" s="13">
        <f t="shared" ref="G530:K530" si="325">IFERROR(G84/SUM(G312,G417),"-")</f>
        <v>2.5060261365970719E-2</v>
      </c>
      <c r="H530" s="13">
        <f t="shared" si="325"/>
        <v>0.25100856946413719</v>
      </c>
      <c r="I530" s="13">
        <f t="shared" si="325"/>
        <v>0.24424436811384923</v>
      </c>
      <c r="J530" s="13">
        <f t="shared" si="325"/>
        <v>0.2441142809107294</v>
      </c>
      <c r="K530" s="13">
        <f t="shared" si="325"/>
        <v>0.20852389472944088</v>
      </c>
    </row>
    <row r="531" spans="1:11" x14ac:dyDescent="0.25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0.39999999999999974</v>
      </c>
      <c r="K531" s="13">
        <f t="shared" si="326"/>
        <v>0.39999999999999958</v>
      </c>
    </row>
    <row r="532" spans="1:11" x14ac:dyDescent="0.25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0.3488068854870443</v>
      </c>
      <c r="G532" s="13">
        <f t="shared" ref="G532:K532" si="327">IFERROR(G86/SUM(G314,G469),"-'")</f>
        <v>0.35153911722539388</v>
      </c>
      <c r="H532" s="13">
        <f t="shared" si="327"/>
        <v>0.35392296788152766</v>
      </c>
      <c r="I532" s="13">
        <f t="shared" si="327"/>
        <v>0.35998235816741725</v>
      </c>
      <c r="J532" s="13">
        <f t="shared" si="327"/>
        <v>0.35122122494770047</v>
      </c>
      <c r="K532" s="13">
        <f t="shared" si="327"/>
        <v>0.21729482149460172</v>
      </c>
    </row>
    <row r="533" spans="1:11" x14ac:dyDescent="0.25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0.28294033288577985</v>
      </c>
      <c r="K533" s="13">
        <f t="shared" si="329"/>
        <v>0.32353393315517831</v>
      </c>
    </row>
    <row r="534" spans="1:11" x14ac:dyDescent="0.25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25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0.21711906570865025</v>
      </c>
      <c r="G535" s="13">
        <f t="shared" ref="G535:K535" si="331">IFERROR(G89/SUM(G317,G472),"-")</f>
        <v>0.27201521498333403</v>
      </c>
      <c r="H535" s="13">
        <f t="shared" si="331"/>
        <v>0.25881113003097778</v>
      </c>
      <c r="I535" s="13">
        <f t="shared" si="331"/>
        <v>0.26931835169793</v>
      </c>
      <c r="J535" s="13">
        <f t="shared" si="331"/>
        <v>0.27783406058907956</v>
      </c>
      <c r="K535" s="13">
        <f t="shared" si="331"/>
        <v>0.27224835340593762</v>
      </c>
    </row>
    <row r="536" spans="1:11" x14ac:dyDescent="0.25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0.41999999999999993</v>
      </c>
      <c r="J536" s="13">
        <f t="shared" si="332"/>
        <v>0.43999999999999984</v>
      </c>
      <c r="K536" s="13">
        <f t="shared" si="332"/>
        <v>0.4500000000000004</v>
      </c>
    </row>
    <row r="537" spans="1:11" x14ac:dyDescent="0.25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0.25670596608007823</v>
      </c>
      <c r="G537" s="13">
        <f t="shared" ref="G537:K537" si="333">IFERROR(G91/SUM(G319,G474),"-")</f>
        <v>0.2919880459925378</v>
      </c>
      <c r="H537" s="13">
        <f t="shared" si="333"/>
        <v>0.29445442364259317</v>
      </c>
      <c r="I537" s="13">
        <f t="shared" si="333"/>
        <v>0.2992377896807708</v>
      </c>
      <c r="J537" s="13">
        <f t="shared" si="333"/>
        <v>0.30447971147867608</v>
      </c>
      <c r="K537" s="13">
        <f t="shared" si="333"/>
        <v>0.30150090377827443</v>
      </c>
    </row>
    <row r="538" spans="1:11" x14ac:dyDescent="0.25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0.42000000000000021</v>
      </c>
      <c r="J538" s="13">
        <f t="shared" si="334"/>
        <v>0.44000000000000022</v>
      </c>
      <c r="K538" s="13">
        <f t="shared" si="334"/>
        <v>0.44999999999999962</v>
      </c>
    </row>
    <row r="539" spans="1:11" x14ac:dyDescent="0.25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0.36265808330270238</v>
      </c>
      <c r="G539" s="13">
        <f t="shared" ref="G539:K539" si="335">IFERROR(G93/SUM(G321,G476),"-")</f>
        <v>0.36307165496743338</v>
      </c>
      <c r="H539" s="13">
        <f t="shared" si="335"/>
        <v>0.36361289024724336</v>
      </c>
      <c r="I539" s="13">
        <f t="shared" si="335"/>
        <v>0.36463310826821804</v>
      </c>
      <c r="J539" s="13">
        <f t="shared" si="335"/>
        <v>0.37494990439061449</v>
      </c>
      <c r="K539" s="13">
        <f t="shared" si="335"/>
        <v>0.38517650620637811</v>
      </c>
    </row>
    <row r="540" spans="1:11" x14ac:dyDescent="0.25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0.35743958974891943</v>
      </c>
      <c r="G540" s="13">
        <f t="shared" ref="G540:K540" si="336">IFERROR(G94/SUM(G322,G477),"-")</f>
        <v>0.35999787622589186</v>
      </c>
      <c r="H540" s="13">
        <f t="shared" si="336"/>
        <v>0.35972705438490532</v>
      </c>
      <c r="I540" s="13">
        <f t="shared" si="336"/>
        <v>0.35948859687048323</v>
      </c>
      <c r="J540" s="13">
        <f t="shared" si="336"/>
        <v>0.35991787675422865</v>
      </c>
      <c r="K540" s="13">
        <f t="shared" si="336"/>
        <v>0.34529709115740986</v>
      </c>
    </row>
    <row r="541" spans="1:11" x14ac:dyDescent="0.25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0.6000000000000002</v>
      </c>
      <c r="J541" s="13">
        <f t="shared" si="337"/>
        <v>0.61</v>
      </c>
      <c r="K541" s="13">
        <f t="shared" si="337"/>
        <v>0.62000000000000044</v>
      </c>
    </row>
    <row r="542" spans="1:11" x14ac:dyDescent="0.25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0.35745695376016606</v>
      </c>
      <c r="G542" s="13">
        <f t="shared" ref="G542:K542" si="338">IFERROR(G129/G357,"-")</f>
        <v>0.35745695376016601</v>
      </c>
      <c r="H542" s="13">
        <f t="shared" si="338"/>
        <v>0.35745695376016584</v>
      </c>
      <c r="I542" s="13">
        <f t="shared" si="338"/>
        <v>0.35745695376016606</v>
      </c>
      <c r="J542" s="13">
        <f t="shared" si="338"/>
        <v>0.35745695376016628</v>
      </c>
      <c r="K542" s="13">
        <f t="shared" si="338"/>
        <v>0.3574569537601659</v>
      </c>
    </row>
    <row r="543" spans="1:11" x14ac:dyDescent="0.25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0.33470839322286933</v>
      </c>
      <c r="K543" s="13">
        <f t="shared" si="339"/>
        <v>0.34140256108732603</v>
      </c>
    </row>
    <row r="544" spans="1:11" x14ac:dyDescent="0.25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3.8247669473971888E-2</v>
      </c>
      <c r="G544" s="13">
        <f t="shared" ref="G544:K544" si="340">IFERROR(G131/SUM(G359,G426),"-")</f>
        <v>3.7721406141492893E-2</v>
      </c>
      <c r="H544" s="13">
        <f t="shared" si="340"/>
        <v>3.7650667636675655E-2</v>
      </c>
      <c r="I544" s="13">
        <f t="shared" si="340"/>
        <v>3.6304821761801304E-2</v>
      </c>
      <c r="J544" s="13">
        <f t="shared" si="340"/>
        <v>3.4751412025274542E-2</v>
      </c>
      <c r="K544" s="13">
        <f t="shared" si="340"/>
        <v>4.6834995649978971E-2</v>
      </c>
    </row>
    <row r="545" spans="2:11" x14ac:dyDescent="0.25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4.8242849883234802E-2</v>
      </c>
      <c r="K545" s="13">
        <f t="shared" si="341"/>
        <v>5.3999999999999986E-2</v>
      </c>
    </row>
    <row r="546" spans="2:11" x14ac:dyDescent="0.25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6.1973781914478561E-2</v>
      </c>
      <c r="G546" s="13">
        <f t="shared" ref="G546:K546" si="342">IFERROR(G133/SUM(G361,G502),"-")</f>
        <v>6.1973212871300053E-2</v>
      </c>
      <c r="H546" s="13">
        <f t="shared" si="342"/>
        <v>6.1972650567355375E-2</v>
      </c>
      <c r="I546" s="13">
        <f t="shared" si="342"/>
        <v>6.1972650567355292E-2</v>
      </c>
      <c r="J546" s="13">
        <f t="shared" si="342"/>
        <v>6.1972650567355313E-2</v>
      </c>
      <c r="K546" s="13">
        <f t="shared" si="342"/>
        <v>6.130319126382508E-2</v>
      </c>
    </row>
    <row r="547" spans="2:11" x14ac:dyDescent="0.25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4.7880823847050419E-2</v>
      </c>
      <c r="K547" s="13">
        <f t="shared" si="343"/>
        <v>4.5431760215214285E-2</v>
      </c>
    </row>
    <row r="548" spans="2:11" x14ac:dyDescent="0.25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0.24391614673487139</v>
      </c>
      <c r="G548" s="13">
        <f t="shared" ref="G548:K548" si="344">IFERROR(G150/SUM(G378,G435),"-")</f>
        <v>0.20436662355938373</v>
      </c>
      <c r="H548" s="13">
        <f t="shared" si="344"/>
        <v>0.23564069844056224</v>
      </c>
      <c r="I548" s="13">
        <f t="shared" si="344"/>
        <v>0.25922568904944276</v>
      </c>
      <c r="J548" s="13">
        <f t="shared" si="344"/>
        <v>1.8019199561384489</v>
      </c>
      <c r="K548" s="13">
        <f t="shared" si="344"/>
        <v>0.29996019164687909</v>
      </c>
    </row>
    <row r="549" spans="2:11" x14ac:dyDescent="0.25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0.10857814538676118</v>
      </c>
      <c r="K549" s="13">
        <f t="shared" si="345"/>
        <v>3.6581233150706625E-2</v>
      </c>
    </row>
    <row r="550" spans="2:11" x14ac:dyDescent="0.25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0.19763385647652032</v>
      </c>
      <c r="G550" s="13">
        <f t="shared" ref="G550:K550" si="346">IFERROR(G152/SUM(G380,G511),"-")</f>
        <v>0.22581825206117209</v>
      </c>
      <c r="H550" s="13">
        <f t="shared" si="346"/>
        <v>0.11476800500570519</v>
      </c>
      <c r="I550" s="13">
        <f t="shared" si="346"/>
        <v>7.9564846351295473E-2</v>
      </c>
      <c r="J550" s="13">
        <f t="shared" si="346"/>
        <v>0.35156820947291922</v>
      </c>
      <c r="K550" s="13">
        <f t="shared" si="346"/>
        <v>0.35442978494979349</v>
      </c>
    </row>
    <row r="551" spans="2:11" x14ac:dyDescent="0.25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0.33525571179002611</v>
      </c>
      <c r="K551" s="13">
        <f t="shared" si="347"/>
        <v>0.34924397338903784</v>
      </c>
    </row>
    <row r="552" spans="2:11" x14ac:dyDescent="0.25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0.193468954416498</v>
      </c>
      <c r="J552" s="13">
        <f t="shared" si="348"/>
        <v>0.19782664500175323</v>
      </c>
      <c r="K552" s="13">
        <f t="shared" si="348"/>
        <v>0.25562945738675108</v>
      </c>
    </row>
    <row r="553" spans="2:11" x14ac:dyDescent="0.25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0.22017842695851311</v>
      </c>
      <c r="J553" s="13">
        <f t="shared" si="349"/>
        <v>0.21908371285589059</v>
      </c>
      <c r="K553" s="13">
        <f t="shared" si="349"/>
        <v>0.28540783648959445</v>
      </c>
    </row>
    <row r="554" spans="2:11" x14ac:dyDescent="0.25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0.27839345944038113</v>
      </c>
      <c r="J554" s="13">
        <f t="shared" si="350"/>
        <v>0.27610980092398285</v>
      </c>
      <c r="K554" s="13">
        <f t="shared" si="350"/>
        <v>0.36079097541773314</v>
      </c>
    </row>
    <row r="555" spans="2:11" x14ac:dyDescent="0.25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25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25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25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25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25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25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 t="str">
        <f t="shared" si="351"/>
        <v>-</v>
      </c>
      <c r="J561" s="13" t="str">
        <f t="shared" si="351"/>
        <v>-</v>
      </c>
      <c r="K561" s="13" t="str">
        <f t="shared" si="351"/>
        <v>-</v>
      </c>
    </row>
    <row r="562" spans="2:11" x14ac:dyDescent="0.25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0.41999999999999971</v>
      </c>
      <c r="K562" s="13">
        <f t="shared" si="352"/>
        <v>0.42000000000000037</v>
      </c>
    </row>
    <row r="563" spans="2:11" x14ac:dyDescent="0.25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0.49500000000000016</v>
      </c>
      <c r="J563" s="13">
        <f t="shared" si="353"/>
        <v>0.54999999999999993</v>
      </c>
      <c r="K563" s="13">
        <f t="shared" si="353"/>
        <v>0.59999999999999964</v>
      </c>
    </row>
    <row r="564" spans="2:11" x14ac:dyDescent="0.25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0.47499999999999998</v>
      </c>
      <c r="J564" s="13">
        <f t="shared" si="354"/>
        <v>0.54</v>
      </c>
      <c r="K564" s="13">
        <f t="shared" si="354"/>
        <v>0.57500000000000018</v>
      </c>
    </row>
    <row r="565" spans="2:11" x14ac:dyDescent="0.25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0.69992331664230412</v>
      </c>
      <c r="G565" s="13">
        <f t="shared" si="355"/>
        <v>0.69955400457704808</v>
      </c>
      <c r="H565" s="13">
        <f t="shared" si="355"/>
        <v>0.69996284293453603</v>
      </c>
      <c r="I565" s="13">
        <f t="shared" si="355"/>
        <v>0.69990137077258452</v>
      </c>
      <c r="J565" s="13">
        <f t="shared" si="355"/>
        <v>0.69178432931375466</v>
      </c>
      <c r="K565" s="13">
        <f t="shared" si="355"/>
        <v>0.63928845615414032</v>
      </c>
    </row>
    <row r="566" spans="2:11" x14ac:dyDescent="0.25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0.86296073845633781</v>
      </c>
      <c r="G566" s="13">
        <f t="shared" si="355"/>
        <v>0.86413319016335621</v>
      </c>
      <c r="H566" s="13">
        <f t="shared" si="355"/>
        <v>0.86662833817696605</v>
      </c>
      <c r="I566" s="13">
        <f t="shared" si="355"/>
        <v>0.86637391104597405</v>
      </c>
      <c r="J566" s="13">
        <f t="shared" si="355"/>
        <v>0.86664550489484449</v>
      </c>
      <c r="K566" s="13">
        <f t="shared" si="355"/>
        <v>0.86702636746112449</v>
      </c>
    </row>
    <row r="567" spans="2:11" x14ac:dyDescent="0.25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0.89402027612897206</v>
      </c>
      <c r="G567" s="13">
        <f t="shared" si="355"/>
        <v>0.89418147263268144</v>
      </c>
      <c r="H567" s="13">
        <f t="shared" si="355"/>
        <v>0.89381264351444933</v>
      </c>
      <c r="I567" s="13">
        <f t="shared" si="355"/>
        <v>0.8936637706137931</v>
      </c>
      <c r="J567" s="13">
        <f t="shared" si="355"/>
        <v>0.89406188881373638</v>
      </c>
      <c r="K567" s="13">
        <f t="shared" si="355"/>
        <v>0.89426801709290893</v>
      </c>
    </row>
    <row r="568" spans="2:11" x14ac:dyDescent="0.25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0.89907713777009191</v>
      </c>
      <c r="G568" s="13">
        <f t="shared" si="355"/>
        <v>0.89930309882395332</v>
      </c>
      <c r="H568" s="13">
        <f t="shared" si="355"/>
        <v>0.9034017988276869</v>
      </c>
      <c r="I568" s="13">
        <f t="shared" si="355"/>
        <v>0.90404487270131306</v>
      </c>
      <c r="J568" s="13">
        <f t="shared" si="355"/>
        <v>0.90411220946970949</v>
      </c>
      <c r="K568" s="13">
        <f t="shared" si="355"/>
        <v>0.90364313419093767</v>
      </c>
    </row>
    <row r="569" spans="2:11" x14ac:dyDescent="0.25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0.89980095842575691</v>
      </c>
      <c r="G569" s="13">
        <f t="shared" si="355"/>
        <v>0.90001998615677903</v>
      </c>
      <c r="H569" s="13">
        <f t="shared" si="355"/>
        <v>0.90352596876383473</v>
      </c>
      <c r="I569" s="13">
        <f t="shared" si="355"/>
        <v>0.90419464731846411</v>
      </c>
      <c r="J569" s="13">
        <f t="shared" si="355"/>
        <v>0.90425408806402674</v>
      </c>
      <c r="K569" s="13">
        <f t="shared" si="355"/>
        <v>0.9042601644405065</v>
      </c>
    </row>
    <row r="570" spans="2:11" x14ac:dyDescent="0.25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0.89981837684986876</v>
      </c>
      <c r="G570" s="13">
        <f t="shared" si="355"/>
        <v>0.90003650631008891</v>
      </c>
      <c r="H570" s="13">
        <f t="shared" si="355"/>
        <v>0.9035290714055253</v>
      </c>
      <c r="I570" s="13">
        <f t="shared" si="355"/>
        <v>0.90419290953664078</v>
      </c>
      <c r="J570" s="13">
        <f t="shared" si="355"/>
        <v>0.90425386408591113</v>
      </c>
      <c r="K570" s="13">
        <f t="shared" si="355"/>
        <v>0.90426016466348236</v>
      </c>
    </row>
    <row r="571" spans="2:11" x14ac:dyDescent="0.25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0.89909498634285911</v>
      </c>
      <c r="G571" s="13">
        <f t="shared" si="355"/>
        <v>0.89934493602849985</v>
      </c>
      <c r="H571" s="13">
        <f t="shared" si="355"/>
        <v>0.90257796137937873</v>
      </c>
      <c r="I571" s="13">
        <f t="shared" si="355"/>
        <v>0.903818704150533</v>
      </c>
      <c r="J571" s="13">
        <f t="shared" si="355"/>
        <v>0.90396967765563485</v>
      </c>
      <c r="K571" s="13">
        <f t="shared" si="355"/>
        <v>0.90379831658503851</v>
      </c>
    </row>
    <row r="572" spans="2:11" x14ac:dyDescent="0.25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25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0.59933738922777546</v>
      </c>
      <c r="G573" s="4">
        <f t="shared" ref="G573:K573" si="356">IFERROR(G210/G440,"-")</f>
        <v>0.8544250982355972</v>
      </c>
      <c r="H573" s="4">
        <f t="shared" si="356"/>
        <v>0.85413234292730189</v>
      </c>
      <c r="I573" s="4">
        <f t="shared" si="356"/>
        <v>0.43863511344505873</v>
      </c>
      <c r="J573" s="4">
        <f t="shared" si="356"/>
        <v>0.38085869113758464</v>
      </c>
      <c r="K573" s="4">
        <f t="shared" si="356"/>
        <v>0.48911580496040402</v>
      </c>
    </row>
    <row r="574" spans="2:11" x14ac:dyDescent="0.25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25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0.85445501111132449</v>
      </c>
      <c r="G575" s="4">
        <f t="shared" ref="G575:K575" si="358">IFERROR(G218/G448,"-")</f>
        <v>0.85445501111132449</v>
      </c>
      <c r="H575" s="4">
        <f t="shared" si="358"/>
        <v>0.85445501111132527</v>
      </c>
      <c r="I575" s="4">
        <f t="shared" si="358"/>
        <v>0.85445501111132471</v>
      </c>
      <c r="J575" s="4">
        <f t="shared" si="358"/>
        <v>0.85445501111132471</v>
      </c>
      <c r="K575" s="4">
        <f t="shared" si="358"/>
        <v>0.85445501111132494</v>
      </c>
    </row>
    <row r="576" spans="2:11" x14ac:dyDescent="0.25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0.70000000000000007</v>
      </c>
      <c r="G576" s="4">
        <f t="shared" ref="G576:K576" si="359">IFERROR(G224/G454,"-")</f>
        <v>0.70000000000000018</v>
      </c>
      <c r="H576" s="4">
        <f t="shared" si="359"/>
        <v>0.70000000000000084</v>
      </c>
      <c r="I576" s="4">
        <f t="shared" si="359"/>
        <v>0.7000000000000004</v>
      </c>
      <c r="J576" s="4">
        <f t="shared" si="359"/>
        <v>0.69999999999999984</v>
      </c>
      <c r="K576" s="4">
        <f t="shared" si="359"/>
        <v>0.69999999999999962</v>
      </c>
    </row>
    <row r="577" spans="2:11" x14ac:dyDescent="0.25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 t="str">
        <f t="shared" si="360"/>
        <v>-</v>
      </c>
      <c r="J577">
        <f t="shared" si="360"/>
        <v>1</v>
      </c>
      <c r="K577">
        <f t="shared" si="360"/>
        <v>1</v>
      </c>
    </row>
    <row r="578" spans="2:11" x14ac:dyDescent="0.25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0.8500000000000002</v>
      </c>
      <c r="K578">
        <f t="shared" si="361"/>
        <v>0.85</v>
      </c>
    </row>
    <row r="579" spans="2:11" x14ac:dyDescent="0.25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2.9000000000000008</v>
      </c>
      <c r="H579" s="4">
        <f t="shared" si="362"/>
        <v>2.9000000000000035</v>
      </c>
      <c r="I579" s="4">
        <f t="shared" si="362"/>
        <v>2.8999999999999959</v>
      </c>
      <c r="J579" s="4">
        <f t="shared" si="362"/>
        <v>2.9000000000000021</v>
      </c>
      <c r="K579" s="4">
        <f t="shared" si="362"/>
        <v>2.9000000000000021</v>
      </c>
    </row>
    <row r="580" spans="2:11" x14ac:dyDescent="0.25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0.45702312962806052</v>
      </c>
      <c r="G580" s="3">
        <f>[1]Other_transformation!C$5</f>
        <v>1.2081982674846848E-5</v>
      </c>
      <c r="H580" s="3">
        <f>[1]Other_transformation!D$5</f>
        <v>0.65938863676143544</v>
      </c>
      <c r="I580" s="3">
        <f>[1]Other_transformation!E$5</f>
        <v>6.5923137356742624E-5</v>
      </c>
      <c r="J580" s="3">
        <f>[1]Other_transformation!F$5</f>
        <v>6.0304717967629614E-5</v>
      </c>
      <c r="K580" s="3">
        <f>[1]Other_transformation!G$5</f>
        <v>2.4860012603152587E-5</v>
      </c>
    </row>
    <row r="581" spans="2:11" x14ac:dyDescent="0.25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0.45702312962806052</v>
      </c>
      <c r="G581" s="1">
        <f t="shared" ref="G581:K581" si="363">G580</f>
        <v>1.2081982674846848E-5</v>
      </c>
      <c r="H581" s="1">
        <f t="shared" si="363"/>
        <v>0.65938863676143544</v>
      </c>
      <c r="I581" s="1">
        <f t="shared" si="363"/>
        <v>6.5923137356742624E-5</v>
      </c>
      <c r="J581" s="1">
        <f t="shared" si="363"/>
        <v>6.0304717967629614E-5</v>
      </c>
      <c r="K581" s="1">
        <f t="shared" si="363"/>
        <v>2.4860012603152587E-5</v>
      </c>
    </row>
    <row r="582" spans="2:11" x14ac:dyDescent="0.25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0.45702312962806052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1.2081982674846848E-5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0.65938863676143544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6.5923137356742624E-5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4.0364433166930454E-5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3.7783044875856358E-6</v>
      </c>
    </row>
    <row r="583" spans="2:11" x14ac:dyDescent="0.25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1.994028480069916E-5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2.108170811556695E-5</v>
      </c>
    </row>
    <row r="584" spans="2:11" x14ac:dyDescent="0.25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0.17823902055494339</v>
      </c>
      <c r="G584" s="3">
        <f t="shared" ref="G584:K584" si="364">G585</f>
        <v>4.7119732431902618E-6</v>
      </c>
      <c r="H584" s="3">
        <f t="shared" si="364"/>
        <v>0.25716156833695925</v>
      </c>
      <c r="I584" s="3">
        <f t="shared" si="364"/>
        <v>2.5710023569129578E-5</v>
      </c>
      <c r="J584" s="3">
        <f t="shared" si="364"/>
        <v>2.3518840007375524E-5</v>
      </c>
      <c r="K584" s="3">
        <f t="shared" si="364"/>
        <v>8.2218661650711025E-6</v>
      </c>
    </row>
    <row r="585" spans="2:11" x14ac:dyDescent="0.25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0.17823902055494339</v>
      </c>
      <c r="G585" s="1">
        <f t="shared" ref="G585:K585" si="365">SUM(G586:G587)</f>
        <v>4.7119732431902618E-6</v>
      </c>
      <c r="H585" s="1">
        <f t="shared" si="365"/>
        <v>0.25716156833695925</v>
      </c>
      <c r="I585" s="1">
        <f t="shared" si="365"/>
        <v>2.5710023569129578E-5</v>
      </c>
      <c r="J585" s="1">
        <f t="shared" si="365"/>
        <v>2.3518840007375524E-5</v>
      </c>
      <c r="K585" s="1">
        <f t="shared" si="365"/>
        <v>8.2218661650711025E-6</v>
      </c>
    </row>
    <row r="586" spans="2:11" x14ac:dyDescent="0.25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0.17823902055494339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4.7119732431902618E-6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0.25716156833695925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2.5710023569129578E-5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1.5742128935102859E-5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0</v>
      </c>
    </row>
    <row r="587" spans="2:11" x14ac:dyDescent="0.25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7.7767110722726658E-6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8.2218661650711025E-6</v>
      </c>
    </row>
    <row r="588" spans="2:11" x14ac:dyDescent="0.25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1.3340505153843081</v>
      </c>
      <c r="G588" s="3">
        <f t="shared" ref="G588:K588" si="366">G589+G592</f>
        <v>3.5267307427877961E-5</v>
      </c>
      <c r="H588" s="3">
        <f t="shared" si="366"/>
        <v>1.9247554307066286</v>
      </c>
      <c r="I588" s="3">
        <f t="shared" si="366"/>
        <v>1.9242963794433168E-4</v>
      </c>
      <c r="J588" s="3">
        <f t="shared" si="366"/>
        <v>1.7721734299920954E-4</v>
      </c>
      <c r="K588" s="3">
        <f t="shared" si="366"/>
        <v>7.3822244257772576E-5</v>
      </c>
    </row>
    <row r="589" spans="2:11" x14ac:dyDescent="0.25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1.3022874078751578</v>
      </c>
      <c r="G589" s="1">
        <f t="shared" ref="G589:K589" si="367">SUM(G590:G591)</f>
        <v>3.4427609631976107E-5</v>
      </c>
      <c r="H589" s="1">
        <f t="shared" si="367"/>
        <v>1.8789279204517089</v>
      </c>
      <c r="I589" s="1">
        <f t="shared" si="367"/>
        <v>1.8784797989803806E-4</v>
      </c>
      <c r="J589" s="1">
        <f t="shared" si="367"/>
        <v>1.7183829384876049E-4</v>
      </c>
      <c r="K589" s="1">
        <f t="shared" si="367"/>
        <v>7.0838605912683269E-5</v>
      </c>
    </row>
    <row r="590" spans="2:11" x14ac:dyDescent="0.25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1.3022874078751578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3.4427609631976107E-5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1.8789279204517089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1.8784797989803806E-4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1.1501845230916822E-4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1.0766278637375271E-5</v>
      </c>
    </row>
    <row r="591" spans="2:11" x14ac:dyDescent="0.25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5.6819841539592263E-5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6.0072327275307993E-5</v>
      </c>
    </row>
    <row r="592" spans="2:11" x14ac:dyDescent="0.25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3.1763107509150193E-2</v>
      </c>
      <c r="G592" s="1">
        <f t="shared" ref="G592:K592" si="368">SUM(G593:G594)</f>
        <v>8.3969779590185581E-7</v>
      </c>
      <c r="H592" s="1">
        <f t="shared" si="368"/>
        <v>4.5827510254919726E-2</v>
      </c>
      <c r="I592" s="1">
        <f t="shared" si="368"/>
        <v>4.5816580462936157E-6</v>
      </c>
      <c r="J592" s="1">
        <f t="shared" si="368"/>
        <v>5.3790491504490497E-6</v>
      </c>
      <c r="K592" s="1">
        <f t="shared" si="368"/>
        <v>2.9836383450893067E-6</v>
      </c>
    </row>
    <row r="593" spans="2:11" x14ac:dyDescent="0.25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3.1763107509150193E-2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8.3969779590185581E-7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4.5827510254919726E-2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4.5816580462936157E-6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2.8053281051016645E-6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2.6259216188720155E-7</v>
      </c>
    </row>
    <row r="594" spans="2:11" x14ac:dyDescent="0.25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2.5737210453473848E-6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2.7210461832021052E-6</v>
      </c>
    </row>
    <row r="595" spans="2:11" x14ac:dyDescent="0.25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25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0.47619047619047622</v>
      </c>
      <c r="G596" s="4">
        <f t="shared" ref="G596:K597" si="369">IFERROR(SUM(G582,G586)/SUM(G590,G593),"-")</f>
        <v>0.47619047619047578</v>
      </c>
      <c r="H596" s="4">
        <f t="shared" si="369"/>
        <v>0.47619047619047628</v>
      </c>
      <c r="I596" s="4">
        <f t="shared" si="369"/>
        <v>0.47619047619047605</v>
      </c>
      <c r="J596" s="4">
        <f t="shared" si="369"/>
        <v>0.4761904761904765</v>
      </c>
      <c r="K596" s="4">
        <f t="shared" si="369"/>
        <v>0.34258307639602598</v>
      </c>
    </row>
    <row r="597" spans="2:11" x14ac:dyDescent="0.25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0.46666666666666651</v>
      </c>
      <c r="K597" s="4">
        <f t="shared" si="369"/>
        <v>0.46666666666666679</v>
      </c>
    </row>
    <row r="598" spans="2:11" x14ac:dyDescent="0.25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0.13460176035499102</v>
      </c>
      <c r="G598" s="1">
        <f>[1]Other_transformation!C$12</f>
        <v>1.3619854705014312E-5</v>
      </c>
      <c r="H598" s="1">
        <f>[1]Other_transformation!D$12</f>
        <v>3.5667483956327553E-4</v>
      </c>
      <c r="I598" s="1">
        <f>[1]Other_transformation!E$12</f>
        <v>5.1007133553457066E-5</v>
      </c>
      <c r="J598" s="1">
        <f>[1]Other_transformation!F$12</f>
        <v>3.3356813478085373E-5</v>
      </c>
      <c r="K598" s="1">
        <f>[1]Other_transformation!G$12</f>
        <v>0</v>
      </c>
    </row>
    <row r="599" spans="2:11" x14ac:dyDescent="0.25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0.13460176035499102</v>
      </c>
      <c r="G599" s="1">
        <f t="shared" ref="G599:K599" si="370">SUM(G600:G601)</f>
        <v>1.3619854705014312E-5</v>
      </c>
      <c r="H599" s="1">
        <f t="shared" si="370"/>
        <v>3.5667483956327553E-4</v>
      </c>
      <c r="I599" s="1">
        <f t="shared" si="370"/>
        <v>5.1007133553457066E-5</v>
      </c>
      <c r="J599" s="1">
        <f t="shared" si="370"/>
        <v>3.3356813478085373E-5</v>
      </c>
      <c r="K599" s="1">
        <f t="shared" si="370"/>
        <v>0</v>
      </c>
    </row>
    <row r="600" spans="2:11" x14ac:dyDescent="0.25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0.13460176035499102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1.3619854705014312E-5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3.5667483956327553E-4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5.1007133553457066E-5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1.9560734767617785E-5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0</v>
      </c>
    </row>
    <row r="601" spans="2:11" x14ac:dyDescent="0.25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1.3796078710467585E-5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0</v>
      </c>
    </row>
    <row r="602" spans="2:11" x14ac:dyDescent="0.25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0.5020645661241161</v>
      </c>
      <c r="G602" s="3">
        <f t="shared" ref="G602:K602" si="372">G603+G606</f>
        <v>5.0802058049703396E-5</v>
      </c>
      <c r="H602" s="3">
        <f t="shared" si="372"/>
        <v>1.3303971515710162E-3</v>
      </c>
      <c r="I602" s="3">
        <f t="shared" si="372"/>
        <v>1.9025660815439482E-4</v>
      </c>
      <c r="J602" s="3">
        <f t="shared" si="372"/>
        <v>1.307671104800735E-4</v>
      </c>
      <c r="K602" s="3">
        <f t="shared" si="372"/>
        <v>0</v>
      </c>
    </row>
    <row r="603" spans="2:11" x14ac:dyDescent="0.25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0.28131767914193107</v>
      </c>
      <c r="G603" s="1">
        <f t="shared" ref="G603:K603" si="373">SUM(G604:G605)</f>
        <v>2.8465496333479927E-5</v>
      </c>
      <c r="H603" s="1">
        <f t="shared" si="373"/>
        <v>7.454504146872452E-4</v>
      </c>
      <c r="I603" s="1">
        <f t="shared" si="373"/>
        <v>1.0660490912672532E-4</v>
      </c>
      <c r="J603" s="1">
        <f t="shared" si="373"/>
        <v>6.9715740169198426E-5</v>
      </c>
      <c r="K603" s="1">
        <f t="shared" si="373"/>
        <v>0</v>
      </c>
    </row>
    <row r="604" spans="2:11" x14ac:dyDescent="0.25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0.28131767914193107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2.8465496333479927E-5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7.454504146872452E-4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1.0660490912672532E-4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4.0881935664321179E-5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0</v>
      </c>
    </row>
    <row r="605" spans="2:11" x14ac:dyDescent="0.25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2.883380450487724E-5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0</v>
      </c>
    </row>
    <row r="606" spans="2:11" x14ac:dyDescent="0.25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0.22074688698218503</v>
      </c>
      <c r="G606" s="1">
        <f t="shared" ref="G606:K606" si="374">SUM(G607:G608)</f>
        <v>2.2336561716223466E-5</v>
      </c>
      <c r="H606" s="1">
        <f t="shared" si="374"/>
        <v>5.8494673688377116E-4</v>
      </c>
      <c r="I606" s="1">
        <f t="shared" si="374"/>
        <v>8.3651699027669518E-5</v>
      </c>
      <c r="J606" s="1">
        <f t="shared" si="374"/>
        <v>6.1051370310875086E-5</v>
      </c>
      <c r="K606" s="1">
        <f t="shared" si="374"/>
        <v>0</v>
      </c>
    </row>
    <row r="607" spans="2:11" x14ac:dyDescent="0.25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0.22074688698218503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2.2336561716223466E-5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5.8494673688377116E-4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8.3651699027669518E-5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3.2079605018893148E-5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0</v>
      </c>
    </row>
    <row r="608" spans="2:11" x14ac:dyDescent="0.25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2.897176529198194E-5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0</v>
      </c>
    </row>
    <row r="609" spans="2:11" x14ac:dyDescent="0.25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25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0.26809651474530855</v>
      </c>
      <c r="G610">
        <f t="shared" ref="G610:K611" si="375">IFERROR(G600/SUM(G604,G607),"-")</f>
        <v>0.26809651474530821</v>
      </c>
      <c r="H610">
        <f t="shared" si="375"/>
        <v>0.2680965147453086</v>
      </c>
      <c r="I610">
        <f t="shared" si="375"/>
        <v>0.26809651474530838</v>
      </c>
      <c r="J610">
        <f t="shared" si="375"/>
        <v>0.26809651474530832</v>
      </c>
      <c r="K610" t="str">
        <f t="shared" si="375"/>
        <v>-</v>
      </c>
    </row>
    <row r="611" spans="2:11" x14ac:dyDescent="0.25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0.2386634844868735</v>
      </c>
      <c r="K611" t="str">
        <f t="shared" si="375"/>
        <v>-</v>
      </c>
    </row>
    <row r="612" spans="2:11" x14ac:dyDescent="0.25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6.9573948170782582</v>
      </c>
      <c r="G612" s="3">
        <f t="shared" ref="G612" si="376">G613+G614+G619</f>
        <v>10.630226533142817</v>
      </c>
      <c r="H612" s="3">
        <f t="shared" ref="H612" si="377">H613+H614+H619</f>
        <v>10.646354162628292</v>
      </c>
      <c r="I612" s="3">
        <f t="shared" ref="I612" si="378">I613+I614+I619</f>
        <v>12.903147538654082</v>
      </c>
      <c r="J612" s="3">
        <f t="shared" ref="J612" si="379">J613+J614+J619</f>
        <v>18.093764738209689</v>
      </c>
      <c r="K612" s="3">
        <f t="shared" ref="K612" si="380">K613+K614+K619</f>
        <v>22.244110289833714</v>
      </c>
    </row>
    <row r="613" spans="2:11" x14ac:dyDescent="0.25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1.3280073623825299</v>
      </c>
      <c r="G613" s="1">
        <f>[1]Other_transformation!C$19</f>
        <v>4.9930277245856578</v>
      </c>
      <c r="H613" s="1">
        <f>[1]Other_transformation!D$19</f>
        <v>5.218006439289911</v>
      </c>
      <c r="I613" s="1">
        <f>[1]Other_transformation!E$19</f>
        <v>5.9813652648388178</v>
      </c>
      <c r="J613" s="1">
        <f>[1]Other_transformation!F$19</f>
        <v>7.5462406312978274</v>
      </c>
      <c r="K613" s="1">
        <f>[1]Other_transformation!G$19</f>
        <v>9.4405609398831132</v>
      </c>
    </row>
    <row r="614" spans="2:11" x14ac:dyDescent="0.25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5.6293874546957285</v>
      </c>
      <c r="G614" s="1">
        <f>[1]Other_transformation!C$20</f>
        <v>5.6371670787874901</v>
      </c>
      <c r="H614" s="1">
        <f>[1]Other_transformation!D$20</f>
        <v>5.4279785216838308</v>
      </c>
      <c r="I614" s="1">
        <f>[1]Other_transformation!E$20</f>
        <v>6.9211481643000088</v>
      </c>
      <c r="J614" s="1">
        <f>[1]Other_transformation!F$20</f>
        <v>8.4082441356712163</v>
      </c>
      <c r="K614" s="1">
        <f>[1]Other_transformation!G$20</f>
        <v>10.66421178637281</v>
      </c>
    </row>
    <row r="615" spans="2:11" x14ac:dyDescent="0.25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5.6293874546957285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5.6371670787874901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5.4279785216838308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6.9211481643000088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8.4077526202999682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2.0566002003943231E-5</v>
      </c>
    </row>
    <row r="616" spans="2:11" x14ac:dyDescent="0.25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25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4.2635367992690306E-4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1.6393007007964514E-4</v>
      </c>
    </row>
    <row r="618" spans="2:11" x14ac:dyDescent="0.25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6.5161691320938478E-5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10.664027290300726</v>
      </c>
    </row>
    <row r="619" spans="2:11" x14ac:dyDescent="0.25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3.172976966993531E-5</v>
      </c>
      <c r="H619" s="1">
        <f>[1]Other_transformation!D$21</f>
        <v>3.6920165455034225E-4</v>
      </c>
      <c r="I619" s="1">
        <f>[1]Other_transformation!E$21</f>
        <v>6.3410951525460851E-4</v>
      </c>
      <c r="J619" s="1">
        <f>[1]Other_transformation!F$21</f>
        <v>2.1392799712406458</v>
      </c>
      <c r="K619" s="1">
        <f>[1]Other_transformation!G$21</f>
        <v>2.1393375635777891</v>
      </c>
    </row>
    <row r="620" spans="2:11" x14ac:dyDescent="0.25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3.172976966993531E-5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3.6920165455034225E-4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6.3410951525460851E-4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2.139034058440819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3.3459327468983143E-5</v>
      </c>
    </row>
    <row r="621" spans="2:11" x14ac:dyDescent="0.25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2.4591279982685388E-4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2.13930410425032</v>
      </c>
    </row>
    <row r="622" spans="2:11" x14ac:dyDescent="0.25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0.11258774909391446</v>
      </c>
      <c r="G622" s="3">
        <f t="shared" ref="G622" si="381">G623+G624+G629</f>
        <v>0.11274334157574985</v>
      </c>
      <c r="H622" s="3">
        <f t="shared" ref="H622" si="382">H623+H624+H629</f>
        <v>0.10857433849985849</v>
      </c>
      <c r="I622" s="3">
        <f t="shared" ref="I622" si="383">I623+I624+I629</f>
        <v>0.13844832766661039</v>
      </c>
      <c r="J622" s="3">
        <f t="shared" ref="J622" si="384">J623+J624+J629</f>
        <v>0.25372765755448878</v>
      </c>
      <c r="K622" s="3">
        <f t="shared" ref="K622" si="385">K623+K624+K629</f>
        <v>8.5573347356925691E-2</v>
      </c>
    </row>
    <row r="623" spans="2:11" x14ac:dyDescent="0.25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25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0.11258774909391446</v>
      </c>
      <c r="G624" s="1">
        <f t="shared" ref="G624:K624" si="386">SUM(G625:G628)</f>
        <v>0.11274334157574985</v>
      </c>
      <c r="H624" s="1">
        <f t="shared" si="386"/>
        <v>0.10855957043367648</v>
      </c>
      <c r="I624" s="1">
        <f t="shared" si="386"/>
        <v>0.13842296328600021</v>
      </c>
      <c r="J624" s="1">
        <f t="shared" si="386"/>
        <v>0.16815505240599943</v>
      </c>
      <c r="K624" s="1">
        <f t="shared" si="386"/>
        <v>0</v>
      </c>
    </row>
    <row r="625" spans="2:11" x14ac:dyDescent="0.25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0.11258774909391446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0.11274334157574985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0.10855957043367648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0.13842296328600021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0.16815505240599943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0</v>
      </c>
    </row>
    <row r="626" spans="2:11" x14ac:dyDescent="0.25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25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25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25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0</v>
      </c>
      <c r="H629" s="1">
        <f t="shared" si="387"/>
        <v>1.4768066182013711E-5</v>
      </c>
      <c r="I629" s="1">
        <f t="shared" si="387"/>
        <v>2.5364380610184371E-5</v>
      </c>
      <c r="J629" s="1">
        <f t="shared" si="387"/>
        <v>8.557260514848937E-2</v>
      </c>
      <c r="K629" s="1">
        <f t="shared" si="387"/>
        <v>8.5573347356925691E-2</v>
      </c>
    </row>
    <row r="630" spans="2:11" x14ac:dyDescent="0.25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0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1.4768066182013711E-5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2.5364380610184371E-5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8.5561362337632813E-2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0</v>
      </c>
    </row>
    <row r="631" spans="2:11" x14ac:dyDescent="0.25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1.1242810856550342E-5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8.5573347356925691E-2</v>
      </c>
    </row>
    <row r="632" spans="2:11" x14ac:dyDescent="0.25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3.8075723603922405E-6</v>
      </c>
      <c r="H632" s="3">
        <f t="shared" ref="H632" si="389">H633+H634+H639</f>
        <v>4.4304198546041121E-5</v>
      </c>
      <c r="I632" s="3">
        <f t="shared" ref="I632" si="390">I633+I634+I639</f>
        <v>7.609314183055299E-5</v>
      </c>
      <c r="J632" s="3">
        <f t="shared" ref="J632" si="391">J633+J634+J639</f>
        <v>0.25671546005382451</v>
      </c>
      <c r="K632" s="3">
        <f t="shared" ref="K632" si="392">K633+K634+K639</f>
        <v>0.25672202431061064</v>
      </c>
    </row>
    <row r="633" spans="2:11" x14ac:dyDescent="0.25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25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25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25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25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25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25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3.8075723603922405E-6</v>
      </c>
      <c r="H639" s="1">
        <f t="shared" ref="H639" si="399">SUM(H640:H641)</f>
        <v>4.4304198546041121E-5</v>
      </c>
      <c r="I639" s="1">
        <f t="shared" ref="I639" si="400">SUM(I640:I641)</f>
        <v>7.609314183055299E-5</v>
      </c>
      <c r="J639" s="1">
        <f t="shared" ref="J639" si="401">SUM(J640:J641)</f>
        <v>0.25671546005382451</v>
      </c>
      <c r="K639" s="1">
        <f t="shared" ref="K639" si="402">SUM(K640:K641)</f>
        <v>0.25672202431061064</v>
      </c>
    </row>
    <row r="640" spans="2:11" x14ac:dyDescent="0.25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3.8075723603922405E-6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4.4304198546041121E-5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7.609314183055299E-5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0.25668408701289835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3.9402494561970663E-6</v>
      </c>
    </row>
    <row r="641" spans="2:11" x14ac:dyDescent="0.25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3.1373040926138725E-5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0.25671808406115443</v>
      </c>
    </row>
    <row r="642" spans="2:11" x14ac:dyDescent="0.25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13.477430685659419</v>
      </c>
      <c r="G642" s="3">
        <f t="shared" ref="G642" si="403">G643+G644+G649</f>
        <v>23.972808264687771</v>
      </c>
      <c r="H642" s="3">
        <f t="shared" ref="H642" si="404">H643+H644+H649</f>
        <v>24.257018193886569</v>
      </c>
      <c r="I642" s="3">
        <f t="shared" ref="I642" si="405">I643+I644+I649</f>
        <v>29.007980606072458</v>
      </c>
      <c r="J642" s="3">
        <f t="shared" ref="J642" si="406">J643+J644+J649</f>
        <v>38.927540168537099</v>
      </c>
      <c r="K642" s="3">
        <f t="shared" ref="K642" si="407">K643+K644+K649</f>
        <v>47.130466229763961</v>
      </c>
    </row>
    <row r="643" spans="2:11" x14ac:dyDescent="0.25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3.7981010564140352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14.280059292314972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14.923498416369133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17.106704657439021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21.582248205511792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27.000004288065682</v>
      </c>
    </row>
    <row r="644" spans="2:11" x14ac:dyDescent="0.25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9.6793296292453839</v>
      </c>
      <c r="G644" s="1">
        <f t="shared" ref="G644" si="408">SUM(G645:G648)</f>
        <v>9.6927061371837464</v>
      </c>
      <c r="H644" s="1">
        <f t="shared" ref="H644" si="409">SUM(H645:H648)</f>
        <v>9.3330213552837904</v>
      </c>
      <c r="I644" s="1">
        <f t="shared" ref="I644" si="410">SUM(I645:I648)</f>
        <v>11.90041990078784</v>
      </c>
      <c r="J644" s="1">
        <f t="shared" ref="J644" si="411">SUM(J645:J648)</f>
        <v>14.457242584788887</v>
      </c>
      <c r="K644" s="1">
        <f t="shared" ref="K644" si="412">SUM(K645:K648)</f>
        <v>16.927296992507596</v>
      </c>
    </row>
    <row r="645" spans="2:11" x14ac:dyDescent="0.25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9.6793296292453839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9.6927061371837464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9.3330213552837904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11.90041990078784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14.456530076847212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3.5361771445637205E-5</v>
      </c>
    </row>
    <row r="646" spans="2:11" x14ac:dyDescent="0.25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25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6.090766856098617E-4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2.3418581439949273E-4</v>
      </c>
    </row>
    <row r="648" spans="2:11" x14ac:dyDescent="0.25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1.0343125606498177E-4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16.927027444921752</v>
      </c>
    </row>
    <row r="649" spans="2:11" x14ac:dyDescent="0.25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4.2835189054412695E-5</v>
      </c>
      <c r="H649" s="1">
        <f t="shared" ref="H649" si="414">SUM(H650:H651)</f>
        <v>4.9842223364296239E-4</v>
      </c>
      <c r="I649" s="1">
        <f t="shared" ref="I649" si="415">SUM(I650:I651)</f>
        <v>8.5604784559372153E-4</v>
      </c>
      <c r="J649" s="1">
        <f t="shared" ref="J649" si="416">SUM(J650:J651)</f>
        <v>2.8880493782364209</v>
      </c>
      <c r="K649" s="1">
        <f t="shared" ref="K649" si="417">SUM(K650:K651)</f>
        <v>3.2031649491906831</v>
      </c>
    </row>
    <row r="650" spans="2:11" x14ac:dyDescent="0.25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4.2835189054412695E-5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4.9842223364296239E-4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8.5604784559372153E-4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2.8876959788951067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4.5170092083127279E-5</v>
      </c>
    </row>
    <row r="651" spans="2:11" x14ac:dyDescent="0.25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3.5339934131412286E-4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3.2031197790985999</v>
      </c>
    </row>
    <row r="652" spans="2:11" x14ac:dyDescent="0.25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25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0.34965034965034969</v>
      </c>
      <c r="G653" s="4">
        <f t="shared" si="418"/>
        <v>0.34965034965034986</v>
      </c>
      <c r="H653" s="4">
        <f t="shared" si="418"/>
        <v>0.34965034965034991</v>
      </c>
      <c r="I653" s="4">
        <f t="shared" si="418"/>
        <v>0.34965034965034958</v>
      </c>
      <c r="J653" s="4">
        <f t="shared" si="418"/>
        <v>0.34965034965034958</v>
      </c>
      <c r="K653" s="4">
        <f t="shared" si="418"/>
        <v>0.34965034965034991</v>
      </c>
    </row>
    <row r="654" spans="2:11" x14ac:dyDescent="0.25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0.59322033898305171</v>
      </c>
      <c r="G654" s="4">
        <f t="shared" si="419"/>
        <v>0.59322033898305093</v>
      </c>
      <c r="H654" s="4">
        <f t="shared" si="419"/>
        <v>0.59322033898305138</v>
      </c>
      <c r="I654" s="4">
        <f t="shared" si="419"/>
        <v>0.59322033898305104</v>
      </c>
      <c r="J654" s="4">
        <f t="shared" si="419"/>
        <v>0.59322033898305049</v>
      </c>
      <c r="K654" s="4">
        <f t="shared" si="419"/>
        <v>0.58158856763044275</v>
      </c>
    </row>
    <row r="655" spans="2:11" x14ac:dyDescent="0.25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25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0.69999999999999973</v>
      </c>
      <c r="K656" s="4">
        <f t="shared" si="419"/>
        <v>0.70000000000000095</v>
      </c>
    </row>
    <row r="657" spans="2:11" x14ac:dyDescent="0.25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0.62999999999999967</v>
      </c>
      <c r="K657" s="4">
        <f t="shared" si="419"/>
        <v>0.63000000000000134</v>
      </c>
    </row>
    <row r="658" spans="2:11" x14ac:dyDescent="0.25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0.82962962962962927</v>
      </c>
      <c r="H658" s="4">
        <f t="shared" si="420"/>
        <v>0.85925925925925872</v>
      </c>
      <c r="I658" s="4">
        <f t="shared" si="420"/>
        <v>0.85925925925925928</v>
      </c>
      <c r="J658" s="4">
        <f t="shared" si="420"/>
        <v>0.85925925925925895</v>
      </c>
      <c r="K658" s="4">
        <f t="shared" si="420"/>
        <v>0.82797212049851787</v>
      </c>
    </row>
    <row r="659" spans="2:11" x14ac:dyDescent="0.25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0.81643800052553317</v>
      </c>
      <c r="K659" s="4">
        <f t="shared" si="420"/>
        <v>0.7747432836766267</v>
      </c>
    </row>
    <row r="660" spans="2:11" x14ac:dyDescent="0.25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5.1446342989066992E-3</v>
      </c>
      <c r="G660" s="3">
        <f t="shared" ref="G660:K660" si="421">SUM(G661,G665,G674)</f>
        <v>9.6773408583410402E-3</v>
      </c>
      <c r="H660" s="3">
        <f t="shared" si="421"/>
        <v>9.9560622215929366E-3</v>
      </c>
      <c r="I660" s="3">
        <f t="shared" si="421"/>
        <v>1.32793193759365E-2</v>
      </c>
      <c r="J660" s="3">
        <f t="shared" si="421"/>
        <v>13.645216141155942</v>
      </c>
      <c r="K660" s="3">
        <f t="shared" si="421"/>
        <v>28.899331356226444</v>
      </c>
    </row>
    <row r="661" spans="2:11" x14ac:dyDescent="0.25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5.1446342989066992E-3</v>
      </c>
      <c r="G661" s="1">
        <f>[1]Other_transformation!C$28</f>
        <v>9.6773408583410402E-3</v>
      </c>
      <c r="H661" s="1">
        <f>[1]Other_transformation!D$28</f>
        <v>9.9560622215929366E-3</v>
      </c>
      <c r="I661" s="1">
        <f>[1]Other_transformation!E$28</f>
        <v>1.32793193759365E-2</v>
      </c>
      <c r="J661" s="1">
        <f>[1]Other_transformation!F$28</f>
        <v>13.645216141155942</v>
      </c>
      <c r="K661" s="1">
        <f>[1]Other_transformation!G$28</f>
        <v>18.662767008951164</v>
      </c>
    </row>
    <row r="662" spans="2:11" x14ac:dyDescent="0.25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5.1446342989066992E-3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9.6773408583410402E-3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9.9560622215929366E-3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1.3265717370071352E-2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0.33902930565854256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4.6114281611858543E-2</v>
      </c>
    </row>
    <row r="663" spans="2:11" x14ac:dyDescent="0.25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1.360200586514775E-5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1.4313186851280059E-5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1.5186980163056208E-5</v>
      </c>
    </row>
    <row r="664" spans="2:11" x14ac:dyDescent="0.25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13.306172522310549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18.61663754035914</v>
      </c>
    </row>
    <row r="665" spans="2:11" x14ac:dyDescent="0.25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3.8939780214497222</v>
      </c>
    </row>
    <row r="666" spans="2:11" x14ac:dyDescent="0.25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2.231525999230044E-5</v>
      </c>
    </row>
    <row r="667" spans="2:11" x14ac:dyDescent="0.25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3.8939557061897299</v>
      </c>
    </row>
    <row r="668" spans="2:11" x14ac:dyDescent="0.25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25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25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25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3.8939780214497222</v>
      </c>
    </row>
    <row r="672" spans="2:11" x14ac:dyDescent="0.25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2.231525999230044E-5</v>
      </c>
    </row>
    <row r="673" spans="2:11" x14ac:dyDescent="0.25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3.8939557061897299</v>
      </c>
    </row>
    <row r="674" spans="2:11" x14ac:dyDescent="0.25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6.3425863258255575</v>
      </c>
    </row>
    <row r="675" spans="2:11" x14ac:dyDescent="0.25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0.43851264124468692</v>
      </c>
    </row>
    <row r="676" spans="2:11" x14ac:dyDescent="0.25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5.9040736845808706</v>
      </c>
    </row>
    <row r="677" spans="2:11" x14ac:dyDescent="0.25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7.5104150349002982E-3</v>
      </c>
      <c r="G677" s="3">
        <f t="shared" ref="G677:K677" si="433">SUM(G678,G682,G684,G693)</f>
        <v>1.394429518492944E-2</v>
      </c>
      <c r="H677" s="3">
        <f t="shared" si="433"/>
        <v>1.4072172751368125E-2</v>
      </c>
      <c r="I677" s="3">
        <f t="shared" si="433"/>
        <v>1.8190848460186988E-2</v>
      </c>
      <c r="J677" s="3">
        <f t="shared" si="433"/>
        <v>15.731926812289462</v>
      </c>
      <c r="K677" s="3">
        <f t="shared" si="433"/>
        <v>37.295143490532446</v>
      </c>
    </row>
    <row r="678" spans="2:11" x14ac:dyDescent="0.25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7.5104150349002982E-3</v>
      </c>
      <c r="G678" s="1">
        <f t="shared" ref="G678:K678" si="434">SUM(G679:G681)</f>
        <v>1.394429518492944E-2</v>
      </c>
      <c r="H678" s="1">
        <f t="shared" si="434"/>
        <v>1.4072172751368125E-2</v>
      </c>
      <c r="I678" s="1">
        <f t="shared" si="434"/>
        <v>1.8190848460186988E-2</v>
      </c>
      <c r="J678" s="1">
        <f t="shared" si="434"/>
        <v>13.743648159530412</v>
      </c>
      <c r="K678" s="1">
        <f t="shared" si="434"/>
        <v>18.672892989861605</v>
      </c>
    </row>
    <row r="679" spans="2:11" x14ac:dyDescent="0.25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7.5104150349002982E-3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1.394429518492944E-2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1.4072172751368125E-2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1.8172215575440211E-2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0.43745716859166767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5.6236928794949445E-2</v>
      </c>
    </row>
    <row r="680" spans="2:11" x14ac:dyDescent="0.25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1.8632884746777716E-5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1.8468628195200076E-5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1.8520707515922215E-5</v>
      </c>
    </row>
    <row r="681" spans="2:11" x14ac:dyDescent="0.25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13.306172522310549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18.61663754035914</v>
      </c>
    </row>
    <row r="682" spans="2:11" x14ac:dyDescent="0.25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1.988278652759049</v>
      </c>
      <c r="K682" s="1">
        <f t="shared" si="441"/>
        <v>2.0685152822621289</v>
      </c>
    </row>
    <row r="683" spans="2:11" x14ac:dyDescent="0.25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1.988278652759049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2.0685152822621289</v>
      </c>
    </row>
    <row r="684" spans="2:11" x14ac:dyDescent="0.25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5.6434434291258384</v>
      </c>
    </row>
    <row r="685" spans="2:11" x14ac:dyDescent="0.25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2.9362184200341142E-5</v>
      </c>
    </row>
    <row r="686" spans="2:11" x14ac:dyDescent="0.25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5.6434140669416379</v>
      </c>
    </row>
    <row r="687" spans="2:11" x14ac:dyDescent="0.25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25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25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25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5.6434434291258384</v>
      </c>
    </row>
    <row r="691" spans="2:11" x14ac:dyDescent="0.25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2.9362184200341142E-5</v>
      </c>
    </row>
    <row r="692" spans="2:11" x14ac:dyDescent="0.25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5.6434140669416379</v>
      </c>
    </row>
    <row r="693" spans="2:11" x14ac:dyDescent="0.25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10.910291789282873</v>
      </c>
    </row>
    <row r="694" spans="2:11" x14ac:dyDescent="0.25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0.7308544020744776</v>
      </c>
    </row>
    <row r="695" spans="2:11" x14ac:dyDescent="0.25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10.179437387208395</v>
      </c>
    </row>
    <row r="696" spans="2:11" x14ac:dyDescent="0.25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25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0.68499999999999928</v>
      </c>
      <c r="G697" s="4">
        <f t="shared" ref="G697:K697" si="450">IFERROR(G662/G679,"-")</f>
        <v>0.69400000000000062</v>
      </c>
      <c r="H697" s="4">
        <f t="shared" si="450"/>
        <v>0.70749999999999913</v>
      </c>
      <c r="I697" s="4">
        <f t="shared" si="450"/>
        <v>0.72999999999999987</v>
      </c>
      <c r="J697" s="4">
        <f t="shared" si="450"/>
        <v>0.77500000000000024</v>
      </c>
      <c r="K697" s="4">
        <f t="shared" si="450"/>
        <v>0.82</v>
      </c>
    </row>
    <row r="698" spans="2:11" x14ac:dyDescent="0.25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0.73000000000000087</v>
      </c>
      <c r="J698" s="4">
        <f t="shared" si="452"/>
        <v>0.77500000000000002</v>
      </c>
      <c r="K698" s="4">
        <f t="shared" si="452"/>
        <v>0.81999999999999962</v>
      </c>
    </row>
    <row r="699" spans="2:11" x14ac:dyDescent="0.25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0.86999999999999988</v>
      </c>
      <c r="K699" s="4">
        <f t="shared" si="453"/>
        <v>0.89999999999999991</v>
      </c>
    </row>
    <row r="700" spans="2:11" x14ac:dyDescent="0.25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0.76000000000140222</v>
      </c>
    </row>
    <row r="701" spans="2:11" x14ac:dyDescent="0.25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</v>
      </c>
    </row>
    <row r="702" spans="2:11" x14ac:dyDescent="0.25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0.60000000000000053</v>
      </c>
    </row>
    <row r="703" spans="2:11" x14ac:dyDescent="0.25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0.58000000000000018</v>
      </c>
    </row>
    <row r="704" spans="2:11" x14ac:dyDescent="0.25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1.1764730302257151</v>
      </c>
      <c r="G704" s="1">
        <f>[1]Other_transformation!C$39</f>
        <v>5.4862216278611848</v>
      </c>
      <c r="H704" s="1">
        <f>[1]Other_transformation!D$39</f>
        <v>5.2612472610975756</v>
      </c>
      <c r="I704" s="1">
        <f>[1]Other_transformation!E$39</f>
        <v>4.4979572358491664</v>
      </c>
      <c r="J704" s="1">
        <f>[1]Other_transformation!F$39</f>
        <v>5.7198120135539368</v>
      </c>
      <c r="K704" s="1">
        <f>[1]Other_transformation!G$39</f>
        <v>11.380900522106383</v>
      </c>
    </row>
    <row r="705" spans="2:11" x14ac:dyDescent="0.25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1.28907283502616</v>
      </c>
      <c r="G705" s="1">
        <f>[1]Other_transformation!C$38</f>
        <v>6.0113058996788133</v>
      </c>
      <c r="H705" s="1">
        <f>[1]Other_transformation!D$38</f>
        <v>5.764799318294159</v>
      </c>
      <c r="I705" s="1">
        <f>[1]Other_transformation!E$38</f>
        <v>4.9284550830120484</v>
      </c>
      <c r="J705" s="1">
        <f>[1]Other_transformation!F$38</f>
        <v>6.2672531360230561</v>
      </c>
      <c r="K705" s="1">
        <f>[1]Other_transformation!G$38</f>
        <v>12.470162361790537</v>
      </c>
    </row>
    <row r="706" spans="2:11" x14ac:dyDescent="0.25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0.91265054871925855</v>
      </c>
      <c r="G706" s="14">
        <f t="shared" si="456"/>
        <v>0.91265054871925844</v>
      </c>
      <c r="H706" s="14">
        <f t="shared" si="456"/>
        <v>0.91265054871925921</v>
      </c>
      <c r="I706" s="14">
        <f t="shared" si="456"/>
        <v>0.91265054871925888</v>
      </c>
      <c r="J706" s="14">
        <f t="shared" si="456"/>
        <v>0.91265054871925866</v>
      </c>
      <c r="K706" s="14">
        <f t="shared" si="456"/>
        <v>0.91265054871925888</v>
      </c>
    </row>
    <row r="707" spans="2:11" x14ac:dyDescent="0.25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5.979647140644027</v>
      </c>
      <c r="G707" s="17" cm="1">
        <f t="array" ref="G707">SUMPRODUCT(("CT_CWODPLT"=[1]OUT_SyntheticFuels!$C$4:$C$1000)*1,("Var_Fout"=[1]OUT_SyntheticFuels!$B$4:$B$1000)*1,[1]OUT_SyntheticFuels!F$4:F$1000)</f>
        <v>6.969655263870119</v>
      </c>
      <c r="H707" s="17" cm="1">
        <f t="array" ref="H707">SUMPRODUCT(("CT_CWODPLT"=[1]OUT_SyntheticFuels!$C$4:$C$1000)*1,("Var_Fout"=[1]OUT_SyntheticFuels!$B$4:$B$1000)*1,[1]OUT_SyntheticFuels!G$4:G$1000)</f>
        <v>6.7161097881207299</v>
      </c>
      <c r="I707" s="17" cm="1">
        <f t="array" ref="I707">SUMPRODUCT(("CT_CWODPLT"=[1]OUT_SyntheticFuels!$C$4:$C$1000)*1,("Var_Fout"=[1]OUT_SyntheticFuels!$B$4:$B$1000)*1,[1]OUT_SyntheticFuels!H$4:H$1000)</f>
        <v>7.0407675758330015</v>
      </c>
      <c r="J707" s="17" cm="1">
        <f t="array" ref="J707">SUMPRODUCT(("CT_CWODPLT"=[1]OUT_SyntheticFuels!$C$4:$C$1000)*1,("Var_Fout"=[1]OUT_SyntheticFuels!$B$4:$B$1000)*1,[1]OUT_SyntheticFuels!I$4:I$1000)</f>
        <v>10.274649288128622</v>
      </c>
      <c r="K707" s="17" cm="1">
        <f t="array" ref="K707">SUMPRODUCT(("CT_CWODPLT"=[1]OUT_SyntheticFuels!$C$4:$C$1000)*1,("Var_Fout"=[1]OUT_SyntheticFuels!$B$4:$B$1000)*1,[1]OUT_SyntheticFuels!J$4:J$1000)</f>
        <v>13.639273573321494</v>
      </c>
    </row>
    <row r="708" spans="2:11" x14ac:dyDescent="0.25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5.979647140644027</v>
      </c>
      <c r="G708" s="18">
        <f t="shared" ref="G708:K708" si="457">G707</f>
        <v>6.969655263870119</v>
      </c>
      <c r="H708" s="18">
        <f t="shared" si="457"/>
        <v>6.7161097881207299</v>
      </c>
      <c r="I708" s="18">
        <f t="shared" si="457"/>
        <v>7.0407675758330015</v>
      </c>
      <c r="J708" s="18">
        <f t="shared" si="457"/>
        <v>10.274649288128622</v>
      </c>
      <c r="K708" s="18">
        <f t="shared" si="457"/>
        <v>13.639273573321494</v>
      </c>
    </row>
    <row r="709" spans="2:11" x14ac:dyDescent="0.25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7.1186275483857457</v>
      </c>
      <c r="G709" s="17" cm="1">
        <f t="array" ref="G709">SUMPRODUCT(("CT_CWODPLT"=[1]OUT_SyntheticFuels!$C$4:$C$1000)*1,("Var_Fin"=[1]OUT_SyntheticFuels!$B$4:$B$1000)*1,[1]OUT_SyntheticFuels!F$4:F$1000)</f>
        <v>8.2972086474644335</v>
      </c>
      <c r="H709" s="17" cm="1">
        <f t="array" ref="H709">SUMPRODUCT(("CT_CWODPLT"=[1]OUT_SyntheticFuels!$C$4:$C$1000)*1,("Var_Fin"=[1]OUT_SyntheticFuels!$B$4:$B$1000)*1,[1]OUT_SyntheticFuels!G$4:G$1000)</f>
        <v>7.9953687953818156</v>
      </c>
      <c r="I709" s="17" cm="1">
        <f t="array" ref="I709">SUMPRODUCT(("CT_CWODPLT"=[1]OUT_SyntheticFuels!$C$4:$C$1000)*1,("Var_Fin"=[1]OUT_SyntheticFuels!$B$4:$B$1000)*1,[1]OUT_SyntheticFuels!H$4:H$1000)</f>
        <v>8.3818661617059487</v>
      </c>
      <c r="J709" s="17" cm="1">
        <f t="array" ref="J709">SUMPRODUCT(("CT_CWODPLT"=[1]OUT_SyntheticFuels!$C$4:$C$1000)*1,("Var_Fin"=[1]OUT_SyntheticFuels!$B$4:$B$1000)*1,[1]OUT_SyntheticFuels!I$4:I$1000)</f>
        <v>12.231725343010254</v>
      </c>
      <c r="K709" s="17" cm="1">
        <f t="array" ref="K709">SUMPRODUCT(("CT_CWODPLT"=[1]OUT_SyntheticFuels!$C$4:$C$1000)*1,("Var_Fin"=[1]OUT_SyntheticFuels!$B$4:$B$1000)*1,[1]OUT_SyntheticFuels!J$4:J$1000)</f>
        <v>16.237230444430359</v>
      </c>
    </row>
    <row r="710" spans="2:11" x14ac:dyDescent="0.25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7.1186275483857457</v>
      </c>
      <c r="G710" s="18">
        <f t="shared" si="458"/>
        <v>8.2972086474644335</v>
      </c>
      <c r="H710" s="18">
        <f t="shared" si="458"/>
        <v>7.9953687953818156</v>
      </c>
      <c r="I710" s="18">
        <f t="shared" si="458"/>
        <v>8.3818661617059487</v>
      </c>
      <c r="J710" s="18">
        <f t="shared" si="458"/>
        <v>12.231725343010254</v>
      </c>
      <c r="K710" s="18">
        <f t="shared" si="458"/>
        <v>16.237230444430359</v>
      </c>
    </row>
    <row r="711" spans="2:11" x14ac:dyDescent="0.25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0.84000000000000008</v>
      </c>
      <c r="G711" s="14">
        <f t="shared" si="459"/>
        <v>0.83999999999999941</v>
      </c>
      <c r="H711" s="14">
        <f t="shared" si="459"/>
        <v>0.84000000000000064</v>
      </c>
      <c r="I711" s="14">
        <f t="shared" si="459"/>
        <v>0.84000000000000052</v>
      </c>
      <c r="J711" s="14">
        <f t="shared" si="459"/>
        <v>0.84000000000000064</v>
      </c>
      <c r="K711" s="14">
        <f t="shared" si="459"/>
        <v>0.83999999999999952</v>
      </c>
    </row>
    <row r="712" spans="2:11" x14ac:dyDescent="0.25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7.9558714431238791</v>
      </c>
      <c r="K712" s="17">
        <f t="shared" si="460"/>
        <v>0.17734836449014091</v>
      </c>
    </row>
    <row r="713" spans="2:11" x14ac:dyDescent="0.25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2.9808865402539096E-3</v>
      </c>
      <c r="K713" s="18">
        <f t="shared" si="461"/>
        <v>6.6759261969332785E-5</v>
      </c>
    </row>
    <row r="714" spans="2:11" x14ac:dyDescent="0.25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2.9808865402539096E-3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6.6759261969332785E-5</v>
      </c>
    </row>
    <row r="715" spans="2:11" x14ac:dyDescent="0.25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7.9528905565836254</v>
      </c>
      <c r="K715" s="18">
        <f t="shared" si="463"/>
        <v>0.17728160522817157</v>
      </c>
    </row>
    <row r="716" spans="2:11" x14ac:dyDescent="0.25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0.77811239849455316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1.2168341573857589E-5</v>
      </c>
    </row>
    <row r="717" spans="2:11" x14ac:dyDescent="0.25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6.843876914845775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0.17726943688659771</v>
      </c>
    </row>
    <row r="718" spans="2:11" x14ac:dyDescent="0.25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0.33090124324329762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0</v>
      </c>
    </row>
    <row r="719" spans="2:11" x14ac:dyDescent="0.25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11.692930788184276</v>
      </c>
      <c r="K719" s="17">
        <f t="shared" si="465"/>
        <v>0.25334974529879101</v>
      </c>
    </row>
    <row r="720" spans="2:11" x14ac:dyDescent="0.25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11.692930788184276</v>
      </c>
      <c r="K720" s="18">
        <f t="shared" si="467"/>
        <v>0.25334974529879101</v>
      </c>
    </row>
    <row r="721" spans="2:13" x14ac:dyDescent="0.25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3.8712812211089847E-3</v>
      </c>
      <c r="K721" s="18">
        <f t="shared" si="469"/>
        <v>8.6700340219912958E-5</v>
      </c>
    </row>
    <row r="722" spans="2:13" x14ac:dyDescent="0.25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3.8712812211089847E-3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8.6700340219912958E-5</v>
      </c>
    </row>
    <row r="723" spans="2:13" x14ac:dyDescent="0.25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11.689059506963167</v>
      </c>
      <c r="K723" s="18">
        <f t="shared" si="470"/>
        <v>0.2532630449585711</v>
      </c>
    </row>
    <row r="724" spans="2:13" x14ac:dyDescent="0.25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1.3415731008526823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2.0992263431306901E-5</v>
      </c>
    </row>
    <row r="725" spans="2:13" x14ac:dyDescent="0.25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9.7769670212082449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0.25324205269513977</v>
      </c>
    </row>
    <row r="726" spans="2:13" x14ac:dyDescent="0.25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0.57051938490223963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0</v>
      </c>
    </row>
    <row r="727" spans="2:13" x14ac:dyDescent="0.25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25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0.7699999999999978</v>
      </c>
      <c r="K728" s="14">
        <f t="shared" si="472"/>
        <v>0.7699999999999978</v>
      </c>
    </row>
    <row r="729" spans="2:13" x14ac:dyDescent="0.25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0.57999999999999807</v>
      </c>
      <c r="K729" s="16">
        <f t="shared" si="474"/>
        <v>0.57965838765677269</v>
      </c>
      <c r="L729" s="9"/>
      <c r="M729" s="9"/>
    </row>
    <row r="730" spans="2:13" x14ac:dyDescent="0.25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0.7000000000000004</v>
      </c>
      <c r="K730" s="16">
        <f t="shared" si="475"/>
        <v>0.69999999999999951</v>
      </c>
      <c r="L730" s="9"/>
      <c r="M730" s="9"/>
    </row>
    <row r="731" spans="2:13" x14ac:dyDescent="0.25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0.57999999999999763</v>
      </c>
      <c r="K731" s="16" t="str">
        <f t="shared" si="476"/>
        <v>-</v>
      </c>
      <c r="L731" s="9"/>
      <c r="M731" s="9"/>
    </row>
    <row r="732" spans="2:13" x14ac:dyDescent="0.25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0.58653693825587294</v>
      </c>
      <c r="K732" s="17">
        <f t="shared" ref="K732" si="481">K733</f>
        <v>1.3087142129693488E-2</v>
      </c>
      <c r="L732" s="9"/>
      <c r="M732" s="9"/>
    </row>
    <row r="733" spans="2:13" x14ac:dyDescent="0.25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0.58653693825587294</v>
      </c>
      <c r="K733" s="18">
        <f t="shared" ref="K733" si="486">SUM(K737,K739)</f>
        <v>1.3087142129693488E-2</v>
      </c>
      <c r="L733" s="9"/>
      <c r="M733" s="9"/>
    </row>
    <row r="734" spans="2:13" x14ac:dyDescent="0.25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2.193992464143612E-4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1.0027168059437109E-2</v>
      </c>
      <c r="L734" s="9"/>
      <c r="M734" s="9"/>
    </row>
    <row r="735" spans="2:13" x14ac:dyDescent="0.25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0.58631613415657824</v>
      </c>
      <c r="K735" s="18">
        <f>K733-K734-K736</f>
        <v>3.0599290858104068E-3</v>
      </c>
      <c r="L735" s="9"/>
      <c r="M735" s="9"/>
    </row>
    <row r="736" spans="2:13" x14ac:dyDescent="0.25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1.4048528803511189E-6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4.498444597222725E-8</v>
      </c>
      <c r="L736" s="9"/>
    </row>
    <row r="737" spans="2:13" x14ac:dyDescent="0.25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1.6812200087032062E-4</v>
      </c>
      <c r="K737" s="18">
        <f t="shared" ref="K737" si="492">K738</f>
        <v>3.7652223750703735E-6</v>
      </c>
      <c r="L737" s="9"/>
    </row>
    <row r="738" spans="2:13" x14ac:dyDescent="0.25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1.6812200087032062E-4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3.7652223750703735E-6</v>
      </c>
      <c r="L738" s="9"/>
    </row>
    <row r="739" spans="2:13" x14ac:dyDescent="0.25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0.58636881625500259</v>
      </c>
      <c r="K739" s="18">
        <f t="shared" ref="K739" si="499">SUM(K740:K742)</f>
        <v>1.3083376907318417E-2</v>
      </c>
      <c r="L739" s="9"/>
    </row>
    <row r="740" spans="2:13" x14ac:dyDescent="0.25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5.7035638809651033E-2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8.9246508751858313E-7</v>
      </c>
      <c r="L740" s="9"/>
    </row>
    <row r="741" spans="2:13" x14ac:dyDescent="0.25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0.50507811631561772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1.3082484442230898E-2</v>
      </c>
      <c r="L741" s="9"/>
      <c r="M741" s="9"/>
    </row>
    <row r="742" spans="2:13" x14ac:dyDescent="0.25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2.425506112973385E-2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</v>
      </c>
      <c r="L742" s="9"/>
      <c r="M742" s="9"/>
    </row>
    <row r="743" spans="2:13" x14ac:dyDescent="0.25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6.2887497599565868E-8</v>
      </c>
      <c r="K743" s="18">
        <f t="shared" si="500"/>
        <v>2.8848557738455478E-6</v>
      </c>
    </row>
    <row r="744" spans="2:13" x14ac:dyDescent="0.25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6.2887497599565868E-8</v>
      </c>
      <c r="K744" s="18">
        <f t="shared" si="501"/>
        <v>2.8848557738455478E-6</v>
      </c>
    </row>
    <row r="745" spans="2:13" x14ac:dyDescent="0.25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2.1933635891676162E-4</v>
      </c>
      <c r="K745" s="18">
        <f t="shared" si="504"/>
        <v>1.0024283203663263E-2</v>
      </c>
    </row>
    <row r="746" spans="2:13" x14ac:dyDescent="0.25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2.1334677080712968E-5</v>
      </c>
      <c r="K746" s="18">
        <f t="shared" si="505"/>
        <v>6.8379309485948641E-7</v>
      </c>
    </row>
    <row r="747" spans="2:13" x14ac:dyDescent="0.25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1.8892886512748464E-4</v>
      </c>
      <c r="K747" s="18">
        <f t="shared" si="506"/>
        <v>1.0023599410568403E-2</v>
      </c>
    </row>
    <row r="748" spans="2:13" x14ac:dyDescent="0.25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9.0728167085640272E-6</v>
      </c>
      <c r="K748" s="18">
        <f t="shared" si="507"/>
        <v>0</v>
      </c>
    </row>
    <row r="749" spans="2:13" x14ac:dyDescent="0.25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1.6805871069275026E-4</v>
      </c>
      <c r="K749" s="18">
        <f t="shared" si="508"/>
        <v>8.8035365902240847E-7</v>
      </c>
    </row>
    <row r="750" spans="2:13" x14ac:dyDescent="0.25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1.6805871069275026E-4</v>
      </c>
      <c r="K750" s="18">
        <f t="shared" si="509"/>
        <v>8.8035365902240847E-7</v>
      </c>
    </row>
    <row r="751" spans="2:13" x14ac:dyDescent="0.25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0.58614807544588543</v>
      </c>
      <c r="K751" s="18">
        <f t="shared" si="512"/>
        <v>3.0590487321513846E-3</v>
      </c>
    </row>
    <row r="752" spans="2:13" x14ac:dyDescent="0.25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5.7014167522791405E-2</v>
      </c>
      <c r="K752" s="18">
        <f t="shared" si="513"/>
        <v>2.0866892498801053E-7</v>
      </c>
    </row>
    <row r="753" spans="2:13" x14ac:dyDescent="0.25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0.50488797770494787</v>
      </c>
      <c r="K753" s="18">
        <f t="shared" si="514"/>
        <v>3.0588400632263961E-3</v>
      </c>
    </row>
    <row r="754" spans="2:13" x14ac:dyDescent="0.25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2.4245930218146229E-2</v>
      </c>
      <c r="K754" s="18">
        <f t="shared" si="515"/>
        <v>0</v>
      </c>
    </row>
    <row r="755" spans="2:13" x14ac:dyDescent="0.25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4.0267997080522886E-10</v>
      </c>
      <c r="K755" s="18">
        <f t="shared" si="516"/>
        <v>1.294220241717061E-11</v>
      </c>
    </row>
    <row r="756" spans="2:13" x14ac:dyDescent="0.25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4.0267997080522886E-10</v>
      </c>
      <c r="K756" s="18">
        <f t="shared" si="517"/>
        <v>1.294220241717061E-11</v>
      </c>
    </row>
    <row r="757" spans="2:13" x14ac:dyDescent="0.25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1.4044502003803136E-6</v>
      </c>
      <c r="K757" s="18">
        <f t="shared" si="520"/>
        <v>4.4971503769810076E-8</v>
      </c>
    </row>
    <row r="758" spans="2:13" x14ac:dyDescent="0.25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1.3660977892145913E-7</v>
      </c>
      <c r="K758" s="18">
        <f t="shared" si="521"/>
        <v>3.0676710861486642E-12</v>
      </c>
    </row>
    <row r="759" spans="2:13" x14ac:dyDescent="0.25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1.2097455424005571E-6</v>
      </c>
      <c r="K759" s="18">
        <f t="shared" si="522"/>
        <v>4.4968436098723923E-8</v>
      </c>
    </row>
    <row r="760" spans="2:13" x14ac:dyDescent="0.25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5.8094879058297529E-8</v>
      </c>
      <c r="K760" s="18">
        <f t="shared" si="523"/>
        <v>0</v>
      </c>
    </row>
    <row r="761" spans="2:13" x14ac:dyDescent="0.25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142.21753267544292</v>
      </c>
      <c r="G761" s="17">
        <f t="shared" si="526"/>
        <v>140.54088383240196</v>
      </c>
      <c r="H761" s="17">
        <f t="shared" si="526"/>
        <v>142.07701584399544</v>
      </c>
      <c r="I761" s="17">
        <f t="shared" si="526"/>
        <v>134.87630559857988</v>
      </c>
      <c r="J761" s="17">
        <f t="shared" si="526"/>
        <v>118.84413076042244</v>
      </c>
      <c r="K761" s="17">
        <f t="shared" si="526"/>
        <v>105.91541075398695</v>
      </c>
    </row>
    <row r="762" spans="2:13" x14ac:dyDescent="0.25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60.070049319055251</v>
      </c>
      <c r="G762" s="18">
        <f>[1]Industry!C$11</f>
        <v>61.446431941667541</v>
      </c>
      <c r="H762" s="18">
        <f>[1]Industry!D$11</f>
        <v>63.019287249678875</v>
      </c>
      <c r="I762" s="18">
        <f>[1]Industry!E$11</f>
        <v>63.996268544113455</v>
      </c>
      <c r="J762" s="18">
        <f>[1]Industry!F$11</f>
        <v>60.334346376036109</v>
      </c>
      <c r="K762" s="18">
        <f>[1]Industry!G$11</f>
        <v>60.737960404168895</v>
      </c>
    </row>
    <row r="763" spans="2:13" x14ac:dyDescent="0.25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11.646961156416403</v>
      </c>
      <c r="G763" s="1">
        <f t="shared" si="528"/>
        <v>12.258980378355133</v>
      </c>
      <c r="H763" s="1">
        <f t="shared" si="528"/>
        <v>12.24923987410164</v>
      </c>
      <c r="I763" s="1">
        <f t="shared" si="528"/>
        <v>12.23303896756979</v>
      </c>
      <c r="J763" s="1">
        <f t="shared" si="528"/>
        <v>12.200765553916405</v>
      </c>
      <c r="K763" s="1">
        <f>K762-K764-K765</f>
        <v>12.168662135682162</v>
      </c>
      <c r="L763" s="1"/>
      <c r="M763" s="1"/>
    </row>
    <row r="764" spans="2:13" x14ac:dyDescent="0.25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0.35969051046785122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0.45106485551728309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0.44577562112044467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0.43723257231443036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0.42109429426769046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0.40610341499734143</v>
      </c>
    </row>
    <row r="765" spans="2:13" x14ac:dyDescent="0.25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48.063397652170998</v>
      </c>
      <c r="G765" s="1">
        <f>[1]Industry!C$11-[1]Industry!C$33</f>
        <v>48.736386707795127</v>
      </c>
      <c r="H765" s="1">
        <f>[1]Industry!D$11-[1]Industry!D$33</f>
        <v>50.324271754456788</v>
      </c>
      <c r="I765" s="1">
        <f>[1]Industry!E$11-[1]Industry!E$33</f>
        <v>51.325997004229237</v>
      </c>
      <c r="J765" s="1">
        <f>[1]Industry!F$11-[1]Industry!F$33</f>
        <v>47.712486527852015</v>
      </c>
      <c r="K765" s="1">
        <f>[1]Industry!G$11-[1]Industry!G$33</f>
        <v>48.163194853489394</v>
      </c>
    </row>
    <row r="766" spans="2:13" x14ac:dyDescent="0.25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11.627818156665459</v>
      </c>
      <c r="G766" s="1">
        <f t="shared" ref="G766:K766" si="529">SUM(G769,G774)</f>
        <v>8.1315140645851365</v>
      </c>
      <c r="H766" s="1">
        <f t="shared" si="529"/>
        <v>8.04418691859299</v>
      </c>
      <c r="I766" s="1">
        <f t="shared" si="529"/>
        <v>5.8141862071171726</v>
      </c>
      <c r="J766" s="1">
        <f t="shared" si="529"/>
        <v>2.6270299998161106</v>
      </c>
      <c r="K766" s="1">
        <f t="shared" si="529"/>
        <v>0.17599429158817476</v>
      </c>
    </row>
    <row r="767" spans="2:13" x14ac:dyDescent="0.25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8.8978141262809682</v>
      </c>
      <c r="G767" s="1">
        <f t="shared" ref="G767:K767" si="530">SUM(G771,G775)</f>
        <v>8.1044030566588035</v>
      </c>
      <c r="H767" s="1">
        <f t="shared" si="530"/>
        <v>8.0417419242044303</v>
      </c>
      <c r="I767" s="1">
        <f t="shared" si="530"/>
        <v>5.8137227283696706</v>
      </c>
      <c r="J767" s="1">
        <f t="shared" si="530"/>
        <v>2.6269538315626999</v>
      </c>
      <c r="K767" s="1">
        <f t="shared" si="530"/>
        <v>0.17599429158817476</v>
      </c>
    </row>
    <row r="768" spans="2:13" x14ac:dyDescent="0.25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2.7300040303844901</v>
      </c>
      <c r="G768" s="1">
        <f t="shared" ref="G768:K768" si="531">G773</f>
        <v>2.7111007926332878E-2</v>
      </c>
      <c r="H768" s="1">
        <f t="shared" si="531"/>
        <v>2.4449943885589483E-3</v>
      </c>
      <c r="I768" s="1">
        <f t="shared" si="531"/>
        <v>4.6347874750219396E-4</v>
      </c>
      <c r="J768" s="1">
        <f t="shared" si="531"/>
        <v>7.6168253410516007E-5</v>
      </c>
      <c r="K768" s="1">
        <f t="shared" si="531"/>
        <v>0</v>
      </c>
    </row>
    <row r="769" spans="2:11" x14ac:dyDescent="0.25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11.627818156665459</v>
      </c>
      <c r="G769" s="1">
        <f t="shared" ref="G769:K769" si="532">SUM(G770,G772)</f>
        <v>8.1315140645851365</v>
      </c>
      <c r="H769" s="1">
        <f t="shared" si="532"/>
        <v>8.0439686477472563</v>
      </c>
      <c r="I769" s="1">
        <f t="shared" si="532"/>
        <v>5.813696330902876</v>
      </c>
      <c r="J769" s="1">
        <f t="shared" si="532"/>
        <v>2.4508384407397759</v>
      </c>
      <c r="K769" s="1">
        <f t="shared" si="532"/>
        <v>9.5747147896509526E-6</v>
      </c>
    </row>
    <row r="770" spans="2:11" x14ac:dyDescent="0.25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8.8978141262809682</v>
      </c>
      <c r="G770" s="1">
        <f>[1]Industry!C$34</f>
        <v>8.1044030566588035</v>
      </c>
      <c r="H770" s="1">
        <f>[1]Industry!D$34</f>
        <v>8.0415236533586967</v>
      </c>
      <c r="I770" s="1">
        <f>[1]Industry!E$34</f>
        <v>5.813232852155374</v>
      </c>
      <c r="J770" s="1">
        <f>[1]Industry!F$34</f>
        <v>2.4507622724863651</v>
      </c>
      <c r="K770" s="1">
        <f>[1]Industry!G$34</f>
        <v>9.5747147896509526E-6</v>
      </c>
    </row>
    <row r="771" spans="2:11" x14ac:dyDescent="0.25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8.8978141262809682</v>
      </c>
      <c r="G771" s="1">
        <f t="shared" ref="G771:K771" si="533">G770</f>
        <v>8.1044030566588035</v>
      </c>
      <c r="H771" s="1">
        <f t="shared" si="533"/>
        <v>8.0415236533586967</v>
      </c>
      <c r="I771" s="1">
        <f t="shared" si="533"/>
        <v>5.813232852155374</v>
      </c>
      <c r="J771" s="1">
        <f t="shared" si="533"/>
        <v>2.4507622724863651</v>
      </c>
      <c r="K771" s="1">
        <f t="shared" si="533"/>
        <v>9.5747147896509526E-6</v>
      </c>
    </row>
    <row r="772" spans="2:11" x14ac:dyDescent="0.25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2.7300040303844901</v>
      </c>
      <c r="G772" s="1">
        <f>[1]Industry!C$35</f>
        <v>2.7111007926332878E-2</v>
      </c>
      <c r="H772" s="1">
        <f>[1]Industry!D$35</f>
        <v>2.4449943885589483E-3</v>
      </c>
      <c r="I772" s="1">
        <f>[1]Industry!E$35</f>
        <v>4.6347874750219396E-4</v>
      </c>
      <c r="J772" s="1">
        <f>[1]Industry!F$35</f>
        <v>7.6168253410516007E-5</v>
      </c>
      <c r="K772" s="1">
        <f>[1]Industry!G$35</f>
        <v>0</v>
      </c>
    </row>
    <row r="773" spans="2:11" x14ac:dyDescent="0.25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2.7300040303844901</v>
      </c>
      <c r="G773" s="1">
        <f t="shared" ref="G773:K773" si="534">G772</f>
        <v>2.7111007926332878E-2</v>
      </c>
      <c r="H773" s="1">
        <f t="shared" si="534"/>
        <v>2.4449943885589483E-3</v>
      </c>
      <c r="I773" s="1">
        <f t="shared" si="534"/>
        <v>4.6347874750219396E-4</v>
      </c>
      <c r="J773" s="1">
        <f t="shared" si="534"/>
        <v>7.6168253410516007E-5</v>
      </c>
      <c r="K773" s="1">
        <f t="shared" si="534"/>
        <v>0</v>
      </c>
    </row>
    <row r="774" spans="2:11" x14ac:dyDescent="0.25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2.1827084573421531E-4</v>
      </c>
      <c r="I774" s="1">
        <f>[1]Industry!E$36</f>
        <v>4.8987621429630182E-4</v>
      </c>
      <c r="J774" s="1">
        <f>[1]Industry!F$36</f>
        <v>0.1761915590763348</v>
      </c>
      <c r="K774" s="1">
        <f>[1]Industry!G$36</f>
        <v>0.1759847168733851</v>
      </c>
    </row>
    <row r="775" spans="2:11" x14ac:dyDescent="0.25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2.1827084573421531E-4</v>
      </c>
      <c r="I775" s="1">
        <f t="shared" si="535"/>
        <v>4.8987621429630182E-4</v>
      </c>
      <c r="J775" s="1">
        <f t="shared" si="535"/>
        <v>0.1761915590763348</v>
      </c>
      <c r="K775" s="1">
        <f t="shared" si="535"/>
        <v>0.1759847168733851</v>
      </c>
    </row>
    <row r="776" spans="2:11" x14ac:dyDescent="0.25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35.989100180364723</v>
      </c>
      <c r="G776" s="1">
        <f>SUM([1]Industry!C$37:C$39)</f>
        <v>33.396880512765705</v>
      </c>
      <c r="H776" s="1">
        <f>SUM([1]Industry!D$37:D$39)</f>
        <v>40.183062565791872</v>
      </c>
      <c r="I776" s="1">
        <f>SUM([1]Industry!E$37:E$39)</f>
        <v>29.566293035381911</v>
      </c>
      <c r="J776" s="1">
        <f>SUM([1]Industry!F$37:F$39)</f>
        <v>19.47451844789763</v>
      </c>
      <c r="K776" s="1">
        <f>SUM([1]Industry!G$37:G$39)</f>
        <v>16.882632486001864</v>
      </c>
    </row>
    <row r="777" spans="2:11" x14ac:dyDescent="0.25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34.924988243411939</v>
      </c>
      <c r="G777" s="1">
        <f>SUM([1]Industry!C$37:C$38)-G778</f>
        <v>32.162846511698966</v>
      </c>
      <c r="H777" s="1">
        <f>SUM([1]Industry!D$37:D$38)-H778</f>
        <v>39.596409285835904</v>
      </c>
      <c r="I777" s="1">
        <f>SUM([1]Industry!E$37:E$38)-I778</f>
        <v>28.979590097351799</v>
      </c>
      <c r="J777" s="1">
        <f>SUM([1]Industry!F$37:F$38)-J778</f>
        <v>18.88781082730651</v>
      </c>
      <c r="K777" s="1">
        <f>SUM([1]Industry!G$37:G$38)-K778</f>
        <v>16.295924296396592</v>
      </c>
    </row>
    <row r="778" spans="2:11" x14ac:dyDescent="0.25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0.62738042402632033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0.68196735170734102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25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1.0641119369527843</v>
      </c>
      <c r="G779" s="1">
        <f t="shared" si="540"/>
        <v>1.234034001066739</v>
      </c>
      <c r="H779" s="1">
        <f t="shared" si="540"/>
        <v>0.58665327995596783</v>
      </c>
      <c r="I779" s="1">
        <f t="shared" si="540"/>
        <v>0.5867029380301112</v>
      </c>
      <c r="J779" s="1">
        <f t="shared" si="540"/>
        <v>0.58670762059112036</v>
      </c>
      <c r="K779" s="1">
        <f t="shared" si="540"/>
        <v>0.58670818960527171</v>
      </c>
    </row>
    <row r="780" spans="2:11" x14ac:dyDescent="0.25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35.243945015123415</v>
      </c>
      <c r="G780" s="1">
        <f>[1]Industry!C$37</f>
        <v>32.844770463681506</v>
      </c>
      <c r="H780" s="1">
        <f>[1]Industry!D$37</f>
        <v>35.171016118867968</v>
      </c>
      <c r="I780" s="1">
        <f>[1]Industry!E$37</f>
        <v>24.854950456480683</v>
      </c>
      <c r="J780" s="1">
        <f>[1]Industry!F$37</f>
        <v>13.214639598127098</v>
      </c>
      <c r="K780" s="1">
        <f>[1]Industry!G$37</f>
        <v>10.60345661898001</v>
      </c>
    </row>
    <row r="781" spans="2:11" x14ac:dyDescent="0.25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34.622007237227912</v>
      </c>
      <c r="G781" s="1">
        <f>[1]Industry!C$37*G777/SUM(G777:G778)</f>
        <v>32.162804013096505</v>
      </c>
      <c r="H781" s="1">
        <f>[1]Industry!D$37*H777/SUM(H777:H778)</f>
        <v>35.171016118867968</v>
      </c>
      <c r="I781" s="1">
        <f>[1]Industry!E$37*I777/SUM(I777:I778)</f>
        <v>24.854950456480683</v>
      </c>
      <c r="J781" s="1">
        <f>[1]Industry!F$37*J777/SUM(J777:J778)</f>
        <v>13.214639598127098</v>
      </c>
      <c r="K781" s="1">
        <f>[1]Industry!G$37*K777/SUM(K777:K778)</f>
        <v>10.60345661898001</v>
      </c>
    </row>
    <row r="782" spans="2:11" x14ac:dyDescent="0.25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0.62193777789550353</v>
      </c>
      <c r="G782" s="1">
        <f t="shared" ref="G782:K782" si="545">G780-G781</f>
        <v>0.68196645058500138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25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0.7451551652413051</v>
      </c>
      <c r="G783" s="1">
        <f t="shared" ref="G783:K783" si="546">SUM(G784:G786)</f>
        <v>0.55211004908419359</v>
      </c>
      <c r="H783" s="1">
        <f t="shared" si="546"/>
        <v>5.0120464469239057</v>
      </c>
      <c r="I783" s="1">
        <f t="shared" si="546"/>
        <v>4.7113425789012293</v>
      </c>
      <c r="J783" s="1">
        <f t="shared" si="546"/>
        <v>6.2598788497705327</v>
      </c>
      <c r="K783" s="1">
        <f t="shared" si="546"/>
        <v>6.2791758670218565</v>
      </c>
    </row>
    <row r="784" spans="2:11" x14ac:dyDescent="0.25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0.30298100618402796</v>
      </c>
      <c r="G784" s="1">
        <f>[1]Industry!C$38*G777/SUM(G777:G778)</f>
        <v>4.2498602463404921E-5</v>
      </c>
      <c r="H784" s="1">
        <f>[1]Industry!D$38*H777/SUM(H777:H778)</f>
        <v>4.4253931669679387</v>
      </c>
      <c r="I784" s="1">
        <f>[1]Industry!E$38*I777/SUM(I777:I778)</f>
        <v>4.1246396408711163</v>
      </c>
      <c r="J784" s="1">
        <f>[1]Industry!F$38*J777/SUM(J777:J778)</f>
        <v>5.6731712291794132</v>
      </c>
      <c r="K784" s="1">
        <f>[1]Industry!G$38*K777/SUM(K777:K778)</f>
        <v>5.6924676774165839</v>
      </c>
    </row>
    <row r="785" spans="2:13" x14ac:dyDescent="0.25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5.4426461308118568E-3</v>
      </c>
      <c r="G785" s="1">
        <f>[1]Industry!C$38-G784</f>
        <v>9.0112233575747442E-7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25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0.43673151292646528</v>
      </c>
      <c r="G786" s="1">
        <f>[1]Industry!C$39</f>
        <v>0.55206664935939442</v>
      </c>
      <c r="H786" s="1">
        <f>[1]Industry!D$39</f>
        <v>0.58665327995596717</v>
      </c>
      <c r="I786" s="1">
        <f>[1]Industry!E$39</f>
        <v>0.58670293803011253</v>
      </c>
      <c r="J786" s="1">
        <f>[1]Industry!F$39</f>
        <v>0.58670762059111947</v>
      </c>
      <c r="K786" s="1">
        <f>[1]Industry!G$39</f>
        <v>0.58670818960527238</v>
      </c>
    </row>
    <row r="787" spans="2:13" x14ac:dyDescent="0.25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3.5600041639852376</v>
      </c>
      <c r="G787" s="1">
        <f>[1]Industry!C$18</f>
        <v>3.4647173652550465</v>
      </c>
      <c r="H787" s="1">
        <f>[1]Industry!D$18</f>
        <v>1.2045167027492417E-2</v>
      </c>
      <c r="I787" s="1">
        <f>[1]Industry!E$18</f>
        <v>4.572293899646544E-4</v>
      </c>
      <c r="J787" s="1">
        <f>[1]Industry!F$18</f>
        <v>6.7917411157720426E-5</v>
      </c>
      <c r="K787" s="1">
        <f>[1]Industry!G$18</f>
        <v>4.6308013123817513E-6</v>
      </c>
    </row>
    <row r="788" spans="2:13" x14ac:dyDescent="0.25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3.5600041639852376</v>
      </c>
      <c r="G788" s="1">
        <f t="shared" ref="G788:K788" si="549">G787</f>
        <v>3.4647173652550465</v>
      </c>
      <c r="H788" s="1">
        <f t="shared" si="549"/>
        <v>1.2045167027492417E-2</v>
      </c>
      <c r="I788" s="1">
        <f t="shared" si="549"/>
        <v>4.572293899646544E-4</v>
      </c>
      <c r="J788" s="1">
        <f t="shared" si="549"/>
        <v>6.7917411157720426E-5</v>
      </c>
      <c r="K788" s="1">
        <f t="shared" si="549"/>
        <v>4.6308013123817513E-6</v>
      </c>
    </row>
    <row r="789" spans="2:13" x14ac:dyDescent="0.25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12.728683350258979</v>
      </c>
      <c r="G789" s="1">
        <f>[1]Industry!C$19</f>
        <v>13.638439507745915</v>
      </c>
      <c r="H789" s="1">
        <f>[1]Industry!D$19</f>
        <v>13.373268174767734</v>
      </c>
      <c r="I789" s="1">
        <f>[1]Industry!E$19</f>
        <v>12.943015792424106</v>
      </c>
      <c r="J789" s="1">
        <f>[1]Industry!F$19</f>
        <v>10.862948825192548</v>
      </c>
      <c r="K789" s="1">
        <f>[1]Industry!G$19</f>
        <v>19.098320441697727</v>
      </c>
    </row>
    <row r="790" spans="2:13" x14ac:dyDescent="0.25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4.2943752616794733</v>
      </c>
      <c r="G790" s="1">
        <f t="shared" ref="G790:K790" si="552">SUM(G791:G799)</f>
        <v>5.8498602857569475</v>
      </c>
      <c r="H790" s="1">
        <f t="shared" si="552"/>
        <v>5.9949707319588414</v>
      </c>
      <c r="I790" s="1">
        <f t="shared" si="552"/>
        <v>5.6466779971657832</v>
      </c>
      <c r="J790" s="1">
        <f t="shared" si="552"/>
        <v>6.9443220414151208</v>
      </c>
      <c r="K790" s="1">
        <f t="shared" si="552"/>
        <v>13.766805486602735</v>
      </c>
      <c r="M790" s="1"/>
    </row>
    <row r="791" spans="2:13" x14ac:dyDescent="0.25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0.92939264849069381</v>
      </c>
      <c r="G791" s="1">
        <f t="shared" ref="G791:K791" si="555">G233</f>
        <v>2.0726678293839242</v>
      </c>
      <c r="H791" s="1">
        <f t="shared" si="555"/>
        <v>1.7618653100743709</v>
      </c>
      <c r="I791" s="1">
        <f t="shared" si="555"/>
        <v>1.3166152813567971</v>
      </c>
      <c r="J791" s="1">
        <f t="shared" si="555"/>
        <v>4.8650284011810051E-4</v>
      </c>
      <c r="K791" s="1">
        <f t="shared" si="555"/>
        <v>1.3928686223317559E-4</v>
      </c>
    </row>
    <row r="792" spans="2:13" x14ac:dyDescent="0.25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0.77059515863495065</v>
      </c>
      <c r="G792" s="1">
        <f t="shared" ref="G792:K792" si="556">G239</f>
        <v>0.1016844917960289</v>
      </c>
      <c r="H792" s="1">
        <f t="shared" si="556"/>
        <v>0.12770616897968712</v>
      </c>
      <c r="I792" s="1">
        <f t="shared" si="556"/>
        <v>0.97851952686990873</v>
      </c>
      <c r="J792" s="1">
        <f t="shared" si="556"/>
        <v>3.5331736211003079E-2</v>
      </c>
      <c r="K792" s="1">
        <f t="shared" si="556"/>
        <v>4.8337266662599083E-3</v>
      </c>
    </row>
    <row r="793" spans="2:13" x14ac:dyDescent="0.25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2.2331632211535144E-4</v>
      </c>
      <c r="K793" s="1">
        <f t="shared" si="557"/>
        <v>2.8467669877500438E-3</v>
      </c>
    </row>
    <row r="794" spans="2:13" x14ac:dyDescent="0.25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3.3826044401987984E-4</v>
      </c>
      <c r="J794" s="1">
        <f t="shared" si="558"/>
        <v>2.221143126981463E-4</v>
      </c>
      <c r="K794" s="1">
        <f t="shared" si="558"/>
        <v>2.6633218313491396E-4</v>
      </c>
    </row>
    <row r="795" spans="2:13" x14ac:dyDescent="0.25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1.9348177188983102</v>
      </c>
      <c r="G795" s="1">
        <f t="shared" ref="G795:K795" si="559">G272</f>
        <v>1.8587835279722635</v>
      </c>
      <c r="H795" s="1">
        <f t="shared" si="559"/>
        <v>2.5502956487874484</v>
      </c>
      <c r="I795" s="1">
        <f t="shared" si="559"/>
        <v>2.2433328750627912</v>
      </c>
      <c r="J795" s="1">
        <f t="shared" si="559"/>
        <v>1.6588508797251806</v>
      </c>
      <c r="K795" s="1">
        <f t="shared" si="559"/>
        <v>1.6639798004813855E-5</v>
      </c>
    </row>
    <row r="796" spans="2:13" x14ac:dyDescent="0.25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1.9809190269217647E-4</v>
      </c>
      <c r="K796" s="1">
        <f t="shared" si="560"/>
        <v>2.0316238351725495</v>
      </c>
    </row>
    <row r="797" spans="2:13" x14ac:dyDescent="0.25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0.65956973565551891</v>
      </c>
      <c r="G797" s="1">
        <f t="shared" ref="G797:K797" si="561">G281</f>
        <v>1.816724436604731</v>
      </c>
      <c r="H797" s="1">
        <f t="shared" si="561"/>
        <v>1.5551036041173358</v>
      </c>
      <c r="I797" s="1">
        <f t="shared" si="561"/>
        <v>1.1067918562990398</v>
      </c>
      <c r="J797" s="1">
        <f t="shared" si="561"/>
        <v>1.0725203876154463</v>
      </c>
      <c r="K797" s="1">
        <f t="shared" si="561"/>
        <v>2.0509495345422124E-4</v>
      </c>
    </row>
    <row r="798" spans="2:13" x14ac:dyDescent="0.25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4.1733496383838311</v>
      </c>
      <c r="K798" s="1">
        <f t="shared" si="562"/>
        <v>11.416072356145497</v>
      </c>
    </row>
    <row r="799" spans="2:13" x14ac:dyDescent="0.25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1.0801971332257774E-3</v>
      </c>
      <c r="J799" s="1">
        <f t="shared" si="563"/>
        <v>3.1393741020351667E-3</v>
      </c>
      <c r="K799" s="1">
        <f t="shared" si="563"/>
        <v>0.31080144783385233</v>
      </c>
      <c r="M799" s="1"/>
    </row>
    <row r="800" spans="2:13" x14ac:dyDescent="0.25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7.1200221955923979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7.6289093229641827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7.2123296144461841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6.3656351686333554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5.6421604782961365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5.9177872320794052</v>
      </c>
    </row>
    <row r="801" spans="2:11" x14ac:dyDescent="0.25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9.0019044831516801</v>
      </c>
      <c r="G801" s="1">
        <f t="shared" ref="G801:K801" si="564">G802</f>
        <v>10.609943194692072</v>
      </c>
      <c r="H801" s="1">
        <f t="shared" si="564"/>
        <v>9.9093030095809667</v>
      </c>
      <c r="I801" s="1">
        <f t="shared" si="564"/>
        <v>14.609356547359399</v>
      </c>
      <c r="J801" s="1">
        <f t="shared" si="564"/>
        <v>13.212177835182363</v>
      </c>
      <c r="K801" s="1">
        <f t="shared" si="564"/>
        <v>6.6039055542927848E-4</v>
      </c>
    </row>
    <row r="802" spans="2:11" x14ac:dyDescent="0.25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9.0019044831516801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10.609943194692072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9.9093030095809667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14.609356547359399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13.212177835182363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6.6039055542927848E-4</v>
      </c>
    </row>
    <row r="803" spans="2:11" x14ac:dyDescent="0.25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0.625791443295029</v>
      </c>
      <c r="G803" s="1">
        <f t="shared" ref="G803:K803" si="566">G804</f>
        <v>0.73757450044178174</v>
      </c>
      <c r="H803" s="1">
        <f t="shared" si="566"/>
        <v>0.73634882010969849</v>
      </c>
      <c r="I803" s="1">
        <f t="shared" si="566"/>
        <v>0.73441499804351207</v>
      </c>
      <c r="J803" s="1">
        <f t="shared" si="566"/>
        <v>3.8835348778259742</v>
      </c>
      <c r="K803" s="1">
        <f t="shared" si="566"/>
        <v>5.9974321481775226</v>
      </c>
    </row>
    <row r="804" spans="2:11" x14ac:dyDescent="0.25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0.625791443295029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0.73757450044178174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0.73634882010969849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0.73441499804351207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3.8835348778259742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5.9974321481775226</v>
      </c>
    </row>
    <row r="805" spans="2:11" x14ac:dyDescent="0.25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7.7980451967475721</v>
      </c>
      <c r="G805" s="1">
        <f>[1]Industry!C$21</f>
        <v>8.0801604405507383</v>
      </c>
      <c r="H805" s="1">
        <f>[1]Industry!D$21</f>
        <v>5.6083008856037626</v>
      </c>
      <c r="I805" s="1">
        <f>[1]Industry!E$21</f>
        <v>5.5456696952106448</v>
      </c>
      <c r="J805" s="1">
        <f>[1]Industry!F$21</f>
        <v>5.455445739012565</v>
      </c>
      <c r="K805" s="1">
        <f>[1]Industry!G$21</f>
        <v>2.5882816791685246E-5</v>
      </c>
    </row>
    <row r="806" spans="2:11" x14ac:dyDescent="0.25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7.7980451967475721</v>
      </c>
      <c r="G806" s="1">
        <f t="shared" ref="G806:K806" si="568">G805</f>
        <v>8.0801604405507383</v>
      </c>
      <c r="H806" s="1">
        <f t="shared" si="568"/>
        <v>5.6083008856037626</v>
      </c>
      <c r="I806" s="1">
        <f t="shared" si="568"/>
        <v>5.5456696952106448</v>
      </c>
      <c r="J806" s="1">
        <f t="shared" si="568"/>
        <v>5.455445739012565</v>
      </c>
      <c r="K806" s="1">
        <f t="shared" si="568"/>
        <v>2.5882816791685246E-5</v>
      </c>
    </row>
    <row r="807" spans="2:11" x14ac:dyDescent="0.25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25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7.7980451967475721</v>
      </c>
      <c r="G808" s="1">
        <f t="shared" ref="G808:K808" si="569">G806</f>
        <v>8.0801604405507383</v>
      </c>
      <c r="H808" s="1">
        <f t="shared" si="569"/>
        <v>5.6083008856037626</v>
      </c>
      <c r="I808" s="1">
        <f t="shared" si="569"/>
        <v>5.5456696952106448</v>
      </c>
      <c r="J808" s="1">
        <f t="shared" si="569"/>
        <v>5.455445739012565</v>
      </c>
      <c r="K808" s="1">
        <f t="shared" si="569"/>
        <v>2.5882816791685246E-5</v>
      </c>
    </row>
    <row r="809" spans="2:11" x14ac:dyDescent="0.25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0.10092455475326614</v>
      </c>
      <c r="I809" s="1">
        <f>[1]Industry!E$22</f>
        <v>0.10175128865060622</v>
      </c>
      <c r="J809" s="1">
        <f>[1]Industry!F$22</f>
        <v>1.194836582522375</v>
      </c>
      <c r="K809" s="1">
        <f>[1]Industry!G$22</f>
        <v>1.1948249901626782</v>
      </c>
    </row>
    <row r="810" spans="2:11" x14ac:dyDescent="0.25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0.10092455475326614</v>
      </c>
      <c r="I810" s="1">
        <f t="shared" si="572"/>
        <v>0.10175128865060622</v>
      </c>
      <c r="J810" s="1">
        <f t="shared" si="572"/>
        <v>1.194836582522375</v>
      </c>
      <c r="K810" s="1">
        <f t="shared" si="572"/>
        <v>1.1948249901626782</v>
      </c>
    </row>
    <row r="811" spans="2:11" x14ac:dyDescent="0.25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6.351793546942664E-4</v>
      </c>
      <c r="I811" s="1">
        <f>[1]Industry!E$23</f>
        <v>5.5267859104888065E-4</v>
      </c>
      <c r="J811" s="1">
        <f>[1]Industry!F$23</f>
        <v>0.19469774421470804</v>
      </c>
      <c r="K811" s="1">
        <f>[1]Industry!G$23</f>
        <v>0.10343506057036674</v>
      </c>
    </row>
    <row r="812" spans="2:11" x14ac:dyDescent="0.25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6.351793546942664E-4</v>
      </c>
      <c r="I812" s="1">
        <f t="shared" si="575"/>
        <v>5.5267859104888065E-4</v>
      </c>
      <c r="J812" s="1">
        <f t="shared" si="575"/>
        <v>0.19469774421470804</v>
      </c>
      <c r="K812" s="1">
        <f t="shared" si="575"/>
        <v>0.10343506057036674</v>
      </c>
    </row>
    <row r="813" spans="2:11" x14ac:dyDescent="0.25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0.74850882402746199</v>
      </c>
      <c r="G813" s="1">
        <f>[1]Industry!C$24</f>
        <v>0.94973395803277572</v>
      </c>
      <c r="H813" s="1">
        <f>[1]Industry!D$24</f>
        <v>1.0896533187340702</v>
      </c>
      <c r="I813" s="1">
        <f>[1]Industry!E$24</f>
        <v>1.5643395822980581</v>
      </c>
      <c r="J813" s="1">
        <f>[1]Industry!F$24</f>
        <v>1.6045264153109082</v>
      </c>
      <c r="K813" s="1">
        <f>[1]Industry!G$24</f>
        <v>1.724120027446203</v>
      </c>
    </row>
    <row r="814" spans="2:11" x14ac:dyDescent="0.25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0.74850882402746199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0.94973395803277572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0.95501784203496931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0.96355856467090395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0.97969824995681232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0.99468517994075945</v>
      </c>
    </row>
    <row r="815" spans="2:11" x14ac:dyDescent="0.25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0.13463547669910092</v>
      </c>
      <c r="I815" s="1">
        <f t="shared" si="580"/>
        <v>0.60078101762715419</v>
      </c>
      <c r="J815" s="1">
        <f t="shared" si="580"/>
        <v>0.62482816535409591</v>
      </c>
      <c r="K815" s="1">
        <f t="shared" si="580"/>
        <v>0.72943484750544352</v>
      </c>
    </row>
    <row r="816" spans="2:11" x14ac:dyDescent="0.25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72.708345973722601</v>
      </c>
      <c r="G816" s="17">
        <f>[1]Industry!C$71</f>
        <v>74.111453828761697</v>
      </c>
      <c r="H816" s="17">
        <f>[1]Industry!D$71</f>
        <v>75.533332598755365</v>
      </c>
      <c r="I816" s="17">
        <f>[1]Industry!E$71</f>
        <v>76.54198461223919</v>
      </c>
      <c r="J816" s="17">
        <f>[1]Industry!F$71</f>
        <v>76.840497420495993</v>
      </c>
      <c r="K816" s="17">
        <f>[1]Industry!G$71</f>
        <v>76.988049296433815</v>
      </c>
    </row>
    <row r="817" spans="2:13" x14ac:dyDescent="0.25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58.985506162839954</v>
      </c>
      <c r="G817" s="18">
        <f t="shared" ref="G817:K817" si="581">SUM(G818:G820)</f>
        <v>60.47226773887526</v>
      </c>
      <c r="H817" s="18">
        <f t="shared" si="581"/>
        <v>62.060147332732484</v>
      </c>
      <c r="I817" s="18">
        <f t="shared" si="581"/>
        <v>63.062167789054357</v>
      </c>
      <c r="J817" s="18">
        <f t="shared" si="581"/>
        <v>61.02733551193559</v>
      </c>
      <c r="K817" s="18">
        <f t="shared" si="581"/>
        <v>61.805977317659526</v>
      </c>
    </row>
    <row r="818" spans="2:13" x14ac:dyDescent="0.25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9.8139091761736417</v>
      </c>
      <c r="G818" s="1">
        <f>[1]Industry!C$55</f>
        <v>10.335084991979121</v>
      </c>
      <c r="H818" s="1">
        <f>[1]Industry!D$55</f>
        <v>10.335085073810102</v>
      </c>
      <c r="I818" s="1">
        <f>[1]Industry!E$55</f>
        <v>10.335084293483844</v>
      </c>
      <c r="J818" s="1">
        <f>[1]Industry!F$55</f>
        <v>10.335082886559487</v>
      </c>
      <c r="K818" s="1">
        <f>[1]Industry!G$55</f>
        <v>10.335081618637792</v>
      </c>
      <c r="L818" s="1"/>
      <c r="M818" s="1"/>
    </row>
    <row r="819" spans="2:13" x14ac:dyDescent="0.25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1.1081993344953132</v>
      </c>
      <c r="G819" s="1">
        <f>[1]Industry!C$56</f>
        <v>1.4007988135500589</v>
      </c>
      <c r="H819" s="1">
        <f>[1]Industry!D$56</f>
        <v>1.400793463155414</v>
      </c>
      <c r="I819" s="1">
        <f>[1]Industry!E$56</f>
        <v>1.4007911369853343</v>
      </c>
      <c r="J819" s="1">
        <f>[1]Industry!F$56</f>
        <v>1.4007925442245028</v>
      </c>
      <c r="K819" s="1">
        <f>[1]Industry!G$56</f>
        <v>1.4007885949381009</v>
      </c>
    </row>
    <row r="820" spans="2:13" x14ac:dyDescent="0.25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48.736383933346083</v>
      </c>
      <c r="H820" s="1">
        <f>[1]Industry!D$3-([1]Industry!D$6-[1]Industry!D$70)</f>
        <v>50.324268795766969</v>
      </c>
      <c r="I820" s="1">
        <f>[1]Industry!E$3-([1]Industry!E$6-[1]Industry!E$70)</f>
        <v>51.326292358585178</v>
      </c>
      <c r="J820" s="1">
        <f>[1]Industry!F$3-([1]Industry!F$6-[1]Industry!F$70)</f>
        <v>49.291460081151598</v>
      </c>
      <c r="K820" s="1">
        <f>[1]Industry!G$3-([1]Industry!G$6-[1]Industry!G$70)</f>
        <v>50.070107104083633</v>
      </c>
    </row>
    <row r="821" spans="2:13" x14ac:dyDescent="0.25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8.7635375179696506</v>
      </c>
      <c r="G821" s="1">
        <f t="shared" ref="G821:K821" si="583">SUM(G822:G823)</f>
        <v>6.3294695514697494</v>
      </c>
      <c r="H821" s="1">
        <f t="shared" si="583"/>
        <v>6.2791071449295295</v>
      </c>
      <c r="I821" s="1">
        <f t="shared" si="583"/>
        <v>4.5568305644230795</v>
      </c>
      <c r="J821" s="1">
        <f t="shared" si="583"/>
        <v>2.075451455656415</v>
      </c>
      <c r="K821" s="1">
        <f t="shared" si="583"/>
        <v>0.14014925849525142</v>
      </c>
    </row>
    <row r="822" spans="2:13" x14ac:dyDescent="0.25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6.9177135429259371</v>
      </c>
      <c r="G822" s="1">
        <f>[1]Industry!C$57</f>
        <v>6.3110598215373734</v>
      </c>
      <c r="H822" s="1">
        <f>[1]Industry!D$57</f>
        <v>6.2774361440770985</v>
      </c>
      <c r="I822" s="1">
        <f>[1]Industry!E$57</f>
        <v>4.5565104164782424</v>
      </c>
      <c r="J822" s="1">
        <f>[1]Industry!F$57</f>
        <v>2.0753977284746656</v>
      </c>
      <c r="K822" s="1">
        <f>[1]Industry!G$57</f>
        <v>0.14014925849525142</v>
      </c>
    </row>
    <row r="823" spans="2:13" x14ac:dyDescent="0.25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1.8458239750437138</v>
      </c>
      <c r="G823" s="1">
        <f>[1]Industry!C$58</f>
        <v>1.8409729932376339E-2</v>
      </c>
      <c r="H823" s="1">
        <f>[1]Industry!D$58</f>
        <v>1.6710008524307564E-3</v>
      </c>
      <c r="I823" s="1">
        <f>[1]Industry!E$58</f>
        <v>3.2014794483714056E-4</v>
      </c>
      <c r="J823" s="1">
        <f>[1]Industry!F$58</f>
        <v>5.3727181749442776E-5</v>
      </c>
      <c r="K823" s="1">
        <f>[1]Industry!G$58</f>
        <v>0</v>
      </c>
    </row>
    <row r="824" spans="2:13" x14ac:dyDescent="0.25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28.930291311285405</v>
      </c>
      <c r="G824" s="1">
        <f t="shared" ref="G824:K824" si="584">SUM(G825:G827)</f>
        <v>26.855847194271714</v>
      </c>
      <c r="H824" s="1">
        <f t="shared" si="584"/>
        <v>32.526634075379683</v>
      </c>
      <c r="I824" s="1">
        <f t="shared" si="584"/>
        <v>24.57363170578526</v>
      </c>
      <c r="J824" s="1">
        <f t="shared" si="584"/>
        <v>16.655601324249158</v>
      </c>
      <c r="K824" s="1">
        <f t="shared" si="584"/>
        <v>14.652291952417679</v>
      </c>
    </row>
    <row r="825" spans="2:13" x14ac:dyDescent="0.25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28.619775205594689</v>
      </c>
      <c r="G825" s="1">
        <f>[1]Industry!C$59</f>
        <v>26.463327806577183</v>
      </c>
      <c r="H825" s="1">
        <f>[1]Industry!D$59</f>
        <v>31.822830493640755</v>
      </c>
      <c r="I825" s="1">
        <f>[1]Industry!E$59</f>
        <v>22.904282284117617</v>
      </c>
      <c r="J825" s="1">
        <f>[1]Industry!F$59</f>
        <v>14.986243616628457</v>
      </c>
      <c r="K825" s="1">
        <f>[1]Industry!G$59</f>
        <v>12.818459856689099</v>
      </c>
    </row>
    <row r="826" spans="2:13" x14ac:dyDescent="0.25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0.28669309969023804</v>
      </c>
      <c r="I826" s="1">
        <f>[1]Industry!E$60</f>
        <v>1.2522036327282309</v>
      </c>
      <c r="J826" s="1">
        <f>[1]Industry!F$60</f>
        <v>1.252208589380416</v>
      </c>
      <c r="K826" s="1">
        <f>[1]Industry!G$60</f>
        <v>1.4114021992127843</v>
      </c>
    </row>
    <row r="827" spans="2:13" x14ac:dyDescent="0.25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0.31051610569071686</v>
      </c>
      <c r="G827" s="1">
        <f>[1]Industry!C$68</f>
        <v>0.39251938769452943</v>
      </c>
      <c r="H827" s="1">
        <f>[1]Industry!D$68</f>
        <v>0.41711048204869244</v>
      </c>
      <c r="I827" s="1">
        <f>[1]Industry!E$68</f>
        <v>0.41714578893941012</v>
      </c>
      <c r="J827" s="1">
        <f>[1]Industry!F$68</f>
        <v>0.41714911824028578</v>
      </c>
      <c r="K827" s="1">
        <f>[1]Industry!G$68</f>
        <v>0.42242989651579632</v>
      </c>
    </row>
    <row r="828" spans="2:13" x14ac:dyDescent="0.25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2.3674027690501838</v>
      </c>
      <c r="G828" s="1">
        <f t="shared" ref="G828:K828" si="587">G829</f>
        <v>2.3075017652598602</v>
      </c>
      <c r="H828" s="1">
        <f t="shared" si="587"/>
        <v>8.0401489908511863E-3</v>
      </c>
      <c r="I828" s="1">
        <f t="shared" si="587"/>
        <v>3.0634369127631819E-4</v>
      </c>
      <c r="J828" s="1">
        <f t="shared" si="587"/>
        <v>4.584425253146122E-5</v>
      </c>
      <c r="K828" s="1">
        <f t="shared" si="587"/>
        <v>3.1489448924195912E-6</v>
      </c>
    </row>
    <row r="829" spans="2:13" x14ac:dyDescent="0.25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2.3674027690501838</v>
      </c>
      <c r="G829" s="1">
        <f>[1]Industry!C$61</f>
        <v>2.3075017652598602</v>
      </c>
      <c r="H829" s="1">
        <f>[1]Industry!D$61</f>
        <v>8.0401489908511863E-3</v>
      </c>
      <c r="I829" s="1">
        <f>[1]Industry!E$61</f>
        <v>3.0634369127631819E-4</v>
      </c>
      <c r="J829" s="1">
        <f>[1]Industry!F$61</f>
        <v>4.584425253146122E-5</v>
      </c>
      <c r="K829" s="1">
        <f>[1]Industry!G$61</f>
        <v>3.1489448924195912E-6</v>
      </c>
    </row>
    <row r="830" spans="2:13" x14ac:dyDescent="0.25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11.767365608484596</v>
      </c>
      <c r="G830" s="1">
        <f t="shared" ref="G830:K830" si="588">G831+G841</f>
        <v>12.635419078729667</v>
      </c>
      <c r="H830" s="1">
        <f t="shared" si="588"/>
        <v>12.429470057532942</v>
      </c>
      <c r="I830" s="1">
        <f t="shared" si="588"/>
        <v>12.093653305435744</v>
      </c>
      <c r="J830" s="1">
        <f t="shared" si="588"/>
        <v>11.868830621658848</v>
      </c>
      <c r="K830" s="1">
        <f t="shared" si="588"/>
        <v>18.68832847428488</v>
      </c>
    </row>
    <row r="831" spans="2:13" x14ac:dyDescent="0.25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5.1850741011421455</v>
      </c>
      <c r="G831" s="1">
        <f>[1]Industry!C$62</f>
        <v>5.5675674851119892</v>
      </c>
      <c r="H831" s="1">
        <f>[1]Industry!D$62</f>
        <v>5.7261396661662918</v>
      </c>
      <c r="I831" s="1">
        <f>[1]Industry!E$62</f>
        <v>6.1457516700686989</v>
      </c>
      <c r="J831" s="1">
        <f>[1]Industry!F$62</f>
        <v>6.5410666719408441</v>
      </c>
      <c r="K831" s="1">
        <f>[1]Industry!G$62</f>
        <v>13.066430603809447</v>
      </c>
      <c r="M831" s="1"/>
    </row>
    <row r="832" spans="2:13" x14ac:dyDescent="0.25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1.1221585115028738</v>
      </c>
      <c r="G832" s="1">
        <f t="shared" ref="G832:K832" si="589">IFERROR(G791/G$790,0)*G$831</f>
        <v>1.9726484822914689</v>
      </c>
      <c r="H832" s="1">
        <f t="shared" si="589"/>
        <v>1.6828583974025133</v>
      </c>
      <c r="I832" s="1">
        <f t="shared" si="589"/>
        <v>1.4329824665578395</v>
      </c>
      <c r="J832" s="1">
        <f t="shared" si="589"/>
        <v>4.5825171907675394E-4</v>
      </c>
      <c r="K832" s="1">
        <f t="shared" si="589"/>
        <v>1.322007579146291E-4</v>
      </c>
    </row>
    <row r="833" spans="2:13" x14ac:dyDescent="0.25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0.93042474307216982</v>
      </c>
      <c r="G833" s="1">
        <f t="shared" si="590"/>
        <v>9.6777571191249689E-2</v>
      </c>
      <c r="H833" s="1">
        <f t="shared" si="590"/>
        <v>0.12197947121082661</v>
      </c>
      <c r="I833" s="1">
        <f t="shared" si="590"/>
        <v>1.0650045955292702</v>
      </c>
      <c r="J833" s="1">
        <f t="shared" si="590"/>
        <v>3.328002947059501E-2</v>
      </c>
      <c r="K833" s="1">
        <f t="shared" si="590"/>
        <v>4.5878148059789511E-3</v>
      </c>
    </row>
    <row r="834" spans="2:13" x14ac:dyDescent="0.25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2.1034838868035316E-4</v>
      </c>
      <c r="K834" s="1">
        <f t="shared" si="590"/>
        <v>2.7019400634991329E-3</v>
      </c>
    </row>
    <row r="835" spans="2:13" x14ac:dyDescent="0.25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3.6815711641372028E-4</v>
      </c>
      <c r="J835" s="1">
        <f t="shared" si="590"/>
        <v>2.0921617970569027E-4</v>
      </c>
      <c r="K835" s="1">
        <f t="shared" si="590"/>
        <v>2.5278275282381377E-4</v>
      </c>
    </row>
    <row r="836" spans="2:13" x14ac:dyDescent="0.25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2.336119373221031</v>
      </c>
      <c r="G836" s="1">
        <f t="shared" si="590"/>
        <v>1.7690854527581288</v>
      </c>
      <c r="H836" s="1">
        <f t="shared" si="590"/>
        <v>2.4359333394445946</v>
      </c>
      <c r="I836" s="1">
        <f t="shared" si="590"/>
        <v>2.4416066881017842</v>
      </c>
      <c r="J836" s="1">
        <f t="shared" si="590"/>
        <v>1.5625217463098775</v>
      </c>
      <c r="K836" s="1">
        <f t="shared" si="590"/>
        <v>1.5793261995522028E-5</v>
      </c>
    </row>
    <row r="837" spans="2:13" x14ac:dyDescent="0.25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1.8658874616608344E-4</v>
      </c>
      <c r="K837" s="1">
        <f t="shared" si="590"/>
        <v>1.9282666469836318</v>
      </c>
    </row>
    <row r="838" spans="2:13" x14ac:dyDescent="0.25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0.79637147334607128</v>
      </c>
      <c r="G838" s="1">
        <f t="shared" si="590"/>
        <v>1.7290559788711422</v>
      </c>
      <c r="H838" s="1">
        <f t="shared" si="590"/>
        <v>1.4853684581083579</v>
      </c>
      <c r="I838" s="1">
        <f t="shared" si="590"/>
        <v>1.2046140939296337</v>
      </c>
      <c r="J838" s="1">
        <f t="shared" si="590"/>
        <v>1.0102393467021384</v>
      </c>
      <c r="K838" s="1">
        <f t="shared" si="590"/>
        <v>1.9466091673257349E-4</v>
      </c>
    </row>
    <row r="839" spans="2:13" x14ac:dyDescent="0.25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3.9310040731385794</v>
      </c>
      <c r="K839" s="1">
        <f t="shared" si="590"/>
        <v>10.83528908393496</v>
      </c>
    </row>
    <row r="840" spans="2:13" x14ac:dyDescent="0.25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1.1756688337563861E-3</v>
      </c>
      <c r="J840" s="1">
        <f t="shared" si="590"/>
        <v>2.9570712860246084E-3</v>
      </c>
      <c r="K840" s="1">
        <f t="shared" si="590"/>
        <v>0.29498968033191059</v>
      </c>
      <c r="M840" s="1"/>
    </row>
    <row r="841" spans="2:13" x14ac:dyDescent="0.25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6.5822915073424495</v>
      </c>
      <c r="G841" s="1">
        <f>[1]Industry!C$63</f>
        <v>7.0678515936176778</v>
      </c>
      <c r="H841" s="1">
        <f>[1]Industry!D$63</f>
        <v>6.7033303913666504</v>
      </c>
      <c r="I841" s="1">
        <f>[1]Industry!E$63</f>
        <v>5.9479016353670442</v>
      </c>
      <c r="J841" s="1">
        <f>[1]Industry!F$63</f>
        <v>5.3277639497180038</v>
      </c>
      <c r="K841" s="1">
        <f>[1]Industry!G$63</f>
        <v>5.6218978704754328</v>
      </c>
    </row>
    <row r="842" spans="2:13" x14ac:dyDescent="0.25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5.3111236450594879</v>
      </c>
      <c r="G842" s="1">
        <f t="shared" ref="G842:K842" si="591">G843</f>
        <v>6.2669397803314464</v>
      </c>
      <c r="H842" s="1">
        <f t="shared" si="591"/>
        <v>5.8630042806687328</v>
      </c>
      <c r="I842" s="1">
        <f t="shared" si="591"/>
        <v>8.6682182180999039</v>
      </c>
      <c r="J842" s="1">
        <f t="shared" si="591"/>
        <v>7.8832661083254756</v>
      </c>
      <c r="K842" s="1">
        <f t="shared" si="591"/>
        <v>3.9623433325756735E-4</v>
      </c>
    </row>
    <row r="843" spans="2:13" x14ac:dyDescent="0.25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5.3111236450594879</v>
      </c>
      <c r="G843" s="1">
        <f>[1]Industry!C$64</f>
        <v>6.2669397803314464</v>
      </c>
      <c r="H843" s="1">
        <f>[1]Industry!D$64</f>
        <v>5.8630042806687328</v>
      </c>
      <c r="I843" s="1">
        <f>[1]Industry!E$64</f>
        <v>8.6682182180999039</v>
      </c>
      <c r="J843" s="1">
        <f>[1]Industry!F$64</f>
        <v>7.8832661083254756</v>
      </c>
      <c r="K843" s="1">
        <f>[1]Industry!G$64</f>
        <v>3.9623433325756735E-4</v>
      </c>
    </row>
    <row r="844" spans="2:13" x14ac:dyDescent="0.25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0.46152118943008436</v>
      </c>
      <c r="G844" s="1">
        <f t="shared" ref="G844:K844" si="592">G845</f>
        <v>0.54457583949284916</v>
      </c>
      <c r="H844" s="1">
        <f t="shared" si="592"/>
        <v>0.54459131487279766</v>
      </c>
      <c r="I844" s="1">
        <f t="shared" si="592"/>
        <v>0.54469112354893823</v>
      </c>
      <c r="J844" s="1">
        <f t="shared" si="592"/>
        <v>2.8964697630452059</v>
      </c>
      <c r="K844" s="1">
        <f t="shared" si="592"/>
        <v>4.4980741111331435</v>
      </c>
    </row>
    <row r="845" spans="2:13" x14ac:dyDescent="0.25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0.46152118943008436</v>
      </c>
      <c r="G845" s="1">
        <f>[1]Industry!C$65</f>
        <v>0.54457583949284916</v>
      </c>
      <c r="H845" s="1">
        <f>[1]Industry!D$65</f>
        <v>0.54459131487279766</v>
      </c>
      <c r="I845" s="1">
        <f>[1]Industry!E$65</f>
        <v>0.54469112354893823</v>
      </c>
      <c r="J845" s="1">
        <f>[1]Industry!F$65</f>
        <v>2.8964697630452059</v>
      </c>
      <c r="K845" s="1">
        <f>[1]Industry!G$65</f>
        <v>4.4980741111331435</v>
      </c>
    </row>
    <row r="846" spans="2:13" x14ac:dyDescent="0.25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4.1173678638827216</v>
      </c>
      <c r="G846" s="1">
        <f t="shared" ref="G846:K846" si="593">G847</f>
        <v>4.2663247126107908</v>
      </c>
      <c r="H846" s="1">
        <f t="shared" si="593"/>
        <v>2.9611828675987844</v>
      </c>
      <c r="I846" s="1">
        <f t="shared" si="593"/>
        <v>2.9281135990712239</v>
      </c>
      <c r="J846" s="1">
        <f t="shared" si="593"/>
        <v>2.8804753501986347</v>
      </c>
      <c r="K846" s="1">
        <f t="shared" si="593"/>
        <v>1.4080252334676771E-5</v>
      </c>
    </row>
    <row r="847" spans="2:13" x14ac:dyDescent="0.25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4.1173678638827216</v>
      </c>
      <c r="G847" s="1">
        <f>[1]Industry!C$66</f>
        <v>4.2663247126107908</v>
      </c>
      <c r="H847" s="1">
        <f>[1]Industry!D$66</f>
        <v>2.9611828675987844</v>
      </c>
      <c r="I847" s="1">
        <f>[1]Industry!E$66</f>
        <v>2.9281135990712239</v>
      </c>
      <c r="J847" s="1">
        <f>[1]Industry!F$66</f>
        <v>2.8804753501986347</v>
      </c>
      <c r="K847" s="1">
        <f>[1]Industry!G$66</f>
        <v>1.4080252334676771E-5</v>
      </c>
    </row>
    <row r="848" spans="2:13" x14ac:dyDescent="0.25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0.10092455475326614</v>
      </c>
      <c r="I848" s="1">
        <f t="shared" si="594"/>
        <v>0.10175128865060622</v>
      </c>
      <c r="J848" s="1">
        <f t="shared" si="594"/>
        <v>1.194836582522375</v>
      </c>
      <c r="K848" s="1">
        <f t="shared" si="594"/>
        <v>1.1948249901626782</v>
      </c>
    </row>
    <row r="849" spans="2:11" x14ac:dyDescent="0.25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0.10092455475326614</v>
      </c>
      <c r="I849" s="1">
        <f>[1]Industry!E$67</f>
        <v>0.10175128865060622</v>
      </c>
      <c r="J849" s="1">
        <f>[1]Industry!F$67</f>
        <v>1.194836582522375</v>
      </c>
      <c r="K849" s="1">
        <f>[1]Industry!G$67</f>
        <v>1.1948249901626782</v>
      </c>
    </row>
    <row r="850" spans="2:11" x14ac:dyDescent="0.25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2.3622850907486218E-4</v>
      </c>
      <c r="J850" s="1">
        <f t="shared" si="595"/>
        <v>2.342213704769633E-4</v>
      </c>
      <c r="K850" s="1">
        <f t="shared" si="595"/>
        <v>2.1485723738092486E-4</v>
      </c>
    </row>
    <row r="851" spans="2:11" x14ac:dyDescent="0.25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2.3622850907486218E-4</v>
      </c>
      <c r="J851" s="1">
        <f>[1]Industry!F$69</f>
        <v>2.342213704769633E-4</v>
      </c>
      <c r="K851" s="1">
        <f>[1]Industry!G$69</f>
        <v>2.1485723738092486E-4</v>
      </c>
    </row>
    <row r="852" spans="2:11" x14ac:dyDescent="0.25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4.8944305488924913</v>
      </c>
      <c r="H852" s="1">
        <f t="shared" si="596"/>
        <v>4.8947634593923688</v>
      </c>
      <c r="I852" s="1">
        <f t="shared" si="596"/>
        <v>13.597851815187612</v>
      </c>
      <c r="J852" s="1">
        <f t="shared" si="596"/>
        <v>25.424189261719761</v>
      </c>
      <c r="K852" s="1">
        <f t="shared" si="596"/>
        <v>32.770582208608396</v>
      </c>
    </row>
    <row r="853" spans="2:11" x14ac:dyDescent="0.25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1.8104267944913053</v>
      </c>
      <c r="H853" s="1">
        <f>[1]Industry!D$6-H854</f>
        <v>1.8102638423291095</v>
      </c>
      <c r="I853" s="1">
        <f>[1]Industry!E$6-I854</f>
        <v>2.2591750106326991</v>
      </c>
      <c r="J853" s="1">
        <f>[1]Industry!F$6-J854</f>
        <v>5.7747785432868888</v>
      </c>
      <c r="K853" s="1">
        <f>[1]Industry!G$6-K854</f>
        <v>6.6927002330119727</v>
      </c>
    </row>
    <row r="854" spans="2:11" x14ac:dyDescent="0.25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3.084003754401186</v>
      </c>
      <c r="H854" s="1">
        <f>[1]Industry!D$70</f>
        <v>3.0844996170632593</v>
      </c>
      <c r="I854" s="1">
        <f>[1]Industry!E$70</f>
        <v>11.338676804554913</v>
      </c>
      <c r="J854" s="1">
        <f>[1]Industry!F$70</f>
        <v>19.649410718432872</v>
      </c>
      <c r="K854" s="1">
        <f>[1]Industry!G$70</f>
        <v>26.077881975596423</v>
      </c>
    </row>
    <row r="855" spans="2:11" x14ac:dyDescent="0.25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25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0.8426154294132836</v>
      </c>
      <c r="G856" s="4">
        <f t="shared" ref="G856:K856" si="597">IFERROR(G818/G763,"-")</f>
        <v>0.84306236513985244</v>
      </c>
      <c r="H856" s="4">
        <f t="shared" si="597"/>
        <v>0.84373276872970682</v>
      </c>
      <c r="I856" s="4">
        <f t="shared" si="597"/>
        <v>0.84485010804612903</v>
      </c>
      <c r="J856" s="4">
        <f t="shared" si="597"/>
        <v>0.84708478667897691</v>
      </c>
      <c r="K856" s="4">
        <f t="shared" si="597"/>
        <v>0.84931946531182234</v>
      </c>
    </row>
    <row r="857" spans="2:11" x14ac:dyDescent="0.25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3.0809801822513272</v>
      </c>
      <c r="G857" s="4">
        <f t="shared" si="600"/>
        <v>3.1055374774069171</v>
      </c>
      <c r="H857" s="4">
        <f t="shared" si="600"/>
        <v>3.1423734201402902</v>
      </c>
      <c r="I857" s="4">
        <f t="shared" si="600"/>
        <v>3.2037666580292488</v>
      </c>
      <c r="J857" s="4">
        <f t="shared" si="600"/>
        <v>3.3265531338071663</v>
      </c>
      <c r="K857" s="4">
        <f t="shared" si="600"/>
        <v>3.4493396095850888</v>
      </c>
    </row>
    <row r="858" spans="2:11" x14ac:dyDescent="0.25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</v>
      </c>
      <c r="G858" s="4">
        <f t="shared" si="601"/>
        <v>0.99999994307232787</v>
      </c>
      <c r="H858" s="4">
        <f t="shared" si="601"/>
        <v>0.99999994120749858</v>
      </c>
      <c r="I858" s="4">
        <f t="shared" si="601"/>
        <v>1.0000057544786889</v>
      </c>
      <c r="J858" s="4">
        <f t="shared" si="601"/>
        <v>1.0330935079725485</v>
      </c>
      <c r="K858" s="4">
        <f t="shared" si="601"/>
        <v>1.0395927275255512</v>
      </c>
    </row>
    <row r="859" spans="2:11" x14ac:dyDescent="0.25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0.77746213224363492</v>
      </c>
      <c r="G859" s="4">
        <f t="shared" ref="G859:K860" si="602">IFERROR(G822/G767,"-")</f>
        <v>0.77871988564932382</v>
      </c>
      <c r="H859" s="4">
        <f t="shared" si="602"/>
        <v>0.78060651575785622</v>
      </c>
      <c r="I859" s="4">
        <f t="shared" si="602"/>
        <v>0.78375089927207697</v>
      </c>
      <c r="J859" s="4">
        <f t="shared" si="602"/>
        <v>0.79003966630051914</v>
      </c>
      <c r="K859" s="4">
        <f t="shared" si="602"/>
        <v>0.79632843332896031</v>
      </c>
    </row>
    <row r="860" spans="2:11" x14ac:dyDescent="0.25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0.67612500000000009</v>
      </c>
      <c r="G860" s="4">
        <f t="shared" si="602"/>
        <v>0.67904999999999993</v>
      </c>
      <c r="H860" s="4">
        <f t="shared" si="602"/>
        <v>0.68343750000000003</v>
      </c>
      <c r="I860" s="4">
        <f t="shared" si="602"/>
        <v>0.6907500000000002</v>
      </c>
      <c r="J860" s="4">
        <f t="shared" si="602"/>
        <v>0.70537500000000064</v>
      </c>
      <c r="K860" s="4" t="str">
        <f t="shared" si="602"/>
        <v>-</v>
      </c>
    </row>
    <row r="861" spans="2:11" x14ac:dyDescent="0.25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0.81946413284744246</v>
      </c>
      <c r="G861" s="4">
        <f t="shared" ref="G861:K863" si="603">IFERROR(G825/G777,"-")</f>
        <v>0.82279184452630361</v>
      </c>
      <c r="H861" s="4">
        <f t="shared" si="603"/>
        <v>0.80367970398326372</v>
      </c>
      <c r="I861" s="4">
        <f t="shared" si="603"/>
        <v>0.79035908400273214</v>
      </c>
      <c r="J861" s="4">
        <f t="shared" si="603"/>
        <v>0.79343465230827737</v>
      </c>
      <c r="K861" s="4">
        <f t="shared" si="603"/>
        <v>0.78660526543582177</v>
      </c>
    </row>
    <row r="862" spans="2:11" x14ac:dyDescent="0.25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25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0.29180774588425162</v>
      </c>
      <c r="G863" s="4">
        <f t="shared" si="603"/>
        <v>0.31807825988199917</v>
      </c>
      <c r="H863" s="4">
        <f t="shared" si="603"/>
        <v>0.71099999999999886</v>
      </c>
      <c r="I863" s="4">
        <f t="shared" si="603"/>
        <v>0.71100000000000185</v>
      </c>
      <c r="J863" s="4">
        <f t="shared" si="603"/>
        <v>0.71099999999999863</v>
      </c>
      <c r="K863" s="4">
        <f t="shared" si="603"/>
        <v>0.72000000000000119</v>
      </c>
    </row>
    <row r="864" spans="2:11" x14ac:dyDescent="0.25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0.66500000000000026</v>
      </c>
      <c r="G864" s="4">
        <f t="shared" ref="G864:K864" si="604">IFERROR(G829/G788,"-")</f>
        <v>0.66599999999999981</v>
      </c>
      <c r="H864" s="4">
        <f t="shared" si="604"/>
        <v>0.66749999999999987</v>
      </c>
      <c r="I864" s="4">
        <f t="shared" si="604"/>
        <v>0.66999999999999948</v>
      </c>
      <c r="J864" s="4">
        <f t="shared" si="604"/>
        <v>0.67499999999999905</v>
      </c>
      <c r="K864" s="4">
        <f t="shared" si="604"/>
        <v>0.68</v>
      </c>
    </row>
    <row r="865" spans="2:12" x14ac:dyDescent="0.25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1.207410574341454</v>
      </c>
      <c r="G865" s="4">
        <f t="shared" ref="G865:K865" si="605">IFERROR(G832/G791,"-")</f>
        <v>0.95174366790737286</v>
      </c>
      <c r="H865" s="4">
        <f t="shared" si="605"/>
        <v>0.95515723465346936</v>
      </c>
      <c r="I865" s="4">
        <f t="shared" si="605"/>
        <v>1.0883835899892669</v>
      </c>
      <c r="J865" s="4">
        <f t="shared" si="605"/>
        <v>0.94193020325536336</v>
      </c>
      <c r="K865" s="4">
        <f t="shared" si="605"/>
        <v>0.949125824180863</v>
      </c>
    </row>
    <row r="866" spans="2:12" x14ac:dyDescent="0.25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1.2074105743414543</v>
      </c>
      <c r="G866" s="4">
        <f t="shared" si="606"/>
        <v>0.95174366790737264</v>
      </c>
      <c r="H866" s="4">
        <f t="shared" si="606"/>
        <v>0.95515723465346936</v>
      </c>
      <c r="I866" s="4">
        <f t="shared" si="606"/>
        <v>1.0883835899892669</v>
      </c>
      <c r="J866" s="4">
        <f t="shared" si="606"/>
        <v>0.94193020325536336</v>
      </c>
      <c r="K866" s="4">
        <f t="shared" si="606"/>
        <v>0.949125824180863</v>
      </c>
    </row>
    <row r="867" spans="2:12" x14ac:dyDescent="0.25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0.94193020325536325</v>
      </c>
      <c r="K867" s="4">
        <f t="shared" si="606"/>
        <v>0.949125824180863</v>
      </c>
    </row>
    <row r="868" spans="2:12" x14ac:dyDescent="0.25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1.0883835899892669</v>
      </c>
      <c r="J868" s="4">
        <f t="shared" si="606"/>
        <v>0.94193020325536325</v>
      </c>
      <c r="K868" s="4">
        <f t="shared" si="606"/>
        <v>0.94912582418086311</v>
      </c>
    </row>
    <row r="869" spans="2:12" x14ac:dyDescent="0.25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1.2074105743414543</v>
      </c>
      <c r="G869" s="4">
        <f t="shared" si="606"/>
        <v>0.95174366790737275</v>
      </c>
      <c r="H869" s="4">
        <f t="shared" si="606"/>
        <v>0.95515723465346924</v>
      </c>
      <c r="I869" s="4">
        <f t="shared" si="606"/>
        <v>1.0883835899892669</v>
      </c>
      <c r="J869" s="4">
        <f t="shared" si="606"/>
        <v>0.94193020325536325</v>
      </c>
      <c r="K869" s="4">
        <f t="shared" si="606"/>
        <v>0.94912582418086289</v>
      </c>
    </row>
    <row r="870" spans="2:12" x14ac:dyDescent="0.25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0.94193020325536336</v>
      </c>
      <c r="K870" s="4">
        <f t="shared" si="606"/>
        <v>0.949125824180863</v>
      </c>
    </row>
    <row r="871" spans="2:12" x14ac:dyDescent="0.25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1.2074105743414543</v>
      </c>
      <c r="G871" s="4">
        <f t="shared" si="606"/>
        <v>0.95174366790737286</v>
      </c>
      <c r="H871" s="4">
        <f t="shared" si="606"/>
        <v>0.95515723465346924</v>
      </c>
      <c r="I871" s="4">
        <f t="shared" si="606"/>
        <v>1.0883835899892669</v>
      </c>
      <c r="J871" s="4">
        <f t="shared" si="606"/>
        <v>0.94193020325536336</v>
      </c>
      <c r="K871" s="4">
        <f t="shared" si="606"/>
        <v>0.94912582418086311</v>
      </c>
    </row>
    <row r="872" spans="2:12" x14ac:dyDescent="0.25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0.94193020325536336</v>
      </c>
      <c r="K872" s="4">
        <f t="shared" si="606"/>
        <v>0.94912582418086289</v>
      </c>
    </row>
    <row r="873" spans="2:12" x14ac:dyDescent="0.25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1.0883835899892671</v>
      </c>
      <c r="J873" s="4">
        <f t="shared" si="606"/>
        <v>0.94193020325536336</v>
      </c>
      <c r="K873" s="4">
        <f t="shared" si="606"/>
        <v>0.949125824180863</v>
      </c>
    </row>
    <row r="874" spans="2:12" x14ac:dyDescent="0.25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0.9244762623657512</v>
      </c>
      <c r="G874" s="4">
        <f t="shared" si="606"/>
        <v>0.92645636412827248</v>
      </c>
      <c r="H874" s="4">
        <f t="shared" si="606"/>
        <v>0.92942651677205435</v>
      </c>
      <c r="I874" s="4">
        <f t="shared" si="606"/>
        <v>0.93437677117835916</v>
      </c>
      <c r="J874" s="4">
        <f t="shared" si="606"/>
        <v>0.944277279990966</v>
      </c>
      <c r="K874" s="4">
        <f>IFERROR(K841/K800,"-")</f>
        <v>0.94999999999999962</v>
      </c>
    </row>
    <row r="875" spans="2:12" x14ac:dyDescent="0.25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0.58999999999999964</v>
      </c>
      <c r="G875" s="4">
        <f t="shared" ref="G875:K875" si="607">IFERROR(G843/G802,"-")</f>
        <v>0.59066666666666634</v>
      </c>
      <c r="H875" s="4">
        <f t="shared" si="607"/>
        <v>0.59166666666666612</v>
      </c>
      <c r="I875" s="4">
        <f t="shared" si="607"/>
        <v>0.59333333333333294</v>
      </c>
      <c r="J875" s="4">
        <f t="shared" si="607"/>
        <v>0.59666666666666657</v>
      </c>
      <c r="K875" s="4">
        <f t="shared" si="607"/>
        <v>0.60000000000000042</v>
      </c>
    </row>
    <row r="876" spans="2:12" x14ac:dyDescent="0.25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0.73750000000000071</v>
      </c>
      <c r="G876" s="4">
        <f t="shared" ref="G876:K876" si="608">IFERROR(G845/G804,"-")</f>
        <v>0.73833333333333373</v>
      </c>
      <c r="H876" s="4">
        <f t="shared" si="608"/>
        <v>0.73958333333333304</v>
      </c>
      <c r="I876" s="4">
        <f t="shared" si="608"/>
        <v>0.74166666666666681</v>
      </c>
      <c r="J876" s="4">
        <f t="shared" si="608"/>
        <v>0.74583333333333335</v>
      </c>
      <c r="K876" s="4">
        <f t="shared" si="608"/>
        <v>0.75000000000000022</v>
      </c>
    </row>
    <row r="877" spans="2:12" x14ac:dyDescent="0.25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0.52800000000000047</v>
      </c>
      <c r="G877" s="4">
        <f t="shared" ref="G877:K877" si="609">IFERROR(G847/G806,"-")</f>
        <v>0.52800000000000014</v>
      </c>
      <c r="H877" s="4">
        <f t="shared" si="609"/>
        <v>0.52799999999999958</v>
      </c>
      <c r="I877" s="4">
        <f t="shared" si="609"/>
        <v>0.52800000000000058</v>
      </c>
      <c r="J877" s="4">
        <f t="shared" si="609"/>
        <v>0.52800000000000002</v>
      </c>
      <c r="K877" s="4">
        <f t="shared" si="609"/>
        <v>0.54399999999999993</v>
      </c>
    </row>
    <row r="878" spans="2:12" x14ac:dyDescent="0.25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25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0.42742475084215698</v>
      </c>
      <c r="J879" s="4">
        <f t="shared" si="611"/>
        <v>1.2029999187801042E-3</v>
      </c>
      <c r="K879" s="4">
        <f t="shared" si="611"/>
        <v>2.0772186548366524E-3</v>
      </c>
    </row>
    <row r="880" spans="2:12" x14ac:dyDescent="0.25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140.10114377089309</v>
      </c>
      <c r="G880" s="17">
        <f t="shared" si="612"/>
        <v>137.10226296683138</v>
      </c>
      <c r="H880" s="17">
        <f t="shared" si="612"/>
        <v>139.41817044666521</v>
      </c>
      <c r="I880" s="17">
        <f t="shared" si="612"/>
        <v>135.8651359709398</v>
      </c>
      <c r="J880" s="17">
        <f t="shared" si="612"/>
        <v>111.45691929251481</v>
      </c>
      <c r="K880" s="17">
        <f t="shared" si="612"/>
        <v>94.515162414130742</v>
      </c>
      <c r="L880" s="17"/>
    </row>
    <row r="881" spans="2:12" x14ac:dyDescent="0.25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60.950023766759266</v>
      </c>
      <c r="G881" s="1">
        <f>[1]Services!C$11</f>
        <v>60.772358517822624</v>
      </c>
      <c r="H881" s="1">
        <f>[1]Services!D$11</f>
        <v>65.602902275477987</v>
      </c>
      <c r="I881" s="1">
        <f>[1]Services!E$11</f>
        <v>66.066941579258327</v>
      </c>
      <c r="J881" s="1">
        <f>[1]Services!F$11</f>
        <v>65.746255709950148</v>
      </c>
      <c r="K881" s="1">
        <f>[1]Services!G$11</f>
        <v>63.497740144777758</v>
      </c>
    </row>
    <row r="882" spans="2:12" x14ac:dyDescent="0.25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2.6236141450958499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0.64525904707408066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2.3751479260389288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2.0315950079676668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0.98785947187595402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0.51127847475960631</v>
      </c>
    </row>
    <row r="883" spans="2:12" x14ac:dyDescent="0.25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1.3316350467509761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1.4252033353202997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1.3992906617107965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1.358136766993405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1.2826876668178946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3.6525377845873406</v>
      </c>
    </row>
    <row r="884" spans="2:12" x14ac:dyDescent="0.25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56.994774574912441</v>
      </c>
      <c r="G884" s="1">
        <f>[1]Services!C$11-[1]Services!C$28</f>
        <v>58.701896135428242</v>
      </c>
      <c r="H884" s="1">
        <f>[1]Services!D$11-[1]Services!D$28</f>
        <v>61.828463687728259</v>
      </c>
      <c r="I884" s="1">
        <f>[1]Services!E$11-[1]Services!E$28</f>
        <v>62.677209804297256</v>
      </c>
      <c r="J884" s="1">
        <f>[1]Services!F$11-[1]Services!F$28</f>
        <v>63.475708571256298</v>
      </c>
      <c r="K884" s="1">
        <f>[1]Services!G$11-[1]Services!G$28</f>
        <v>59.333923885430814</v>
      </c>
    </row>
    <row r="885" spans="2:12" x14ac:dyDescent="0.25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30.25663893790702</v>
      </c>
      <c r="G885" s="1">
        <f t="shared" ref="G885:K885" si="615">G886</f>
        <v>23.411549582016136</v>
      </c>
      <c r="H885" s="1">
        <f t="shared" si="615"/>
        <v>22.417435139867031</v>
      </c>
      <c r="I885" s="1">
        <f t="shared" si="615"/>
        <v>13.178264448036591</v>
      </c>
      <c r="J885" s="1">
        <f t="shared" si="615"/>
        <v>4.6920759145655868</v>
      </c>
      <c r="K885" s="1">
        <f t="shared" si="615"/>
        <v>0.62413460834772516</v>
      </c>
      <c r="L885" s="1"/>
    </row>
    <row r="886" spans="2:12" x14ac:dyDescent="0.25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30.25663893790702</v>
      </c>
      <c r="G886" s="1">
        <f t="shared" ref="G886:K886" si="616">SUM(G889,G891)</f>
        <v>23.411549582016136</v>
      </c>
      <c r="H886" s="1">
        <f t="shared" si="616"/>
        <v>22.417435139867031</v>
      </c>
      <c r="I886" s="1">
        <f t="shared" si="616"/>
        <v>13.178264448036591</v>
      </c>
      <c r="J886" s="1">
        <f t="shared" si="616"/>
        <v>4.6920759145655868</v>
      </c>
      <c r="K886" s="1">
        <f t="shared" si="616"/>
        <v>0.62413460834772516</v>
      </c>
    </row>
    <row r="887" spans="2:12" x14ac:dyDescent="0.25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30.25663893790702</v>
      </c>
      <c r="G887" s="1">
        <f t="shared" ref="G887:K887" si="617">G888</f>
        <v>23.411549582016136</v>
      </c>
      <c r="H887" s="1">
        <f t="shared" si="617"/>
        <v>22.417251434161599</v>
      </c>
      <c r="I887" s="1">
        <f t="shared" si="617"/>
        <v>13.178150398427592</v>
      </c>
      <c r="J887" s="1">
        <f t="shared" si="617"/>
        <v>4.6914202830487106</v>
      </c>
      <c r="K887" s="1">
        <f t="shared" si="617"/>
        <v>2.5569830982148949E-5</v>
      </c>
    </row>
    <row r="888" spans="2:12" x14ac:dyDescent="0.25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30.25663893790702</v>
      </c>
      <c r="G888" s="1">
        <f>[1]Services!C$12</f>
        <v>23.411549582016136</v>
      </c>
      <c r="H888" s="1">
        <f>[1]Services!D$12</f>
        <v>22.417251434161599</v>
      </c>
      <c r="I888" s="1">
        <f>[1]Services!E$12</f>
        <v>13.178150398427592</v>
      </c>
      <c r="J888" s="1">
        <f>[1]Services!F$12</f>
        <v>4.6914202830487106</v>
      </c>
      <c r="K888" s="1">
        <f>[1]Services!G$12</f>
        <v>2.5569830982148949E-5</v>
      </c>
    </row>
    <row r="889" spans="2:12" x14ac:dyDescent="0.25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30.25663893790702</v>
      </c>
      <c r="G889" s="1">
        <f t="shared" ref="G889:K889" si="618">G888</f>
        <v>23.411549582016136</v>
      </c>
      <c r="H889" s="1">
        <f t="shared" si="618"/>
        <v>22.417251434161599</v>
      </c>
      <c r="I889" s="1">
        <f t="shared" si="618"/>
        <v>13.178150398427592</v>
      </c>
      <c r="J889" s="1">
        <f t="shared" si="618"/>
        <v>4.6914202830487106</v>
      </c>
      <c r="K889" s="1">
        <f t="shared" si="618"/>
        <v>2.5569830982148949E-5</v>
      </c>
    </row>
    <row r="890" spans="2:12" x14ac:dyDescent="0.25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1.8370570543336913E-4</v>
      </c>
      <c r="I890">
        <f t="shared" si="619"/>
        <v>1.1404960899865522E-4</v>
      </c>
      <c r="J890">
        <f t="shared" si="619"/>
        <v>6.5563151687610089E-4</v>
      </c>
      <c r="K890">
        <f t="shared" si="619"/>
        <v>0.62410903851674304</v>
      </c>
    </row>
    <row r="891" spans="2:12" x14ac:dyDescent="0.25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1.8370570543336913E-4</v>
      </c>
      <c r="I891">
        <f>[1]Services!E$13</f>
        <v>1.1404960899865522E-4</v>
      </c>
      <c r="J891">
        <f>[1]Services!F$13</f>
        <v>6.5563151687610089E-4</v>
      </c>
      <c r="K891">
        <f>[1]Services!G$13</f>
        <v>0.62410903851674304</v>
      </c>
    </row>
    <row r="892" spans="2:12" x14ac:dyDescent="0.25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26.95097556830078</v>
      </c>
      <c r="G892" s="1">
        <f t="shared" ref="G892:K892" si="620">SUM(G893:G895)</f>
        <v>28.287013584807816</v>
      </c>
      <c r="H892" s="1">
        <f t="shared" si="620"/>
        <v>26.323691143326425</v>
      </c>
      <c r="I892" s="1">
        <f t="shared" si="620"/>
        <v>26.844624967271066</v>
      </c>
      <c r="J892" s="1">
        <f t="shared" si="620"/>
        <v>7.9627491326477857</v>
      </c>
      <c r="K892" s="1">
        <f t="shared" si="620"/>
        <v>4.466887470733333</v>
      </c>
    </row>
    <row r="893" spans="2:12" x14ac:dyDescent="0.25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25.548692373442524</v>
      </c>
      <c r="G893" s="1">
        <f>SUM([1]Services!C$14:C$15)</f>
        <v>26.749786219291948</v>
      </c>
      <c r="H893" s="1">
        <f>SUM([1]Services!D$14:D$15)</f>
        <v>24.661887575090496</v>
      </c>
      <c r="I893" s="1">
        <f>SUM([1]Services!E$14:E$15)</f>
        <v>25.007276786706438</v>
      </c>
      <c r="J893" s="1">
        <f>SUM([1]Services!F$14:F$15)</f>
        <v>5.7688574210902059</v>
      </c>
      <c r="K893" s="1">
        <f>SUM([1]Services!G$14:G$15)</f>
        <v>2.3012850446433486</v>
      </c>
    </row>
    <row r="894" spans="2:12" x14ac:dyDescent="0.25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0.10657459800983757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0.28638618957260153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0.8873569393715327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0.90742854426304809</v>
      </c>
    </row>
    <row r="895" spans="2:12" x14ac:dyDescent="0.25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1.4022831948582564</v>
      </c>
      <c r="G895" s="1">
        <f>[1]Services!C$16</f>
        <v>1.537227365515867</v>
      </c>
      <c r="H895" s="1">
        <f>[1]Services!D$16</f>
        <v>1.55522897022609</v>
      </c>
      <c r="I895" s="1">
        <f>[1]Services!E$16</f>
        <v>1.5509619909920254</v>
      </c>
      <c r="J895" s="1">
        <f>[1]Services!F$16</f>
        <v>1.3065347721860467</v>
      </c>
      <c r="K895" s="1">
        <f>[1]Services!G$16</f>
        <v>1.2581738818269366</v>
      </c>
    </row>
    <row r="896" spans="2:12" x14ac:dyDescent="0.25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25.262408441502661</v>
      </c>
      <c r="G896" s="1">
        <f>[1]Services!C$14</f>
        <v>21.642652997685971</v>
      </c>
      <c r="H896" s="1">
        <f>[1]Services!D$14</f>
        <v>24.660359164505579</v>
      </c>
      <c r="I896" s="1">
        <f>[1]Services!E$14</f>
        <v>25.00723025471466</v>
      </c>
      <c r="J896" s="1">
        <f>[1]Services!F$14</f>
        <v>5.7688432642997594</v>
      </c>
      <c r="K896" s="1">
        <f>[1]Services!G$14</f>
        <v>2.3012609109209587</v>
      </c>
    </row>
    <row r="897" spans="2:11" x14ac:dyDescent="0.25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25.262408441502661</v>
      </c>
      <c r="G897" s="1">
        <f>[1]Services!C$14*IFERROR(G893/SUM(G893:G894),0)</f>
        <v>21.642652997685971</v>
      </c>
      <c r="H897" s="1">
        <f>[1]Services!D$14*IFERROR(H893/SUM(H893:H894),0)</f>
        <v>24.554249715870139</v>
      </c>
      <c r="I897" s="1">
        <f>[1]Services!E$14*IFERROR(I893/SUM(I893:I894),0)</f>
        <v>24.724087184803082</v>
      </c>
      <c r="J897" s="1">
        <f>[1]Services!F$14*IFERROR(J893/SUM(J893:J894),0)</f>
        <v>4.9997840325042233</v>
      </c>
      <c r="K897" s="1">
        <f>[1]Services!G$14*IFERROR(K893/SUM(K893:K894),0)</f>
        <v>1.6504612117561048</v>
      </c>
    </row>
    <row r="898" spans="2:11" x14ac:dyDescent="0.25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0.10610944863543992</v>
      </c>
      <c r="I898" s="1">
        <f t="shared" si="624"/>
        <v>0.28314306991157778</v>
      </c>
      <c r="J898" s="1">
        <f t="shared" si="624"/>
        <v>0.76905923179553604</v>
      </c>
      <c r="K898" s="1">
        <f t="shared" si="624"/>
        <v>0.65079969916485392</v>
      </c>
    </row>
    <row r="899" spans="2:11" x14ac:dyDescent="0.25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1.688567126798119</v>
      </c>
      <c r="G899" s="1">
        <f>[1]Services!C$15+G902</f>
        <v>6.6443605871218461</v>
      </c>
      <c r="H899" s="1">
        <f>[1]Services!D$15+H902</f>
        <v>1.5567573808110087</v>
      </c>
      <c r="I899" s="1">
        <f>[1]Services!E$15+I902</f>
        <v>1.5510085229838031</v>
      </c>
      <c r="J899" s="1">
        <f>[1]Services!F$15+J902</f>
        <v>1.3065489289764936</v>
      </c>
      <c r="K899" s="1">
        <f>[1]Services!G$15+K902</f>
        <v>1.2581980155493264</v>
      </c>
    </row>
    <row r="900" spans="2:11" x14ac:dyDescent="0.25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0.28628393193986268</v>
      </c>
      <c r="G900" s="1">
        <f>[1]Services!C$15*G893/SUM(G893:G894)</f>
        <v>5.107133221605979</v>
      </c>
      <c r="H900" s="1">
        <f>[1]Services!D$15*H893/SUM(H893:H894)</f>
        <v>1.5218340868484944E-3</v>
      </c>
      <c r="I900" s="1">
        <f>[1]Services!E$15*I893/SUM(I893:I894)</f>
        <v>4.6005135709783069E-5</v>
      </c>
      <c r="J900" s="1">
        <f>[1]Services!F$15*J893/SUM(J893:J894)</f>
        <v>1.2269512549522609E-5</v>
      </c>
      <c r="K900" s="1">
        <f>[1]Services!G$15*K893/SUM(K893:K894)</f>
        <v>1.7308673045600478E-5</v>
      </c>
    </row>
    <row r="901" spans="2:11" x14ac:dyDescent="0.25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6.5764980701381448E-6</v>
      </c>
      <c r="I901" s="1">
        <f>[1]Services!E$15*I894/SUM(I893:I894)</f>
        <v>5.2685606789856418E-7</v>
      </c>
      <c r="J901" s="1">
        <f>[1]Services!F$15*J894/SUM(J893:J894)</f>
        <v>1.8872778973045709E-6</v>
      </c>
      <c r="K901" s="1">
        <f>[1]Services!G$15*K894/SUM(K893:K894)</f>
        <v>6.8250493442582054E-6</v>
      </c>
    </row>
    <row r="902" spans="2:11" x14ac:dyDescent="0.25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1.4022831948582564</v>
      </c>
      <c r="G902" s="1">
        <f>[1]Services!C$16</f>
        <v>1.537227365515867</v>
      </c>
      <c r="H902" s="1">
        <f>[1]Services!D$16</f>
        <v>1.55522897022609</v>
      </c>
      <c r="I902" s="1">
        <f>[1]Services!E$16</f>
        <v>1.5509619909920254</v>
      </c>
      <c r="J902" s="1">
        <f>[1]Services!F$16</f>
        <v>1.3065347721860467</v>
      </c>
      <c r="K902" s="1">
        <f>[1]Services!G$16</f>
        <v>1.2581738818269366</v>
      </c>
    </row>
    <row r="903" spans="2:11" x14ac:dyDescent="0.25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7.7269044512142786</v>
      </c>
      <c r="G903" s="1">
        <f>[1]Services!C$17</f>
        <v>8.3697083344257077</v>
      </c>
      <c r="H903" s="1">
        <f>[1]Services!D$17</f>
        <v>8.9604428187841876</v>
      </c>
      <c r="I903" s="1">
        <f>[1]Services!E$17</f>
        <v>15.784166777544165</v>
      </c>
      <c r="J903" s="1">
        <f>[1]Services!F$17</f>
        <v>18.644489798526454</v>
      </c>
      <c r="K903" s="1">
        <f>[1]Services!G$17</f>
        <v>9.375352509472302</v>
      </c>
    </row>
    <row r="904" spans="2:11" x14ac:dyDescent="0.25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2.1168973275935339</v>
      </c>
      <c r="G904" s="1">
        <f>[1]Services!C$51/0.99</f>
        <v>2.2930012003855667</v>
      </c>
      <c r="H904" s="1">
        <f>[1]Services!D$51/0.99</f>
        <v>2.8837361362370428</v>
      </c>
      <c r="I904" s="1">
        <f>[1]Services!E$51/0.99</f>
        <v>9.7074622976395872</v>
      </c>
      <c r="J904" s="1">
        <f>[1]Services!F$51/0.99</f>
        <v>12.567787270764946</v>
      </c>
      <c r="K904" s="1">
        <f>[1]Services!G$51/0.99</f>
        <v>3.2986482518203486</v>
      </c>
    </row>
    <row r="905" spans="2:11" x14ac:dyDescent="0.25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1.4243071080813179</v>
      </c>
      <c r="G905" s="1">
        <f t="shared" ref="G905:K905" si="626">G904-SUM(G906:G909)</f>
        <v>1.5427950628738447</v>
      </c>
      <c r="H905" s="1">
        <f t="shared" si="626"/>
        <v>1.7274186905660838</v>
      </c>
      <c r="I905" s="1">
        <f t="shared" si="626"/>
        <v>1.4176231673101167</v>
      </c>
      <c r="J905" s="1">
        <f t="shared" si="626"/>
        <v>1.9816490108057394</v>
      </c>
      <c r="K905" s="1">
        <f t="shared" si="626"/>
        <v>2.3307697050653307</v>
      </c>
    </row>
    <row r="906" spans="2:11" x14ac:dyDescent="0.25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0.692590219512216</v>
      </c>
      <c r="G906" s="1">
        <f t="shared" si="627"/>
        <v>0.75020613751172194</v>
      </c>
      <c r="H906" s="1">
        <f t="shared" si="627"/>
        <v>1.1563174456709591</v>
      </c>
      <c r="I906" s="1">
        <f t="shared" si="627"/>
        <v>8.2880932762935355</v>
      </c>
      <c r="J906" s="1">
        <f t="shared" si="627"/>
        <v>8.6607597425322016</v>
      </c>
      <c r="K906" s="1">
        <f t="shared" si="627"/>
        <v>1.3918421472246075E-4</v>
      </c>
    </row>
    <row r="907" spans="2:11" x14ac:dyDescent="0.25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2.7305800662513362E-4</v>
      </c>
      <c r="J907" s="1">
        <f t="shared" si="627"/>
        <v>1.9240530443025392</v>
      </c>
      <c r="K907" s="1">
        <f t="shared" si="627"/>
        <v>0.96693946133406139</v>
      </c>
    </row>
    <row r="908" spans="2:11" x14ac:dyDescent="0.25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9.5096109257822629E-4</v>
      </c>
      <c r="J908" s="1">
        <f t="shared" si="628"/>
        <v>8.8356818476621757E-4</v>
      </c>
      <c r="K908" s="1">
        <f t="shared" si="628"/>
        <v>2.1490453964293451E-4</v>
      </c>
    </row>
    <row r="909" spans="2:11" x14ac:dyDescent="0.25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5.2183493673276307E-4</v>
      </c>
      <c r="J909" s="1">
        <f t="shared" si="629"/>
        <v>4.4190493969837192E-4</v>
      </c>
      <c r="K909" s="1">
        <f t="shared" si="629"/>
        <v>5.8499666659102376E-4</v>
      </c>
    </row>
    <row r="910" spans="2:11" x14ac:dyDescent="0.25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5.6100071236207452</v>
      </c>
      <c r="G910" s="1">
        <f t="shared" ref="G910:K910" si="630">G903-G904</f>
        <v>6.0767071340401415</v>
      </c>
      <c r="H910" s="1">
        <f t="shared" si="630"/>
        <v>6.0767066825471447</v>
      </c>
      <c r="I910" s="1">
        <f t="shared" si="630"/>
        <v>6.0767044799045777</v>
      </c>
      <c r="J910" s="1">
        <f t="shared" si="630"/>
        <v>6.0767025277615083</v>
      </c>
      <c r="K910" s="1">
        <f t="shared" si="630"/>
        <v>6.0767042576519534</v>
      </c>
    </row>
    <row r="911" spans="2:11" x14ac:dyDescent="0.25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8.5743727109724617</v>
      </c>
      <c r="G911" s="1">
        <f t="shared" ref="G911:K911" si="631">G912</f>
        <v>9.9817526915131829</v>
      </c>
      <c r="H911" s="1">
        <f t="shared" si="631"/>
        <v>9.9279841955935613</v>
      </c>
      <c r="I911" s="1">
        <f t="shared" si="631"/>
        <v>7.527816576815594</v>
      </c>
      <c r="J911" s="1">
        <f t="shared" si="631"/>
        <v>5.6191096500051776</v>
      </c>
      <c r="K911" s="1">
        <f t="shared" si="631"/>
        <v>3.0904804518651189E-4</v>
      </c>
    </row>
    <row r="912" spans="2:11" x14ac:dyDescent="0.25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8.5743727109724617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9.9817526915131829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9.9279841955935613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7.527816576815594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5.6191096500051776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3.0904804518651189E-4</v>
      </c>
    </row>
    <row r="913" spans="2:12" x14ac:dyDescent="0.25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2.085637878713865</v>
      </c>
      <c r="G913" s="1">
        <f t="shared" ref="G913:K913" si="632">G914</f>
        <v>2.4000935114957458</v>
      </c>
      <c r="H913" s="1">
        <f t="shared" si="632"/>
        <v>2.2516431305690592</v>
      </c>
      <c r="I913" s="1">
        <f t="shared" si="632"/>
        <v>2.4267039653805944</v>
      </c>
      <c r="J913" s="1">
        <f t="shared" si="632"/>
        <v>1.9192566113437326</v>
      </c>
      <c r="K913" s="1">
        <f t="shared" si="632"/>
        <v>2.0765229429990675</v>
      </c>
    </row>
    <row r="914" spans="2:12" x14ac:dyDescent="0.25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2.085637878713865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2.4000935114957458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2.2516431305690592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2.4267039653805944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1.9192566113437326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2.0765229429990675</v>
      </c>
    </row>
    <row r="915" spans="2:12" x14ac:dyDescent="0.25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0.71538188242615641</v>
      </c>
      <c r="I915" s="1">
        <f t="shared" si="633"/>
        <v>0.77699471267149445</v>
      </c>
      <c r="J915" s="1">
        <f t="shared" si="633"/>
        <v>3.5379402943043905</v>
      </c>
      <c r="K915" s="1">
        <f t="shared" si="633"/>
        <v>4.2243430426758337</v>
      </c>
    </row>
    <row r="916" spans="2:12" x14ac:dyDescent="0.25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0.71538188242615641</v>
      </c>
      <c r="I916" s="1">
        <f>[1]Services!E$19</f>
        <v>0.77699471267149445</v>
      </c>
      <c r="J916" s="1">
        <f>[1]Services!F$19</f>
        <v>3.5379402943043905</v>
      </c>
      <c r="K916" s="1">
        <f>[1]Services!G$19</f>
        <v>4.2243430426758337</v>
      </c>
    </row>
    <row r="917" spans="2:12" x14ac:dyDescent="0.25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3.2133868599709935E-4</v>
      </c>
      <c r="I917" s="1">
        <f>[1]Services!E$20</f>
        <v>9.4703177837993183E-5</v>
      </c>
      <c r="J917" s="1">
        <f>[1]Services!F$20</f>
        <v>5.4247445015625706E-5</v>
      </c>
      <c r="K917" s="1">
        <f>[1]Services!G$20</f>
        <v>2.2766850234992812E-2</v>
      </c>
    </row>
    <row r="918" spans="2:12" x14ac:dyDescent="0.25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25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3.2133868599709935E-4</v>
      </c>
      <c r="I919" s="1">
        <f t="shared" si="635"/>
        <v>9.4703177837993183E-5</v>
      </c>
      <c r="J919" s="1">
        <f t="shared" si="635"/>
        <v>5.4247445015625706E-5</v>
      </c>
      <c r="K919" s="1">
        <f t="shared" si="635"/>
        <v>2.2766850234992812E-2</v>
      </c>
    </row>
    <row r="920" spans="2:12" x14ac:dyDescent="0.25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3.2133868599709935E-4</v>
      </c>
      <c r="I920" s="1">
        <f>[1]Services!E$20</f>
        <v>9.4703177837993183E-5</v>
      </c>
      <c r="J920" s="1">
        <f>[1]Services!F$20</f>
        <v>5.4247445015625706E-5</v>
      </c>
      <c r="K920" s="1">
        <f>[1]Services!G$20</f>
        <v>2.2766850234992812E-2</v>
      </c>
    </row>
    <row r="921" spans="2:12" x14ac:dyDescent="0.25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2.929597102852151</v>
      </c>
      <c r="G921" s="1">
        <f t="shared" ref="G921:K921" si="636">G922</f>
        <v>3.1924554711174724</v>
      </c>
      <c r="H921" s="1">
        <f t="shared" si="636"/>
        <v>3.218368521934833</v>
      </c>
      <c r="I921" s="1">
        <f t="shared" si="636"/>
        <v>3.2595282407841739</v>
      </c>
      <c r="J921" s="1">
        <f t="shared" si="636"/>
        <v>3.334987933726524</v>
      </c>
      <c r="K921" s="1">
        <f t="shared" si="636"/>
        <v>10.227105796844558</v>
      </c>
    </row>
    <row r="922" spans="2:12" x14ac:dyDescent="0.25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2.929597102852151</v>
      </c>
      <c r="G922" s="1">
        <f>[1]Services!C$21-G923</f>
        <v>3.1924554711174724</v>
      </c>
      <c r="H922" s="1">
        <f>[1]Services!D$21-H923</f>
        <v>3.218368521934833</v>
      </c>
      <c r="I922" s="1">
        <f>[1]Services!E$21-I923</f>
        <v>3.2595282407841739</v>
      </c>
      <c r="J922" s="1">
        <f>[1]Services!F$21-J923</f>
        <v>3.334987933726524</v>
      </c>
      <c r="K922" s="1">
        <f>[1]Services!G$21-K923</f>
        <v>10.227105796844558</v>
      </c>
    </row>
    <row r="923" spans="2:12" x14ac:dyDescent="0.25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0.10444310604964066</v>
      </c>
      <c r="I923" s="1">
        <f>[1]Services!E$50-I894</f>
        <v>0.29784163715550582</v>
      </c>
      <c r="J923" s="1">
        <f>[1]Services!F$50-J894</f>
        <v>1.0293340496709766</v>
      </c>
      <c r="K923" s="1">
        <f>[1]Services!G$50-K894</f>
        <v>1.1615085366567015</v>
      </c>
    </row>
    <row r="924" spans="2:12" x14ac:dyDescent="0.25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73.238395675773987</v>
      </c>
      <c r="G924" s="17">
        <f>[1]Services!C$59</f>
        <v>78.574099170047205</v>
      </c>
      <c r="H924" s="17">
        <f>[1]Services!D$59</f>
        <v>77.992117234293744</v>
      </c>
      <c r="I924" s="17">
        <f>[1]Services!E$59</f>
        <v>76.751180662222495</v>
      </c>
      <c r="J924" s="17">
        <f>[1]Services!F$59</f>
        <v>72.287498186250829</v>
      </c>
      <c r="K924" s="17">
        <f>[1]Services!G$59</f>
        <v>65.004265818448388</v>
      </c>
    </row>
    <row r="925" spans="2:12" x14ac:dyDescent="0.25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63.65005463191553</v>
      </c>
      <c r="G925" s="1">
        <f t="shared" ref="G925:K925" si="639">SUM(G926:G928)</f>
        <v>63.909966969938807</v>
      </c>
      <c r="H925" s="1">
        <f t="shared" si="639"/>
        <v>68.628290028422157</v>
      </c>
      <c r="I925" s="1">
        <f t="shared" si="639"/>
        <v>69.174100194444932</v>
      </c>
      <c r="J925" s="1">
        <f t="shared" si="639"/>
        <v>69.019502426684426</v>
      </c>
      <c r="K925" s="1">
        <f t="shared" si="639"/>
        <v>73.699282017884343</v>
      </c>
    </row>
    <row r="926" spans="2:12" x14ac:dyDescent="0.25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2.394047907399965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0.59041202807278403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2.1821671570482639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1.8792253823700917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0.92611825488370714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0.48571455102162631</v>
      </c>
    </row>
    <row r="927" spans="2:12" x14ac:dyDescent="0.25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4.2612321496031269</v>
      </c>
      <c r="G927" s="1">
        <f>[1]Services!C$47</f>
        <v>4.6176588064377722</v>
      </c>
      <c r="H927" s="1">
        <f>[1]Services!D$47</f>
        <v>4.6176591836456291</v>
      </c>
      <c r="I927" s="1">
        <f>[1]Services!E$47</f>
        <v>4.6176650077775783</v>
      </c>
      <c r="J927" s="1">
        <f>[1]Services!F$47</f>
        <v>4.6176756005444188</v>
      </c>
      <c r="K927" s="1">
        <f>[1]Services!G$47</f>
        <v>13.8796435814319</v>
      </c>
    </row>
    <row r="928" spans="2:12" x14ac:dyDescent="0.25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58.70189613542825</v>
      </c>
      <c r="H928" s="1">
        <f>[1]Services!D$3-([1]Services!D$6-[1]Services!D$58)</f>
        <v>61.828463687728259</v>
      </c>
      <c r="I928" s="1">
        <f>[1]Services!E$3-([1]Services!E$6-[1]Services!E$58)</f>
        <v>62.677209804297263</v>
      </c>
      <c r="J928" s="1">
        <f>[1]Services!F$3-([1]Services!F$6-[1]Services!F$58)</f>
        <v>63.475708571256298</v>
      </c>
      <c r="K928" s="1">
        <f>[1]Services!G$3-([1]Services!G$6-[1]Services!G$58)</f>
        <v>59.333923885430814</v>
      </c>
      <c r="L928" s="1"/>
    </row>
    <row r="929" spans="2:11" x14ac:dyDescent="0.25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24.843073637742279</v>
      </c>
      <c r="G929" s="1">
        <f t="shared" ref="G929:K929" si="642">G930</f>
        <v>19.260783195726827</v>
      </c>
      <c r="H929" s="1">
        <f t="shared" si="642"/>
        <v>18.497593630929135</v>
      </c>
      <c r="I929" s="1">
        <f t="shared" si="642"/>
        <v>10.927521262604586</v>
      </c>
      <c r="J929" s="1">
        <f t="shared" si="642"/>
        <v>3.9296135784486772</v>
      </c>
      <c r="K929" s="1">
        <f t="shared" si="642"/>
        <v>0.52271273449121936</v>
      </c>
    </row>
    <row r="930" spans="2:11" x14ac:dyDescent="0.25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24.843073637742279</v>
      </c>
      <c r="G930" s="1">
        <f>[1]Services!C$48</f>
        <v>19.260783195726827</v>
      </c>
      <c r="H930" s="1">
        <f>[1]Services!D$48</f>
        <v>18.497593630929135</v>
      </c>
      <c r="I930" s="1">
        <f>[1]Services!E$48</f>
        <v>10.927521262604586</v>
      </c>
      <c r="J930" s="1">
        <f>[1]Services!F$48</f>
        <v>3.9296135784486772</v>
      </c>
      <c r="K930" s="1">
        <f>[1]Services!G$48</f>
        <v>0.52271273449121936</v>
      </c>
    </row>
    <row r="931" spans="2:11" x14ac:dyDescent="0.25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25.412790777410553</v>
      </c>
      <c r="G931" s="1">
        <f t="shared" ref="G931:K931" si="643">SUM(G932:G934)</f>
        <v>26.667694958383638</v>
      </c>
      <c r="H931" s="1">
        <f t="shared" si="643"/>
        <v>24.816971966180429</v>
      </c>
      <c r="I931" s="1">
        <f t="shared" si="643"/>
        <v>25.342973708214025</v>
      </c>
      <c r="J931" s="1">
        <f t="shared" si="643"/>
        <v>7.6781068971405109</v>
      </c>
      <c r="K931" s="1">
        <f t="shared" si="643"/>
        <v>4.5075542860946163</v>
      </c>
    </row>
    <row r="932" spans="2:11" x14ac:dyDescent="0.25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24.18971937485518</v>
      </c>
      <c r="G932" s="1">
        <f>[1]Services!C$49</f>
        <v>25.3269252501807</v>
      </c>
      <c r="H932" s="1">
        <f>[1]Services!D$49</f>
        <v>23.249483554289753</v>
      </c>
      <c r="I932" s="1">
        <f>[1]Services!E$49</f>
        <v>23.405996832942673</v>
      </c>
      <c r="J932" s="1">
        <f>[1]Services!F$49</f>
        <v>4.621856279797333</v>
      </c>
      <c r="K932" s="1">
        <f>[1]Services!G$49</f>
        <v>1.3412379454454129</v>
      </c>
    </row>
    <row r="933" spans="2:11" x14ac:dyDescent="0.25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0.21101770405947823</v>
      </c>
      <c r="I933" s="1">
        <f>[1]Services!E$50</f>
        <v>0.58422782672810736</v>
      </c>
      <c r="J933" s="1">
        <f>[1]Services!F$50</f>
        <v>1.9166909890425092</v>
      </c>
      <c r="K933" s="1">
        <f>[1]Services!G$50</f>
        <v>2.0689370809197496</v>
      </c>
    </row>
    <row r="934" spans="2:11" x14ac:dyDescent="0.25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1.2230714025553719</v>
      </c>
      <c r="G934" s="1">
        <f>[1]Services!C$56</f>
        <v>1.3407697082029384</v>
      </c>
      <c r="H934" s="1">
        <f>[1]Services!D$56</f>
        <v>1.3564707078311951</v>
      </c>
      <c r="I934" s="1">
        <f>[1]Services!E$56</f>
        <v>1.3527490485432465</v>
      </c>
      <c r="J934" s="1">
        <f>[1]Services!F$56</f>
        <v>1.1395596283006681</v>
      </c>
      <c r="K934" s="1">
        <f>[1]Services!G$56</f>
        <v>1.097379259729454</v>
      </c>
    </row>
    <row r="935" spans="2:11" x14ac:dyDescent="0.25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7.6496354067021368</v>
      </c>
      <c r="G935" s="1">
        <f t="shared" ref="G935:K935" si="648">G936+G942</f>
        <v>8.2860112510814545</v>
      </c>
      <c r="H935" s="1">
        <f t="shared" si="648"/>
        <v>8.8708383905963473</v>
      </c>
      <c r="I935" s="1">
        <f t="shared" si="648"/>
        <v>15.626325109768722</v>
      </c>
      <c r="J935" s="1">
        <f t="shared" si="648"/>
        <v>18.458044900541189</v>
      </c>
      <c r="K935" s="1">
        <f t="shared" si="648"/>
        <v>9.281598984377581</v>
      </c>
    </row>
    <row r="936" spans="2:11" x14ac:dyDescent="0.25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2.0957283543175986</v>
      </c>
      <c r="G936" s="1">
        <f>[1]Services!C$51</f>
        <v>2.2700711883817108</v>
      </c>
      <c r="H936" s="1">
        <f>[1]Services!D$51</f>
        <v>2.8548987748746724</v>
      </c>
      <c r="I936" s="1">
        <f>[1]Services!E$51</f>
        <v>9.6103876746631904</v>
      </c>
      <c r="J936" s="1">
        <f>[1]Services!F$51</f>
        <v>12.442109398057296</v>
      </c>
      <c r="K936" s="1">
        <f>[1]Services!G$51</f>
        <v>3.2656617693021452</v>
      </c>
    </row>
    <row r="937" spans="2:11" x14ac:dyDescent="0.25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1.4100640370005046</v>
      </c>
      <c r="G937" s="1">
        <f t="shared" ref="G937:K937" si="649">IFERROR(G905/G$904,0)*G$936</f>
        <v>1.5273671122451062</v>
      </c>
      <c r="H937" s="1">
        <f t="shared" si="649"/>
        <v>1.710144503660423</v>
      </c>
      <c r="I937" s="1">
        <f t="shared" si="649"/>
        <v>1.4034469356370154</v>
      </c>
      <c r="J937" s="1">
        <f t="shared" si="649"/>
        <v>1.9618325206976819</v>
      </c>
      <c r="K937" s="1">
        <f t="shared" si="649"/>
        <v>2.3074620080146775</v>
      </c>
    </row>
    <row r="938" spans="2:11" x14ac:dyDescent="0.25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0.68566431731709387</v>
      </c>
      <c r="G938" s="1">
        <f t="shared" ref="G938:K941" si="650">IFERROR(G906/G$904,0)*G$936</f>
        <v>0.74270407613660472</v>
      </c>
      <c r="H938" s="1">
        <f t="shared" si="650"/>
        <v>1.1447542712142493</v>
      </c>
      <c r="I938" s="1">
        <f t="shared" si="650"/>
        <v>8.205212343530599</v>
      </c>
      <c r="J938" s="1">
        <f t="shared" si="650"/>
        <v>8.5741521451068792</v>
      </c>
      <c r="K938" s="1">
        <f t="shared" si="650"/>
        <v>1.3779237257523615E-4</v>
      </c>
    </row>
    <row r="939" spans="2:11" x14ac:dyDescent="0.25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2.7032742655888224E-4</v>
      </c>
      <c r="J939" s="1">
        <f t="shared" si="650"/>
        <v>1.9048125138595136</v>
      </c>
      <c r="K939" s="1">
        <f t="shared" si="650"/>
        <v>0.9572700667207209</v>
      </c>
    </row>
    <row r="940" spans="2:11" x14ac:dyDescent="0.25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9.4145148165244389E-4</v>
      </c>
      <c r="J940" s="1">
        <f t="shared" si="650"/>
        <v>8.7473250291855546E-4</v>
      </c>
      <c r="K940" s="1">
        <f t="shared" si="650"/>
        <v>2.1275549424650518E-4</v>
      </c>
    </row>
    <row r="941" spans="2:11" x14ac:dyDescent="0.25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5.1661658736543538E-4</v>
      </c>
      <c r="J941" s="1">
        <f t="shared" si="650"/>
        <v>4.3748589030138816E-4</v>
      </c>
      <c r="K941" s="1">
        <f t="shared" si="650"/>
        <v>5.7914669992511353E-4</v>
      </c>
    </row>
    <row r="942" spans="2:11" x14ac:dyDescent="0.25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5.5539070523845382</v>
      </c>
      <c r="G942" s="1">
        <f>[1]Services!C$52</f>
        <v>6.0159400626997446</v>
      </c>
      <c r="H942" s="1">
        <f>[1]Services!D$52</f>
        <v>6.0159396157216749</v>
      </c>
      <c r="I942" s="1">
        <f>[1]Services!E$52</f>
        <v>6.0159374351055321</v>
      </c>
      <c r="J942" s="1">
        <f>[1]Services!F$52</f>
        <v>6.0159355024838934</v>
      </c>
      <c r="K942" s="1">
        <f>[1]Services!G$52</f>
        <v>6.0159372150754358</v>
      </c>
    </row>
    <row r="943" spans="2:11" x14ac:dyDescent="0.25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6.1735483519001697</v>
      </c>
      <c r="G943" s="1">
        <f t="shared" ref="G943:K943" si="651">G944</f>
        <v>7.186861937889498</v>
      </c>
      <c r="H943" s="1">
        <f t="shared" si="651"/>
        <v>7.1481486208273557</v>
      </c>
      <c r="I943" s="1">
        <f t="shared" si="651"/>
        <v>5.4200279353072238</v>
      </c>
      <c r="J943" s="1">
        <f t="shared" si="651"/>
        <v>4.045758948003729</v>
      </c>
      <c r="K943" s="1">
        <f t="shared" si="651"/>
        <v>2.2251459253428839E-4</v>
      </c>
    </row>
    <row r="944" spans="2:11" x14ac:dyDescent="0.25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6.1735483519001697</v>
      </c>
      <c r="G944" s="1">
        <f>[1]Services!C$53</f>
        <v>7.186861937889498</v>
      </c>
      <c r="H944" s="1">
        <f>[1]Services!D$53</f>
        <v>7.1481486208273557</v>
      </c>
      <c r="I944" s="1">
        <f>[1]Services!E$53</f>
        <v>5.4200279353072238</v>
      </c>
      <c r="J944" s="1">
        <f>[1]Services!F$53</f>
        <v>4.045758948003729</v>
      </c>
      <c r="K944" s="1">
        <f>[1]Services!G$53</f>
        <v>2.2251459253428839E-4</v>
      </c>
    </row>
    <row r="945" spans="2:11" x14ac:dyDescent="0.25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1.8770740908424786</v>
      </c>
      <c r="G945" s="1">
        <f t="shared" ref="G945:K945" si="652">G946</f>
        <v>2.1600841603461687</v>
      </c>
      <c r="H945" s="1">
        <f t="shared" si="652"/>
        <v>2.0264788175121531</v>
      </c>
      <c r="I945" s="1">
        <f t="shared" si="652"/>
        <v>2.1840335688425379</v>
      </c>
      <c r="J945" s="1">
        <f t="shared" si="652"/>
        <v>1.7273309502093603</v>
      </c>
      <c r="K945" s="1">
        <f t="shared" si="652"/>
        <v>1.8688706486991613</v>
      </c>
    </row>
    <row r="946" spans="2:11" x14ac:dyDescent="0.25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1.8770740908424786</v>
      </c>
      <c r="G946" s="1">
        <f>[1]Services!C$54</f>
        <v>2.1600841603461687</v>
      </c>
      <c r="H946" s="1">
        <f>[1]Services!D$54</f>
        <v>2.0264788175121531</v>
      </c>
      <c r="I946" s="1">
        <f>[1]Services!E$54</f>
        <v>2.1840335688425379</v>
      </c>
      <c r="J946" s="1">
        <f>[1]Services!F$54</f>
        <v>1.7273309502093603</v>
      </c>
      <c r="K946" s="1">
        <f>[1]Services!G$54</f>
        <v>1.8688706486991613</v>
      </c>
    </row>
    <row r="947" spans="2:11" x14ac:dyDescent="0.25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0.71538188242615641</v>
      </c>
      <c r="I947" s="1">
        <f t="shared" si="653"/>
        <v>0.77699471267149445</v>
      </c>
      <c r="J947" s="1">
        <f t="shared" si="653"/>
        <v>3.5379402943043905</v>
      </c>
      <c r="K947" s="1">
        <f t="shared" si="653"/>
        <v>4.2243430426758337</v>
      </c>
    </row>
    <row r="948" spans="2:11" x14ac:dyDescent="0.25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0.71538188242615641</v>
      </c>
      <c r="I948" s="1">
        <f>[1]Services!E$55</f>
        <v>0.77699471267149445</v>
      </c>
      <c r="J948" s="1">
        <f>[1]Services!F$55</f>
        <v>3.5379402943043905</v>
      </c>
      <c r="K948" s="1">
        <f>[1]Services!G$55</f>
        <v>4.2243430426758337</v>
      </c>
    </row>
    <row r="949" spans="2:11" x14ac:dyDescent="0.25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4.2440756672851093E-5</v>
      </c>
      <c r="J949" s="1">
        <f t="shared" si="654"/>
        <v>4.1282921480471797E-5</v>
      </c>
      <c r="K949" s="1">
        <f t="shared" si="654"/>
        <v>3.3099286089275902E-5</v>
      </c>
    </row>
    <row r="950" spans="2:11" x14ac:dyDescent="0.25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4.2440756672851093E-5</v>
      </c>
      <c r="J950" s="1">
        <f>[1]Services!F$57</f>
        <v>4.1282921480471797E-5</v>
      </c>
      <c r="K950" s="1">
        <f>[1]Services!G$57</f>
        <v>3.3099286089275902E-5</v>
      </c>
    </row>
    <row r="951" spans="2:11" x14ac:dyDescent="0.25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9.1172615584763808</v>
      </c>
      <c r="H951" s="1">
        <f>[1]Services!D$58</f>
        <v>9.1168775851282717</v>
      </c>
      <c r="I951" s="1">
        <f>[1]Services!E$58</f>
        <v>9.9763715339095604</v>
      </c>
      <c r="J951" s="1">
        <f>[1]Services!F$58</f>
        <v>27.366867479253372</v>
      </c>
      <c r="K951" s="1">
        <f>[1]Services!G$58</f>
        <v>30.233572375777829</v>
      </c>
    </row>
    <row r="952" spans="2:11" x14ac:dyDescent="0.25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25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0.91250000000000075</v>
      </c>
      <c r="G953" s="4">
        <f t="shared" si="657"/>
        <v>0.91500000000000037</v>
      </c>
      <c r="H953" s="4">
        <f t="shared" si="657"/>
        <v>0.91874999999999918</v>
      </c>
      <c r="I953" s="4">
        <f t="shared" si="657"/>
        <v>0.92499999999999993</v>
      </c>
      <c r="J953" s="4">
        <f t="shared" si="657"/>
        <v>0.93750000000000022</v>
      </c>
      <c r="K953" s="4">
        <f t="shared" si="657"/>
        <v>0.95000000000000062</v>
      </c>
    </row>
    <row r="954" spans="2:11" x14ac:dyDescent="0.25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3.2000000000000024</v>
      </c>
      <c r="G954" s="4">
        <f t="shared" si="657"/>
        <v>3.2400000000000007</v>
      </c>
      <c r="H954" s="4">
        <f t="shared" si="657"/>
        <v>3.3000000000000003</v>
      </c>
      <c r="I954" s="4">
        <f t="shared" si="657"/>
        <v>3.4000000000000008</v>
      </c>
      <c r="J954" s="4">
        <f t="shared" si="657"/>
        <v>3.5999999999999988</v>
      </c>
      <c r="K954" s="4">
        <f t="shared" si="657"/>
        <v>3.8000000000000016</v>
      </c>
    </row>
    <row r="955" spans="2:11" x14ac:dyDescent="0.25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1</v>
      </c>
      <c r="G955" s="4">
        <f t="shared" si="657"/>
        <v>1.0000000000000002</v>
      </c>
      <c r="H955" s="4">
        <f t="shared" si="657"/>
        <v>1</v>
      </c>
      <c r="I955" s="4">
        <f t="shared" si="657"/>
        <v>1.0000000000000002</v>
      </c>
      <c r="J955" s="4">
        <f t="shared" si="657"/>
        <v>1</v>
      </c>
      <c r="K955" s="4">
        <f t="shared" si="657"/>
        <v>1</v>
      </c>
    </row>
    <row r="956" spans="2:11" x14ac:dyDescent="0.25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0.82107843137254888</v>
      </c>
      <c r="G956" s="4">
        <f t="shared" si="658"/>
        <v>0.82270432925645509</v>
      </c>
      <c r="H956" s="4">
        <f t="shared" si="658"/>
        <v>0.82514317608231313</v>
      </c>
      <c r="I956" s="4">
        <f t="shared" si="658"/>
        <v>0.82920792079207817</v>
      </c>
      <c r="J956" s="4">
        <f t="shared" si="658"/>
        <v>0.83749999999999958</v>
      </c>
      <c r="K956" s="4">
        <f t="shared" si="658"/>
        <v>0.83749999999999925</v>
      </c>
    </row>
    <row r="957" spans="2:11" x14ac:dyDescent="0.25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0.94680851063829885</v>
      </c>
      <c r="G957" s="4">
        <f t="shared" si="659"/>
        <v>0.94680851063829885</v>
      </c>
      <c r="H957" s="4">
        <f t="shared" si="659"/>
        <v>0.94272928150774116</v>
      </c>
      <c r="I957" s="4">
        <f t="shared" si="659"/>
        <v>0.93596743990073383</v>
      </c>
      <c r="J957" s="4">
        <f t="shared" si="659"/>
        <v>0.80117360205513433</v>
      </c>
      <c r="K957" s="4">
        <f t="shared" si="659"/>
        <v>0.58282130176241465</v>
      </c>
    </row>
    <row r="958" spans="2:11" x14ac:dyDescent="0.25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1.9799999999999984</v>
      </c>
      <c r="I958" s="4">
        <f t="shared" si="659"/>
        <v>2.0400000000000009</v>
      </c>
      <c r="J958" s="4">
        <f t="shared" si="659"/>
        <v>2.1599999999999984</v>
      </c>
      <c r="K958" s="4">
        <f t="shared" si="659"/>
        <v>2.2799999999999998</v>
      </c>
    </row>
    <row r="959" spans="2:11" x14ac:dyDescent="0.25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0.87220000000000053</v>
      </c>
      <c r="G959" s="4">
        <f t="shared" si="659"/>
        <v>0.87219999999999942</v>
      </c>
      <c r="H959" s="4">
        <f t="shared" si="659"/>
        <v>0.87219999999999964</v>
      </c>
      <c r="I959" s="4">
        <f t="shared" si="659"/>
        <v>0.87220000000000131</v>
      </c>
      <c r="J959" s="4">
        <f t="shared" si="659"/>
        <v>0.87219999999999864</v>
      </c>
      <c r="K959" s="4">
        <f t="shared" si="659"/>
        <v>0.87219999999999998</v>
      </c>
    </row>
    <row r="960" spans="2:11" x14ac:dyDescent="0.25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0.99</v>
      </c>
      <c r="G960" s="4">
        <f t="shared" si="660"/>
        <v>0.99</v>
      </c>
      <c r="H960" s="4">
        <f t="shared" si="660"/>
        <v>0.9900000000000001</v>
      </c>
      <c r="I960" s="4">
        <f t="shared" si="660"/>
        <v>0.98999999999999988</v>
      </c>
      <c r="J960" s="4">
        <f t="shared" si="660"/>
        <v>0.98999999999999988</v>
      </c>
      <c r="K960" s="4">
        <f t="shared" si="660"/>
        <v>0.9900000000000001</v>
      </c>
    </row>
    <row r="961" spans="2:11" x14ac:dyDescent="0.25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</v>
      </c>
      <c r="H961" s="4">
        <f t="shared" si="660"/>
        <v>0.98999999999999988</v>
      </c>
      <c r="I961" s="4">
        <f t="shared" si="660"/>
        <v>0.98999999999999988</v>
      </c>
      <c r="J961" s="4">
        <f t="shared" si="660"/>
        <v>0.99</v>
      </c>
      <c r="K961" s="4">
        <f t="shared" si="660"/>
        <v>0.9900000000000001</v>
      </c>
    </row>
    <row r="962" spans="2:11" x14ac:dyDescent="0.25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0.98999999999999988</v>
      </c>
      <c r="J962" s="4">
        <f t="shared" si="660"/>
        <v>0.98999999999999988</v>
      </c>
      <c r="K962" s="4">
        <f t="shared" si="660"/>
        <v>0.9900000000000001</v>
      </c>
    </row>
    <row r="963" spans="2:11" x14ac:dyDescent="0.25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0.98999999999999988</v>
      </c>
      <c r="J963" s="4">
        <f t="shared" si="660"/>
        <v>0.9900000000000001</v>
      </c>
      <c r="K963" s="4">
        <f t="shared" si="660"/>
        <v>0.9900000000000001</v>
      </c>
    </row>
    <row r="964" spans="2:11" x14ac:dyDescent="0.25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0.98999999999999988</v>
      </c>
      <c r="J964" s="4">
        <f t="shared" si="660"/>
        <v>0.98999999999999988</v>
      </c>
      <c r="K964" s="4">
        <f t="shared" si="660"/>
        <v>0.99</v>
      </c>
    </row>
    <row r="965" spans="2:11" x14ac:dyDescent="0.25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0.9900000000000001</v>
      </c>
      <c r="G965" s="4">
        <f t="shared" si="660"/>
        <v>0.99000000000000077</v>
      </c>
      <c r="H965" s="4">
        <f t="shared" si="660"/>
        <v>0.99000000000000021</v>
      </c>
      <c r="I965" s="4">
        <f t="shared" si="660"/>
        <v>0.99</v>
      </c>
      <c r="J965" s="4">
        <f t="shared" si="660"/>
        <v>0.99</v>
      </c>
      <c r="K965" s="4">
        <f t="shared" si="660"/>
        <v>0.99000000000000032</v>
      </c>
    </row>
    <row r="966" spans="2:11" x14ac:dyDescent="0.25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0.71999999999999964</v>
      </c>
      <c r="G966" s="4">
        <f t="shared" si="661"/>
        <v>0.72000000000000064</v>
      </c>
      <c r="H966" s="4">
        <f t="shared" si="661"/>
        <v>0.7199999999999992</v>
      </c>
      <c r="I966" s="4">
        <f t="shared" si="661"/>
        <v>0.71999999999999953</v>
      </c>
      <c r="J966" s="4">
        <f t="shared" si="661"/>
        <v>0.7200000000000002</v>
      </c>
      <c r="K966" s="4">
        <f t="shared" si="661"/>
        <v>0.71999999999999942</v>
      </c>
    </row>
    <row r="967" spans="2:11" x14ac:dyDescent="0.25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0.9</v>
      </c>
      <c r="G967" s="4">
        <f t="shared" si="662"/>
        <v>0.89999999999999891</v>
      </c>
      <c r="H967" s="4">
        <f t="shared" si="662"/>
        <v>0.89999999999999991</v>
      </c>
      <c r="I967" s="4">
        <f t="shared" si="662"/>
        <v>0.90000000000000124</v>
      </c>
      <c r="J967" s="4">
        <f t="shared" si="662"/>
        <v>0.90000000000000047</v>
      </c>
      <c r="K967" s="4">
        <f t="shared" si="662"/>
        <v>0.90000000000000024</v>
      </c>
    </row>
    <row r="968" spans="2:11" x14ac:dyDescent="0.25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25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0.44814501098847642</v>
      </c>
      <c r="J969" s="4">
        <f t="shared" si="664"/>
        <v>0.76101135212138482</v>
      </c>
      <c r="K969" s="4">
        <f t="shared" si="664"/>
        <v>1.4538368613855096E-3</v>
      </c>
    </row>
    <row r="970" spans="2:11" x14ac:dyDescent="0.25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217.10153763786889</v>
      </c>
      <c r="G970" s="3">
        <f>[1]Residential!C$26</f>
        <v>216.8781140997439</v>
      </c>
      <c r="H970" s="3">
        <f>[1]Residential!D$26</f>
        <v>215.0958440882508</v>
      </c>
      <c r="I970" s="3">
        <f>[1]Residential!E$26</f>
        <v>205.86335238555441</v>
      </c>
      <c r="J970" s="3">
        <f>[1]Residential!F$26</f>
        <v>175.66865811004629</v>
      </c>
      <c r="K970" s="3">
        <f>[1]Residential!G$26</f>
        <v>144.66743302645648</v>
      </c>
    </row>
    <row r="971" spans="2:11" x14ac:dyDescent="0.25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69.470081991591584</v>
      </c>
      <c r="G971" s="1">
        <f>[1]Residential!C$15</f>
        <v>70.028435709004896</v>
      </c>
      <c r="H971" s="1">
        <f>[1]Residential!D$15</f>
        <v>67.238469576535294</v>
      </c>
      <c r="I971" s="1">
        <f>[1]Residential!E$15</f>
        <v>64.824227484217772</v>
      </c>
      <c r="J971" s="1">
        <f>[1]Residential!F$15</f>
        <v>60.789784943580941</v>
      </c>
      <c r="K971" s="1">
        <f>[1]Residential!G$15</f>
        <v>63.151050521136114</v>
      </c>
    </row>
    <row r="972" spans="2:11" x14ac:dyDescent="0.25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15.333234424578377</v>
      </c>
      <c r="G972" s="1">
        <f t="shared" ref="G972:K972" si="665">SUM(G973:G974)</f>
        <v>15.081940897499397</v>
      </c>
      <c r="H972" s="1">
        <f t="shared" si="665"/>
        <v>13.872034105469876</v>
      </c>
      <c r="I972" s="1">
        <f t="shared" si="665"/>
        <v>12.94438875109882</v>
      </c>
      <c r="J972" s="1">
        <f t="shared" si="665"/>
        <v>10.197596693808304</v>
      </c>
      <c r="K972" s="1">
        <f t="shared" si="665"/>
        <v>10.844130573603126</v>
      </c>
    </row>
    <row r="973" spans="2:11" x14ac:dyDescent="0.25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9.3768694867264664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8.2973457755784903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6.8969213149259412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5.2190755195537024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1.4450023041880384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0.39157983169627175</v>
      </c>
    </row>
    <row r="974" spans="2:11" x14ac:dyDescent="0.25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5.9563649378519106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6.7845951219209057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6.9751127905439354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7.725313231545119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8.7525943896202651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10.452550741906855</v>
      </c>
    </row>
    <row r="975" spans="2:11" x14ac:dyDescent="0.25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9.5599358518715061</v>
      </c>
      <c r="G975" s="1">
        <f t="shared" ref="G975:K975" si="669">SUM(G976:G977)</f>
        <v>10.08531295678447</v>
      </c>
      <c r="H975" s="1">
        <f t="shared" si="669"/>
        <v>8.704241551617292</v>
      </c>
      <c r="I975" s="1">
        <f t="shared" si="669"/>
        <v>6.8353863525825531</v>
      </c>
      <c r="J975" s="1">
        <f t="shared" si="669"/>
        <v>4.4244632464700455</v>
      </c>
      <c r="K975" s="1">
        <f t="shared" si="669"/>
        <v>4.8405878742634671</v>
      </c>
    </row>
    <row r="976" spans="2:11" x14ac:dyDescent="0.25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8.4110307867855116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8.7988774133656555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7.0564268747902554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4.7365386249700636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1.4511182896976458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0.34670318690586399</v>
      </c>
    </row>
    <row r="977" spans="2:11" x14ac:dyDescent="0.25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1.1489050650859942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1.2864355434188139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1.647814676827037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2.0988477276124891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2.9733449567724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4.4938846873576033</v>
      </c>
    </row>
    <row r="978" spans="2:11" x14ac:dyDescent="0.25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44.576911715141705</v>
      </c>
      <c r="G978" s="1">
        <f>[1]Residential!C$3-([1]Residential!C$10-[1]Residential!C$244)</f>
        <v>44.861181854721032</v>
      </c>
      <c r="H978" s="1">
        <f>[1]Residential!D$3-([1]Residential!D$10-[1]Residential!D$244)</f>
        <v>44.662193919448136</v>
      </c>
      <c r="I978" s="1">
        <f>[1]Residential!E$3-([1]Residential!E$10-[1]Residential!E$244)</f>
        <v>45.044452380536391</v>
      </c>
      <c r="J978" s="1">
        <f>[1]Residential!F$3-([1]Residential!F$10-[1]Residential!F$244)</f>
        <v>46.167725003302593</v>
      </c>
      <c r="K978" s="1">
        <f>[1]Residential!G$3-([1]Residential!G$10-[1]Residential!G$244)</f>
        <v>47.46633207326952</v>
      </c>
    </row>
    <row r="979" spans="2:11" x14ac:dyDescent="0.25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60.231853635994867</v>
      </c>
      <c r="G979" s="1">
        <f>SUM([1]Residential!C$16:C$17)</f>
        <v>50.85912190826275</v>
      </c>
      <c r="H979" s="1">
        <f>SUM([1]Residential!D$16:D$17)</f>
        <v>51.989316288238967</v>
      </c>
      <c r="I979" s="1">
        <f>SUM([1]Residential!E$16:E$17)</f>
        <v>41.551639990417463</v>
      </c>
      <c r="J979" s="1">
        <f>SUM([1]Residential!F$16:F$17)</f>
        <v>9.3457655813526284</v>
      </c>
      <c r="K979" s="1">
        <f>SUM([1]Residential!G$16:G$17)</f>
        <v>3.9359005279669199E-5</v>
      </c>
    </row>
    <row r="980" spans="2:11" x14ac:dyDescent="0.25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60.231853635994867</v>
      </c>
      <c r="G980" s="1">
        <f>[1]Residential!C$16</f>
        <v>50.85912190826275</v>
      </c>
      <c r="H980" s="1">
        <f>[1]Residential!D$16</f>
        <v>51.989130527989957</v>
      </c>
      <c r="I980" s="1">
        <f>[1]Residential!E$16</f>
        <v>41.55152279718002</v>
      </c>
      <c r="J980" s="1">
        <f>[1]Residential!F$16</f>
        <v>9.3450922395430531</v>
      </c>
      <c r="K980" s="1">
        <f>[1]Residential!G$16</f>
        <v>9.7569767627224006E-6</v>
      </c>
    </row>
    <row r="981" spans="2:11" x14ac:dyDescent="0.25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1.8576024901057392E-4</v>
      </c>
      <c r="I981" s="1">
        <f>[1]Residential!E$17</f>
        <v>1.1719323744501371E-4</v>
      </c>
      <c r="J981" s="1">
        <f>[1]Residential!F$17</f>
        <v>6.7334180957591828E-4</v>
      </c>
      <c r="K981" s="1">
        <f>[1]Residential!G$17</f>
        <v>2.9602028516946802E-5</v>
      </c>
    </row>
    <row r="982" spans="2:11" x14ac:dyDescent="0.25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50.371430470590283</v>
      </c>
      <c r="G982" s="1">
        <f t="shared" ref="G982:K982" si="672">SUM(G984,G986)</f>
        <v>41.937551071150509</v>
      </c>
      <c r="H982" s="1">
        <f t="shared" si="672"/>
        <v>44.361120374363082</v>
      </c>
      <c r="I982" s="1">
        <f t="shared" si="672"/>
        <v>37.136104393635492</v>
      </c>
      <c r="J982" s="1">
        <f t="shared" si="672"/>
        <v>7.7212839480430571</v>
      </c>
      <c r="K982" s="1">
        <f t="shared" si="672"/>
        <v>2.93932953762881E-5</v>
      </c>
    </row>
    <row r="983" spans="2:11" x14ac:dyDescent="0.25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50.371430470590283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41.937551071150509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44.361120374363082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37.136104393635492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7.7212839480430571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2.93932953762881E-5</v>
      </c>
    </row>
    <row r="984" spans="2:11" x14ac:dyDescent="0.25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50.371430470590283</v>
      </c>
      <c r="G984" s="1">
        <f t="shared" ref="G984:K984" si="673">G985</f>
        <v>41.937551071150509</v>
      </c>
      <c r="H984" s="1">
        <f t="shared" si="673"/>
        <v>44.360961870013426</v>
      </c>
      <c r="I984" s="1">
        <f t="shared" si="673"/>
        <v>37.135999654080067</v>
      </c>
      <c r="J984" s="1">
        <f t="shared" si="673"/>
        <v>7.720727646554371</v>
      </c>
      <c r="K984" s="1">
        <f t="shared" si="673"/>
        <v>7.2865078252986066E-6</v>
      </c>
    </row>
    <row r="985" spans="2:11" x14ac:dyDescent="0.25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50.371430470590283</v>
      </c>
      <c r="G985" s="1">
        <f t="shared" ref="G985:K985" si="674">G983*IFERROR(G980/G979,0)</f>
        <v>41.937551071150509</v>
      </c>
      <c r="H985" s="1">
        <f t="shared" si="674"/>
        <v>44.360961870013426</v>
      </c>
      <c r="I985" s="1">
        <f t="shared" si="674"/>
        <v>37.135999654080067</v>
      </c>
      <c r="J985" s="1">
        <f t="shared" si="674"/>
        <v>7.720727646554371</v>
      </c>
      <c r="K985" s="1">
        <f t="shared" si="674"/>
        <v>7.2865078252986066E-6</v>
      </c>
    </row>
    <row r="986" spans="2:11" x14ac:dyDescent="0.25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1.5850434965614113E-4</v>
      </c>
      <c r="I986" s="1">
        <f t="shared" si="675"/>
        <v>1.0473955542522617E-4</v>
      </c>
      <c r="J986" s="1">
        <f t="shared" si="675"/>
        <v>5.5630148868601736E-4</v>
      </c>
      <c r="K986" s="1">
        <f t="shared" si="675"/>
        <v>2.2106787550989492E-5</v>
      </c>
    </row>
    <row r="987" spans="2:11" x14ac:dyDescent="0.25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1.5850434965614113E-4</v>
      </c>
      <c r="I987" s="1">
        <f t="shared" si="676"/>
        <v>1.0473955542522617E-4</v>
      </c>
      <c r="J987" s="1">
        <f t="shared" si="676"/>
        <v>5.5630148868601736E-4</v>
      </c>
      <c r="K987" s="1">
        <f t="shared" si="676"/>
        <v>2.2106787550989492E-5</v>
      </c>
    </row>
    <row r="988" spans="2:11" x14ac:dyDescent="0.25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9.860423165404578</v>
      </c>
      <c r="G988" s="1">
        <f t="shared" ref="G988:K988" si="677">G989</f>
        <v>8.9215708371122471</v>
      </c>
      <c r="H988" s="1">
        <f t="shared" si="677"/>
        <v>7.6281959138758904</v>
      </c>
      <c r="I988" s="1">
        <f t="shared" si="677"/>
        <v>4.4155355967819725</v>
      </c>
      <c r="J988" s="1">
        <f t="shared" si="677"/>
        <v>1.6244816333095715</v>
      </c>
      <c r="K988" s="1">
        <f t="shared" si="677"/>
        <v>9.9657099033810939E-6</v>
      </c>
    </row>
    <row r="989" spans="2:11" x14ac:dyDescent="0.25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9.860423165404578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8.9215708371122471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7.6281959138758904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4.4155355967819725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1.6244816333095715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9.9657099033810939E-6</v>
      </c>
    </row>
    <row r="990" spans="2:11" x14ac:dyDescent="0.25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9.860423165404578</v>
      </c>
      <c r="G990" s="1">
        <f t="shared" ref="G990:K990" si="678">IFERROR(G980/G979,0)*G989</f>
        <v>8.9215708371122471</v>
      </c>
      <c r="H990" s="1">
        <f t="shared" si="678"/>
        <v>7.6281686579765315</v>
      </c>
      <c r="I990" s="1">
        <f t="shared" si="678"/>
        <v>4.415523143099958</v>
      </c>
      <c r="J990" s="1">
        <f t="shared" si="678"/>
        <v>1.6243645929886827</v>
      </c>
      <c r="K990" s="1">
        <f t="shared" si="678"/>
        <v>2.4704689374237932E-6</v>
      </c>
    </row>
    <row r="991" spans="2:11" x14ac:dyDescent="0.25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2.7255899358813451E-5</v>
      </c>
      <c r="I991" s="1">
        <f t="shared" si="679"/>
        <v>1.2453682014523793E-5</v>
      </c>
      <c r="J991" s="1">
        <f t="shared" si="679"/>
        <v>1.170403208887727E-4</v>
      </c>
      <c r="K991" s="1">
        <f t="shared" si="679"/>
        <v>7.4952409659573006E-6</v>
      </c>
    </row>
    <row r="992" spans="2:11" x14ac:dyDescent="0.25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47.001950864832544</v>
      </c>
      <c r="G992" s="1">
        <f t="shared" ref="G992:K992" si="680">SUM(G993:G994)</f>
        <v>47.986051919102223</v>
      </c>
      <c r="H992" s="1">
        <f t="shared" si="680"/>
        <v>48.003051743074593</v>
      </c>
      <c r="I992" s="1">
        <f t="shared" si="680"/>
        <v>50.898054911808856</v>
      </c>
      <c r="J992" s="1">
        <f t="shared" si="680"/>
        <v>42.289464604313231</v>
      </c>
      <c r="K992" s="1">
        <f t="shared" si="680"/>
        <v>10.55747491209114</v>
      </c>
    </row>
    <row r="993" spans="2:13" x14ac:dyDescent="0.25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46.693697132755311</v>
      </c>
      <c r="G993" s="1">
        <f>[1]Residential!C$18</f>
        <v>47.985860742591562</v>
      </c>
      <c r="H993" s="1">
        <f>[1]Residential!D$18</f>
        <v>48.00289711073178</v>
      </c>
      <c r="I993" s="1">
        <f>[1]Residential!E$18</f>
        <v>50.897907347111364</v>
      </c>
      <c r="J993" s="1">
        <f>[1]Residential!F$18</f>
        <v>42.289312893030178</v>
      </c>
      <c r="K993" s="1">
        <f>[1]Residential!G$18</f>
        <v>10.557330266693317</v>
      </c>
    </row>
    <row r="994" spans="2:13" x14ac:dyDescent="0.25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0.30825373207723222</v>
      </c>
      <c r="G994" s="1">
        <f>[1]Residential!C$19</f>
        <v>1.9117651066213594E-4</v>
      </c>
      <c r="H994" s="1">
        <f>[1]Residential!D$19</f>
        <v>1.5463234280991704E-4</v>
      </c>
      <c r="I994" s="1">
        <f>[1]Residential!E$19</f>
        <v>1.4756469748970389E-4</v>
      </c>
      <c r="J994" s="1">
        <f>[1]Residential!F$19</f>
        <v>1.517112830552579E-4</v>
      </c>
      <c r="K994" s="1">
        <f>[1]Residential!G$19</f>
        <v>1.4464539782277746E-4</v>
      </c>
    </row>
    <row r="995" spans="2:13" x14ac:dyDescent="0.25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38.494671597067324</v>
      </c>
      <c r="G995" s="1">
        <f t="shared" ref="G995:K995" si="683">SUM(G996:G997)</f>
        <v>41.456422163509217</v>
      </c>
      <c r="H995" s="1">
        <f t="shared" si="683"/>
        <v>39.607309005182287</v>
      </c>
      <c r="I995" s="1">
        <f t="shared" si="683"/>
        <v>38.950863524344328</v>
      </c>
      <c r="J995" s="1">
        <f t="shared" si="683"/>
        <v>32.094887266510398</v>
      </c>
      <c r="K995" s="1">
        <f t="shared" si="683"/>
        <v>7.435829416424558</v>
      </c>
    </row>
    <row r="996" spans="2:13" x14ac:dyDescent="0.25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38.494671597067324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41.456422163509217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39.602509421949804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38.946043589717839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25.868448178189102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6.4557046836565319E-5</v>
      </c>
    </row>
    <row r="997" spans="2:13" x14ac:dyDescent="0.25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4.799583232479851E-3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4.8199346264926109E-3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6.2264390883212952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7.4357648593777217</v>
      </c>
    </row>
    <row r="998" spans="2:13" x14ac:dyDescent="0.25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38.242211306237955</v>
      </c>
      <c r="G998" s="1">
        <f t="shared" ref="G998:K998" si="684">SUM(G999:G1000)</f>
        <v>41.456257001054361</v>
      </c>
      <c r="H998" s="1">
        <f t="shared" si="684"/>
        <v>39.607181418065181</v>
      </c>
      <c r="I998" s="1">
        <f t="shared" si="684"/>
        <v>38.950750597192147</v>
      </c>
      <c r="J998" s="1">
        <f t="shared" si="684"/>
        <v>32.094772127750133</v>
      </c>
      <c r="K998" s="1">
        <f t="shared" si="684"/>
        <v>7.4357275399329694</v>
      </c>
    </row>
    <row r="999" spans="2:13" x14ac:dyDescent="0.25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38.242211306237955</v>
      </c>
      <c r="G999" s="1">
        <f t="shared" ref="G999:K999" si="685">G996-G1002</f>
        <v>41.456257001054361</v>
      </c>
      <c r="H999" s="1">
        <f t="shared" si="685"/>
        <v>39.602381850293611</v>
      </c>
      <c r="I999" s="1">
        <f t="shared" si="685"/>
        <v>38.94593067653971</v>
      </c>
      <c r="J999" s="1">
        <f t="shared" si="685"/>
        <v>25.868355376459391</v>
      </c>
      <c r="K999" s="1">
        <f t="shared" si="685"/>
        <v>6.4556162356156917E-5</v>
      </c>
    </row>
    <row r="1000" spans="2:13" x14ac:dyDescent="0.25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4.7995677715711631E-3</v>
      </c>
      <c r="I1000" s="1">
        <f t="shared" si="686"/>
        <v>4.8199206524380759E-3</v>
      </c>
      <c r="J1000" s="1">
        <f t="shared" si="686"/>
        <v>6.226416751290742</v>
      </c>
      <c r="K1000" s="1">
        <f t="shared" si="686"/>
        <v>7.4356629837706132</v>
      </c>
    </row>
    <row r="1001" spans="2:13" x14ac:dyDescent="0.25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0.25246029082937105</v>
      </c>
      <c r="G1001" s="1">
        <f t="shared" ref="G1001:K1001" si="687">SUM(G1002:G1003)</f>
        <v>1.6516245485495251E-4</v>
      </c>
      <c r="H1001" s="1">
        <f t="shared" si="687"/>
        <v>1.2758711709930516E-4</v>
      </c>
      <c r="I1001" s="1">
        <f t="shared" si="687"/>
        <v>1.1292715218473058E-4</v>
      </c>
      <c r="J1001" s="1">
        <f t="shared" si="687"/>
        <v>1.1513876026275186E-4</v>
      </c>
      <c r="K1001" s="1">
        <f t="shared" si="687"/>
        <v>1.0187649158883991E-4</v>
      </c>
      <c r="L1001" s="1"/>
    </row>
    <row r="1002" spans="2:13" x14ac:dyDescent="0.25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0.25246029082937105</v>
      </c>
      <c r="G1002" s="1">
        <f t="shared" ref="G1002:K1002" si="688">G996*IFERROR(G994/G992,0)</f>
        <v>1.6516245485495251E-4</v>
      </c>
      <c r="H1002" s="1">
        <f t="shared" si="688"/>
        <v>1.2757165619061705E-4</v>
      </c>
      <c r="I1002" s="1">
        <f t="shared" si="688"/>
        <v>1.1291317813019528E-4</v>
      </c>
      <c r="J1002" s="1">
        <f t="shared" si="688"/>
        <v>9.28017297093244E-5</v>
      </c>
      <c r="K1002" s="1">
        <f t="shared" si="688"/>
        <v>8.8448040840185097E-10</v>
      </c>
    </row>
    <row r="1003" spans="2:13" x14ac:dyDescent="0.25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1.5460908688094549E-8</v>
      </c>
      <c r="I1003" s="1">
        <f t="shared" si="689"/>
        <v>1.3974054535304324E-8</v>
      </c>
      <c r="J1003" s="1">
        <f t="shared" si="689"/>
        <v>2.2337030553427467E-5</v>
      </c>
      <c r="K1003" s="1">
        <f t="shared" si="689"/>
        <v>1.018756071084315E-4</v>
      </c>
    </row>
    <row r="1004" spans="2:13" x14ac:dyDescent="0.25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8.5072792677652203</v>
      </c>
      <c r="G1004" s="1">
        <f t="shared" ref="G1004:K1004" si="690">SUM(G1005:G1006)</f>
        <v>6.5296297555930067</v>
      </c>
      <c r="H1004" s="1">
        <f t="shared" si="690"/>
        <v>8.3957427378923093</v>
      </c>
      <c r="I1004" s="1">
        <f t="shared" si="690"/>
        <v>11.947191387464525</v>
      </c>
      <c r="J1004" s="1">
        <f t="shared" si="690"/>
        <v>10.194577337802833</v>
      </c>
      <c r="K1004" s="1">
        <f t="shared" si="690"/>
        <v>3.1216454956665807</v>
      </c>
      <c r="L1004" s="1"/>
      <c r="M1004" s="19"/>
    </row>
    <row r="1005" spans="2:13" x14ac:dyDescent="0.25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8.5072792677652203</v>
      </c>
      <c r="G1005" s="1">
        <f t="shared" ref="G1005:K1005" si="691">G992-G996-G997-G1006</f>
        <v>6.5296297555930067</v>
      </c>
      <c r="H1005" s="1">
        <f t="shared" si="691"/>
        <v>8.394615256456369</v>
      </c>
      <c r="I1005" s="1">
        <f t="shared" si="691"/>
        <v>11.945889228809486</v>
      </c>
      <c r="J1005" s="1">
        <f t="shared" si="691"/>
        <v>8.0793957046939191</v>
      </c>
      <c r="K1005" s="1">
        <f t="shared" si="691"/>
        <v>-7.5222055197357029E-2</v>
      </c>
    </row>
    <row r="1006" spans="2:13" x14ac:dyDescent="0.25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1.1274814359403095E-3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1.3021586550389993E-3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2.1151816331089144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3.1968675508639377</v>
      </c>
    </row>
    <row r="1007" spans="2:13" x14ac:dyDescent="0.25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8.4514858265173594</v>
      </c>
      <c r="G1007" s="1">
        <f t="shared" ref="G1007:K1007" si="692">SUM(G1008:G1009)</f>
        <v>6.5296037415371995</v>
      </c>
      <c r="H1007" s="1">
        <f t="shared" si="692"/>
        <v>8.3957156926665988</v>
      </c>
      <c r="I1007" s="1">
        <f t="shared" si="692"/>
        <v>11.94715674991922</v>
      </c>
      <c r="J1007" s="1">
        <f t="shared" si="692"/>
        <v>10.194540765280042</v>
      </c>
      <c r="K1007" s="1">
        <f t="shared" si="692"/>
        <v>3.1216027267603468</v>
      </c>
    </row>
    <row r="1008" spans="2:13" x14ac:dyDescent="0.25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8.4514858265173594</v>
      </c>
      <c r="G1008" s="1">
        <f t="shared" ref="G1008:K1008" si="693">G1005-G1011</f>
        <v>6.5296037415371995</v>
      </c>
      <c r="H1008" s="1">
        <f t="shared" si="693"/>
        <v>8.3945882148626172</v>
      </c>
      <c r="I1008" s="1">
        <f t="shared" si="693"/>
        <v>11.945854595039426</v>
      </c>
      <c r="J1008" s="1">
        <f t="shared" si="693"/>
        <v>8.0793667202766386</v>
      </c>
      <c r="K1008" s="1">
        <f t="shared" si="693"/>
        <v>-7.522102459826116E-2</v>
      </c>
    </row>
    <row r="1009" spans="2:11" x14ac:dyDescent="0.25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1.1274778039817239E-3</v>
      </c>
      <c r="I1009" s="1">
        <f t="shared" si="694"/>
        <v>1.3021548797935926E-3</v>
      </c>
      <c r="J1009" s="1">
        <f t="shared" si="694"/>
        <v>2.1151740450034024</v>
      </c>
      <c r="K1009" s="1">
        <f t="shared" si="694"/>
        <v>3.196823751358608</v>
      </c>
    </row>
    <row r="1010" spans="2:11" x14ac:dyDescent="0.25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5.5793441247861175E-2</v>
      </c>
      <c r="G1010" s="1">
        <f t="shared" si="695"/>
        <v>2.6014055807183424E-5</v>
      </c>
      <c r="H1010" s="1">
        <f t="shared" si="695"/>
        <v>2.7045225710611913E-5</v>
      </c>
      <c r="I1010" s="1">
        <f t="shared" si="695"/>
        <v>3.4637545304973309E-5</v>
      </c>
      <c r="J1010" s="1">
        <f t="shared" si="695"/>
        <v>3.6572522792506044E-5</v>
      </c>
      <c r="K1010" s="1">
        <f t="shared" si="695"/>
        <v>4.2768906233937537E-5</v>
      </c>
    </row>
    <row r="1011" spans="2:11" x14ac:dyDescent="0.25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5.5793441247861175E-2</v>
      </c>
      <c r="G1011" s="1">
        <f t="shared" ref="G1011:K1011" si="696">G1005*IFERROR(G$994/G$992,0)</f>
        <v>2.6014055807183424E-5</v>
      </c>
      <c r="H1011" s="1">
        <f t="shared" si="696"/>
        <v>2.7041593752026296E-5</v>
      </c>
      <c r="I1011" s="1">
        <f t="shared" si="696"/>
        <v>3.4633770059566635E-5</v>
      </c>
      <c r="J1011" s="1">
        <f t="shared" si="696"/>
        <v>2.898441728073421E-5</v>
      </c>
      <c r="K1011" s="1">
        <f t="shared" si="696"/>
        <v>-1.0305990958697439E-6</v>
      </c>
    </row>
    <row r="1012" spans="2:11" x14ac:dyDescent="0.25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3.631958585618304E-9</v>
      </c>
      <c r="I1012" s="1">
        <f t="shared" si="697"/>
        <v>3.7752454066736505E-9</v>
      </c>
      <c r="J1012" s="1">
        <f t="shared" si="697"/>
        <v>7.5881055117718355E-6</v>
      </c>
      <c r="K1012" s="1">
        <f t="shared" si="697"/>
        <v>4.3799505329807281E-5</v>
      </c>
    </row>
    <row r="1013" spans="2:11" x14ac:dyDescent="0.25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0.10000163446174225</v>
      </c>
      <c r="G1013" s="1">
        <f>[1]Residential!C$20</f>
        <v>0.10000055183889088</v>
      </c>
      <c r="H1013" s="1">
        <f>[1]Residential!D$20</f>
        <v>1.642242961845741E-3</v>
      </c>
      <c r="I1013" s="1">
        <f>[1]Residential!E$20</f>
        <v>1.2158018679439726E-3</v>
      </c>
      <c r="J1013" s="1">
        <f>[1]Residential!F$20</f>
        <v>0</v>
      </c>
      <c r="K1013" s="1">
        <f>[1]Residential!G$20</f>
        <v>0</v>
      </c>
    </row>
    <row r="1014" spans="2:11" x14ac:dyDescent="0.25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0.10000163446174225</v>
      </c>
      <c r="G1014" s="1">
        <f t="shared" ref="G1014:G1015" si="698">G1013</f>
        <v>0.10000055183889088</v>
      </c>
      <c r="H1014" s="1">
        <f t="shared" ref="H1014:H1015" si="699">H1013</f>
        <v>1.642242961845741E-3</v>
      </c>
      <c r="I1014" s="1">
        <f t="shared" ref="I1014:I1015" si="700">I1013</f>
        <v>1.2158018679439726E-3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25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0.10000163446174225</v>
      </c>
      <c r="G1015" s="1">
        <f t="shared" si="698"/>
        <v>0.10000055183889088</v>
      </c>
      <c r="H1015" s="1">
        <f t="shared" si="699"/>
        <v>1.642242961845741E-3</v>
      </c>
      <c r="I1015" s="1">
        <f t="shared" si="700"/>
        <v>1.2158018679439726E-3</v>
      </c>
      <c r="J1015" s="1">
        <f t="shared" si="701"/>
        <v>0</v>
      </c>
      <c r="K1015" s="1">
        <f t="shared" si="702"/>
        <v>0</v>
      </c>
    </row>
    <row r="1016" spans="2:11" x14ac:dyDescent="0.25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25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25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13.723006556014584</v>
      </c>
      <c r="G1018" s="1">
        <f t="shared" ref="G1018:K1018" si="704">G1019+G1021</f>
        <v>13.837716624224084</v>
      </c>
      <c r="H1018" s="1">
        <f t="shared" si="704"/>
        <v>11.066109603926368</v>
      </c>
      <c r="I1018" s="1">
        <f t="shared" si="704"/>
        <v>9.123904659764472</v>
      </c>
      <c r="J1018" s="1">
        <f t="shared" si="704"/>
        <v>5.4812147075213771</v>
      </c>
      <c r="K1018" s="1">
        <f t="shared" si="704"/>
        <v>2.2383743440849493E-3</v>
      </c>
    </row>
    <row r="1019" spans="2:11" x14ac:dyDescent="0.25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12.682056672422496</v>
      </c>
      <c r="G1019" s="1">
        <f t="shared" ref="G1019:K1019" si="705">G1020</f>
        <v>12.643233585130536</v>
      </c>
      <c r="H1019" s="1">
        <f t="shared" si="705"/>
        <v>10.454087788919862</v>
      </c>
      <c r="I1019" s="1">
        <f t="shared" si="705"/>
        <v>8.6193751614444913</v>
      </c>
      <c r="J1019" s="1">
        <f t="shared" si="705"/>
        <v>4.9797918805367818</v>
      </c>
      <c r="K1019" s="1">
        <f t="shared" si="705"/>
        <v>2.0331375572339994E-3</v>
      </c>
    </row>
    <row r="1020" spans="2:11" x14ac:dyDescent="0.25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12.682056672422496</v>
      </c>
      <c r="G1020" s="1">
        <f>[1]Residential!C$22-G1022-G1023</f>
        <v>12.643233585130536</v>
      </c>
      <c r="H1020" s="1">
        <f>[1]Residential!D$22-H1022-H1023</f>
        <v>10.454087788919862</v>
      </c>
      <c r="I1020" s="1">
        <f>[1]Residential!E$22-I1022-I1023</f>
        <v>8.6193751614444913</v>
      </c>
      <c r="J1020" s="1">
        <f>[1]Residential!F$22-J1022-J1023</f>
        <v>4.9797918805367818</v>
      </c>
      <c r="K1020" s="1">
        <f>[1]Residential!G$22-K1022-K1023</f>
        <v>2.0331375572339994E-3</v>
      </c>
    </row>
    <row r="1021" spans="2:11" x14ac:dyDescent="0.25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1.0409498835920883</v>
      </c>
      <c r="G1021" s="1">
        <f t="shared" ref="G1021" si="706">G1022</f>
        <v>1.1944830390935486</v>
      </c>
      <c r="H1021" s="1">
        <f t="shared" ref="H1021" si="707">H1022</f>
        <v>0.61202181500650454</v>
      </c>
      <c r="I1021" s="1">
        <f t="shared" ref="I1021" si="708">I1022</f>
        <v>0.50452949831998128</v>
      </c>
      <c r="J1021" s="1">
        <f t="shared" ref="J1021" si="709">J1022</f>
        <v>0.50142282698459528</v>
      </c>
      <c r="K1021" s="1">
        <f t="shared" ref="K1021" si="710">K1022</f>
        <v>2.0523678685095017E-4</v>
      </c>
    </row>
    <row r="1022" spans="2:11" x14ac:dyDescent="0.25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1.0409498835920883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1.1944830390935486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0.61202181500650454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0.50452949831998128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0.50142282698459528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2.0523678685095017E-4</v>
      </c>
    </row>
    <row r="1023" spans="2:11" x14ac:dyDescent="0.25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3.2682178186351316</v>
      </c>
      <c r="G1023" s="1">
        <f t="shared" ref="G1023:K1023" si="711">G1024+G1026</f>
        <v>3.8319872519325942</v>
      </c>
      <c r="H1023" s="1">
        <f t="shared" si="711"/>
        <v>3.7281434182477273</v>
      </c>
      <c r="I1023" s="1">
        <f t="shared" si="711"/>
        <v>3.8796708145305292</v>
      </c>
      <c r="J1023" s="1">
        <f t="shared" si="711"/>
        <v>4.4718669270740374</v>
      </c>
      <c r="K1023" s="1">
        <f t="shared" si="711"/>
        <v>5.5653296222569724</v>
      </c>
    </row>
    <row r="1024" spans="2:11" x14ac:dyDescent="0.25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2.996547474559776</v>
      </c>
      <c r="G1024" s="1">
        <f t="shared" ref="G1024:K1024" si="712">G1025</f>
        <v>3.5202476213245353</v>
      </c>
      <c r="H1024" s="1">
        <f t="shared" si="712"/>
        <v>3.5219701573104762</v>
      </c>
      <c r="I1024" s="1">
        <f t="shared" si="712"/>
        <v>3.6651325514525239</v>
      </c>
      <c r="J1024" s="1">
        <f t="shared" si="712"/>
        <v>4.0627798960417127</v>
      </c>
      <c r="K1024" s="1">
        <f t="shared" si="712"/>
        <v>5.0562135416382512</v>
      </c>
    </row>
    <row r="1025" spans="2:11" x14ac:dyDescent="0.25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2.996547474559776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3.5202476213245353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3.5219701573104762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3.6651325514525239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4.0627798960417127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5.0562135416382512</v>
      </c>
    </row>
    <row r="1026" spans="2:11" x14ac:dyDescent="0.25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0.27167034407535556</v>
      </c>
      <c r="G1026" s="1">
        <f t="shared" ref="G1026:K1026" si="713">G1027</f>
        <v>0.31173963060805893</v>
      </c>
      <c r="H1026" s="1">
        <f t="shared" si="713"/>
        <v>0.20617326093725097</v>
      </c>
      <c r="I1026" s="1">
        <f t="shared" si="713"/>
        <v>0.2145382630780053</v>
      </c>
      <c r="J1026" s="1">
        <f t="shared" si="713"/>
        <v>0.40908703103232447</v>
      </c>
      <c r="K1026" s="1">
        <f t="shared" si="713"/>
        <v>0.50911608061872116</v>
      </c>
    </row>
    <row r="1027" spans="2:11" x14ac:dyDescent="0.25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0.27167034407535556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0.31173963060805893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0.20617326093725097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0.2145382630780053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0.40908703103232447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0.50911608061872116</v>
      </c>
    </row>
    <row r="1028" spans="2:11" x14ac:dyDescent="0.25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3.0231464820999596</v>
      </c>
      <c r="I1028" s="1">
        <f>[1]Residential!E$23</f>
        <v>4.4863894668013522</v>
      </c>
      <c r="J1028" s="1">
        <f>[1]Residential!F$23</f>
        <v>5.5340889789389589</v>
      </c>
      <c r="K1028" s="1">
        <f>[1]Residential!G$23</f>
        <v>4.8476728856357365</v>
      </c>
    </row>
    <row r="1029" spans="2:11" x14ac:dyDescent="0.25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1.0364140119276284</v>
      </c>
      <c r="I1029" s="1">
        <f t="shared" si="714"/>
        <v>1.4225143459175271</v>
      </c>
      <c r="J1029" s="1">
        <f t="shared" si="714"/>
        <v>1.7626113600062667</v>
      </c>
      <c r="K1029" s="1">
        <f t="shared" si="714"/>
        <v>1.4476675116525808</v>
      </c>
    </row>
    <row r="1030" spans="2:11" x14ac:dyDescent="0.25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1.0364140119276284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1.4225143459175271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1.7626113600062667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1.4476675116525808</v>
      </c>
    </row>
    <row r="1031" spans="2:11" x14ac:dyDescent="0.25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1.9867324701723312</v>
      </c>
      <c r="I1031" s="1">
        <f t="shared" si="715"/>
        <v>3.0638751208838251</v>
      </c>
      <c r="J1031" s="1">
        <f t="shared" si="715"/>
        <v>3.7714776189326922</v>
      </c>
      <c r="K1031" s="1">
        <f t="shared" si="715"/>
        <v>3.4000053739831557</v>
      </c>
    </row>
    <row r="1032" spans="2:11" x14ac:dyDescent="0.25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1.9867324701723312</v>
      </c>
      <c r="I1032" s="1">
        <f t="shared" si="716"/>
        <v>3.0638751208838251</v>
      </c>
      <c r="J1032" s="1">
        <f t="shared" si="716"/>
        <v>3.7714776189326922</v>
      </c>
      <c r="K1032" s="1">
        <f t="shared" si="716"/>
        <v>3.4000053739831557</v>
      </c>
    </row>
    <row r="1033" spans="2:11" x14ac:dyDescent="0.25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3.7849422418566873E-4</v>
      </c>
      <c r="I1033" s="1">
        <f>[1]Residential!E$24</f>
        <v>8.16012495518622E-5</v>
      </c>
      <c r="J1033" s="1">
        <f>[1]Residential!F$24</f>
        <v>5.4821810476631631E-5</v>
      </c>
      <c r="K1033" s="1">
        <f>[1]Residential!G$24</f>
        <v>7.524112587476095E-2</v>
      </c>
    </row>
    <row r="1034" spans="2:11" x14ac:dyDescent="0.25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3.7849422418566873E-4</v>
      </c>
      <c r="I1034" s="1">
        <f t="shared" si="717"/>
        <v>8.16012495518622E-5</v>
      </c>
      <c r="J1034" s="1">
        <f t="shared" si="717"/>
        <v>5.4821810476631631E-5</v>
      </c>
      <c r="K1034" s="1">
        <f t="shared" si="717"/>
        <v>7.524112587476095E-2</v>
      </c>
    </row>
    <row r="1035" spans="2:11" x14ac:dyDescent="0.25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25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25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25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25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25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5.6045905575993151</v>
      </c>
      <c r="G1040" s="1">
        <f>[1]Residential!C$21</f>
        <v>9.6698275642446934</v>
      </c>
      <c r="H1040" s="1">
        <f>[1]Residential!D$21</f>
        <v>10.74099318130934</v>
      </c>
      <c r="I1040" s="1">
        <f>[1]Residential!E$21</f>
        <v>8.153396658960375</v>
      </c>
      <c r="J1040" s="1">
        <f>[1]Residential!F$21</f>
        <v>8.846897246329668</v>
      </c>
      <c r="K1040" s="1">
        <f>[1]Residential!G$21</f>
        <v>7.8773601214648936</v>
      </c>
    </row>
    <row r="1041" spans="2:13" x14ac:dyDescent="0.25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0.16225748161080231</v>
      </c>
      <c r="G1041" s="1">
        <f t="shared" ref="G1041:K1041" si="721">SUM(G1042:G1044)</f>
        <v>0.1889374656556424</v>
      </c>
      <c r="H1041" s="1">
        <f t="shared" si="721"/>
        <v>1.3848683731247695</v>
      </c>
      <c r="I1041" s="1">
        <f t="shared" si="721"/>
        <v>1.4053031262027913</v>
      </c>
      <c r="J1041" s="1">
        <f t="shared" si="721"/>
        <v>1.7342949581361804</v>
      </c>
      <c r="K1041" s="1">
        <f t="shared" si="721"/>
        <v>1.6481966692741663</v>
      </c>
    </row>
    <row r="1042" spans="2:13" x14ac:dyDescent="0.25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0.16154164552386879</v>
      </c>
      <c r="G1042" s="1">
        <f t="shared" si="722"/>
        <v>0.18856325159644544</v>
      </c>
      <c r="H1042" s="1">
        <f t="shared" si="722"/>
        <v>1.3841123189076612</v>
      </c>
      <c r="I1042" s="1">
        <f t="shared" si="722"/>
        <v>1.3985786936952105</v>
      </c>
      <c r="J1042" s="1">
        <f t="shared" si="722"/>
        <v>1.7259615238213353</v>
      </c>
      <c r="K1042" s="1">
        <f t="shared" si="722"/>
        <v>0.31663721133356232</v>
      </c>
    </row>
    <row r="1043" spans="2:13" x14ac:dyDescent="0.25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25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7.1583608693349986E-4</v>
      </c>
      <c r="G1044" s="1">
        <f t="shared" si="723"/>
        <v>3.7421405919696731E-4</v>
      </c>
      <c r="H1044" s="1">
        <f t="shared" si="723"/>
        <v>7.5605421710836041E-4</v>
      </c>
      <c r="I1044" s="1">
        <f t="shared" si="723"/>
        <v>6.7244325075808548E-3</v>
      </c>
      <c r="J1044" s="1">
        <f t="shared" si="723"/>
        <v>8.3334343148450223E-3</v>
      </c>
      <c r="K1044" s="1">
        <f t="shared" si="723"/>
        <v>1.331559457940604</v>
      </c>
    </row>
    <row r="1045" spans="2:13" x14ac:dyDescent="0.25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5.4423330759885129</v>
      </c>
      <c r="G1045" s="1">
        <f t="shared" ref="G1045:K1045" si="724">G1040-G1041</f>
        <v>9.4808900985890503</v>
      </c>
      <c r="H1045" s="1">
        <f t="shared" si="724"/>
        <v>9.3561248081845712</v>
      </c>
      <c r="I1045" s="1">
        <f t="shared" si="724"/>
        <v>6.7480935327575837</v>
      </c>
      <c r="J1045" s="1">
        <f t="shared" si="724"/>
        <v>7.1126022881934876</v>
      </c>
      <c r="K1045" s="1">
        <f t="shared" si="724"/>
        <v>6.2291634521907273</v>
      </c>
    </row>
    <row r="1046" spans="2:13" x14ac:dyDescent="0.25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15.195010081730709</v>
      </c>
      <c r="G1046" s="1">
        <f>[1]Residential!C$25</f>
        <v>17.636985643677868</v>
      </c>
      <c r="H1046" s="1">
        <f>[1]Residential!D$25</f>
        <v>19.304593057632538</v>
      </c>
      <c r="I1046" s="1">
        <f>[1]Residential!E$25</f>
        <v>22.944770995936103</v>
      </c>
      <c r="J1046" s="1">
        <f>[1]Residential!F$25</f>
        <v>38.909520299125013</v>
      </c>
      <c r="K1046" s="1">
        <f>[1]Residential!G$25</f>
        <v>52.591026104647518</v>
      </c>
    </row>
    <row r="1047" spans="2:13" x14ac:dyDescent="0.25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13.104002863274202</v>
      </c>
      <c r="G1047" s="1">
        <f t="shared" ref="G1047:K1047" si="725">G1046-G1050</f>
        <v>15.287954341395114</v>
      </c>
      <c r="H1047" s="1">
        <f t="shared" si="725"/>
        <v>16.280062761168331</v>
      </c>
      <c r="I1047" s="1">
        <f t="shared" si="725"/>
        <v>19.060978167207928</v>
      </c>
      <c r="J1047" s="1">
        <f t="shared" si="725"/>
        <v>31.228260539726701</v>
      </c>
      <c r="K1047" s="1">
        <f t="shared" si="725"/>
        <v>40.276322063096046</v>
      </c>
      <c r="M1047" s="1"/>
    </row>
    <row r="1048" spans="2:13" x14ac:dyDescent="0.25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13.104002863274202</v>
      </c>
      <c r="G1048" s="1">
        <f t="shared" ref="G1048:K1048" si="726">G1047-G1049</f>
        <v>15.287954341395114</v>
      </c>
      <c r="H1048" s="1">
        <f t="shared" si="726"/>
        <v>16.275263177935852</v>
      </c>
      <c r="I1048" s="1">
        <f t="shared" si="726"/>
        <v>19.055772637811316</v>
      </c>
      <c r="J1048" s="1">
        <f t="shared" si="726"/>
        <v>23.632004851974706</v>
      </c>
      <c r="K1048" s="1">
        <f t="shared" si="726"/>
        <v>30.312397151529908</v>
      </c>
    </row>
    <row r="1049" spans="2:13" x14ac:dyDescent="0.25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4.799583232479851E-3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5.2055293966120231E-3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7.596255687751996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9.9639249115661368</v>
      </c>
      <c r="M1049" s="20"/>
    </row>
    <row r="1050" spans="2:13" x14ac:dyDescent="0.25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2.0910072184565074</v>
      </c>
      <c r="G1050" s="1">
        <f t="shared" ref="G1050:K1050" si="727">SUM(G1051:G1052)</f>
        <v>2.3490313022827545</v>
      </c>
      <c r="H1050" s="1">
        <f t="shared" si="727"/>
        <v>3.0245302964642069</v>
      </c>
      <c r="I1050" s="1">
        <f t="shared" si="727"/>
        <v>3.8837928287281769</v>
      </c>
      <c r="J1050" s="1">
        <f t="shared" si="727"/>
        <v>7.6812597593983121</v>
      </c>
      <c r="K1050" s="1">
        <f t="shared" si="727"/>
        <v>12.314704041551474</v>
      </c>
    </row>
    <row r="1051" spans="2:13" x14ac:dyDescent="0.25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2.0910072184565074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2.3490313022827545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3.0237399319776128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3.8828682960830991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5.9764233631125316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9.5270355371981221</v>
      </c>
    </row>
    <row r="1052" spans="2:13" x14ac:dyDescent="0.25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7.9036448659415733E-4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9.2453264507768511E-4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1.7048363962857809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2.787668504353352</v>
      </c>
    </row>
    <row r="1053" spans="2:13" x14ac:dyDescent="0.25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156.72779277403711</v>
      </c>
      <c r="G1053" s="3">
        <f>[1]Residential!C$245</f>
        <v>162.55659788883747</v>
      </c>
      <c r="H1053" s="3">
        <f>[1]Residential!D$245</f>
        <v>162.25140862990787</v>
      </c>
      <c r="I1053" s="3">
        <f>[1]Residential!E$245</f>
        <v>163.30549204367949</v>
      </c>
      <c r="J1053" s="3">
        <f>[1]Residential!F$245</f>
        <v>161.03728268561284</v>
      </c>
      <c r="K1053" s="3">
        <f>[1]Residential!G$245</f>
        <v>152.04618130587698</v>
      </c>
    </row>
    <row r="1054" spans="2:13" x14ac:dyDescent="0.25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129.74941770384268</v>
      </c>
      <c r="G1054" s="1">
        <f>[1]Residential!C$116</f>
        <v>136.41169736037196</v>
      </c>
      <c r="H1054" s="1">
        <f>[1]Residential!D$116</f>
        <v>136.12701680737996</v>
      </c>
      <c r="I1054" s="1">
        <f>[1]Residential!E$116</f>
        <v>136.4653290794964</v>
      </c>
      <c r="J1054" s="1">
        <f>[1]Residential!F$116</f>
        <v>133.95099457381201</v>
      </c>
      <c r="K1054" s="1">
        <f>[1]Residential!G$116</f>
        <v>126.92184745352137</v>
      </c>
    </row>
    <row r="1055" spans="2:13" x14ac:dyDescent="0.25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27.968393813516258</v>
      </c>
      <c r="G1055" s="1">
        <f t="shared" ref="G1055:K1055" si="730">SUM(G1056:G1057)</f>
        <v>29.955027950115582</v>
      </c>
      <c r="H1055" s="1">
        <f t="shared" si="730"/>
        <v>29.802451217659435</v>
      </c>
      <c r="I1055" s="1">
        <f t="shared" si="730"/>
        <v>31.739207612932447</v>
      </c>
      <c r="J1055" s="1">
        <f t="shared" si="730"/>
        <v>33.757351430573607</v>
      </c>
      <c r="K1055" s="1">
        <f t="shared" si="730"/>
        <v>41.136948733548216</v>
      </c>
    </row>
    <row r="1056" spans="2:13" x14ac:dyDescent="0.25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8.9080260123901471</v>
      </c>
      <c r="G1056" s="1">
        <f>[1]Residential!C$102</f>
        <v>7.8824784867995632</v>
      </c>
      <c r="H1056" s="1">
        <f>[1]Residential!D$102</f>
        <v>6.552075249179647</v>
      </c>
      <c r="I1056" s="1">
        <f>[1]Residential!E$102</f>
        <v>4.958121743576017</v>
      </c>
      <c r="J1056" s="1">
        <f>[1]Residential!F$102</f>
        <v>1.372752188978636</v>
      </c>
      <c r="K1056" s="1">
        <f>[1]Residential!G$102</f>
        <v>0.37200084011145812</v>
      </c>
    </row>
    <row r="1057" spans="2:11" x14ac:dyDescent="0.25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19.060367801126112</v>
      </c>
      <c r="G1057" s="1">
        <f>[1]Residential!C$104</f>
        <v>22.072549463316019</v>
      </c>
      <c r="H1057" s="1">
        <f>[1]Residential!D$104</f>
        <v>23.250375968479787</v>
      </c>
      <c r="I1057" s="1">
        <f>[1]Residential!E$104</f>
        <v>26.781085869356431</v>
      </c>
      <c r="J1057" s="1">
        <f>[1]Residential!F$104</f>
        <v>32.384599241594969</v>
      </c>
      <c r="K1057" s="1">
        <f>[1]Residential!G$104</f>
        <v>40.764947893436755</v>
      </c>
    </row>
    <row r="1058" spans="2:11" x14ac:dyDescent="0.25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45.124406463237172</v>
      </c>
      <c r="G1058" s="1">
        <f t="shared" ref="G1058:K1058" si="731">G1059</f>
        <v>37.569056167905678</v>
      </c>
      <c r="H1058" s="1">
        <f t="shared" si="731"/>
        <v>39.74017033536694</v>
      </c>
      <c r="I1058" s="1">
        <f t="shared" si="731"/>
        <v>33.267760185965173</v>
      </c>
      <c r="J1058" s="1">
        <f t="shared" si="731"/>
        <v>6.9169835367885808</v>
      </c>
      <c r="K1058" s="1">
        <f t="shared" si="731"/>
        <v>2.6331493774591448E-5</v>
      </c>
    </row>
    <row r="1059" spans="2:11" x14ac:dyDescent="0.25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45.124406463237172</v>
      </c>
      <c r="G1059" s="1">
        <f>[1]Residential!C$105</f>
        <v>37.569056167905678</v>
      </c>
      <c r="H1059" s="1">
        <f>[1]Residential!D$105</f>
        <v>39.74017033536694</v>
      </c>
      <c r="I1059" s="1">
        <f>[1]Residential!E$105</f>
        <v>33.267760185965173</v>
      </c>
      <c r="J1059" s="1">
        <f>[1]Residential!F$105</f>
        <v>6.9169835367885808</v>
      </c>
      <c r="K1059" s="1">
        <f>[1]Residential!G$105</f>
        <v>2.6331493774591448E-5</v>
      </c>
    </row>
    <row r="1060" spans="2:11" x14ac:dyDescent="0.25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36.56993801721395</v>
      </c>
      <c r="G1060" s="1">
        <f t="shared" ref="G1060:K1060" si="732">SUM(G1061:G1062)</f>
        <v>39.383601055333735</v>
      </c>
      <c r="H1060" s="1">
        <f t="shared" si="732"/>
        <v>37.631983117317276</v>
      </c>
      <c r="I1060" s="1">
        <f t="shared" si="732"/>
        <v>37.008766874255031</v>
      </c>
      <c r="J1060" s="1">
        <f t="shared" si="732"/>
        <v>38.397720545352939</v>
      </c>
      <c r="K1060" s="1">
        <f t="shared" si="732"/>
        <v>17.399751100138353</v>
      </c>
    </row>
    <row r="1061" spans="2:11" x14ac:dyDescent="0.25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36.56993801721395</v>
      </c>
      <c r="G1061" s="1">
        <f>[1]Residential!C$106</f>
        <v>39.383601055333735</v>
      </c>
      <c r="H1061" s="1">
        <f>[1]Residential!D$106</f>
        <v>37.622383950852317</v>
      </c>
      <c r="I1061" s="1">
        <f>[1]Residential!E$106</f>
        <v>36.998741410231929</v>
      </c>
      <c r="J1061" s="1">
        <f>[1]Residential!F$106</f>
        <v>24.575025769279648</v>
      </c>
      <c r="K1061" s="1">
        <f>[1]Residential!G$106</f>
        <v>6.1329194494737043E-5</v>
      </c>
    </row>
    <row r="1062" spans="2:11" x14ac:dyDescent="0.25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9.5991664649597019E-3</v>
      </c>
      <c r="I1062" s="1">
        <f>[1]Residential!E$107</f>
        <v>1.0025464023104634E-2</v>
      </c>
      <c r="J1062" s="1">
        <f>[1]Residential!F$107</f>
        <v>13.822694776073291</v>
      </c>
      <c r="K1062" s="1">
        <f>[1]Residential!G$107</f>
        <v>17.399689770943858</v>
      </c>
    </row>
    <row r="1063" spans="2:11" x14ac:dyDescent="0.25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7.2001176812454382E-2</v>
      </c>
      <c r="G1063" s="1">
        <f t="shared" ref="G1063:K1063" si="733">G1064</f>
        <v>7.20003973240015E-2</v>
      </c>
      <c r="H1063" s="1">
        <f t="shared" si="733"/>
        <v>1.1824149325289338E-3</v>
      </c>
      <c r="I1063" s="1">
        <f t="shared" si="733"/>
        <v>8.753773449196601E-4</v>
      </c>
      <c r="J1063" s="1">
        <f t="shared" si="733"/>
        <v>0</v>
      </c>
      <c r="K1063" s="1">
        <f t="shared" si="733"/>
        <v>0</v>
      </c>
    </row>
    <row r="1064" spans="2:11" x14ac:dyDescent="0.25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7.2001176812454382E-2</v>
      </c>
      <c r="G1064" s="1">
        <f>[1]Residential!C$108</f>
        <v>7.20003973240015E-2</v>
      </c>
      <c r="H1064" s="1">
        <f>[1]Residential!D$108</f>
        <v>1.1824149325289338E-3</v>
      </c>
      <c r="I1064" s="1">
        <f>[1]Residential!E$108</f>
        <v>8.753773449196601E-4</v>
      </c>
      <c r="J1064" s="1">
        <f>[1]Residential!F$108</f>
        <v>0</v>
      </c>
      <c r="K1064" s="1">
        <f>[1]Residential!G$108</f>
        <v>0</v>
      </c>
    </row>
    <row r="1065" spans="2:11" x14ac:dyDescent="0.25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3.8551744998196051</v>
      </c>
      <c r="G1065" s="1">
        <f>SUM([1]Residential!C$109:C$110)</f>
        <v>7.696514994554903</v>
      </c>
      <c r="H1065" s="1">
        <f>SUM([1]Residential!D$109:D$110)</f>
        <v>8.69603561716713</v>
      </c>
      <c r="I1065" s="1">
        <f>SUM([1]Residential!E$109:E$110)</f>
        <v>6.6088089736867577</v>
      </c>
      <c r="J1065" s="1">
        <f>SUM([1]Residential!F$109:F$110)</f>
        <v>7.1874116372812527</v>
      </c>
      <c r="K1065" s="1">
        <f>SUM([1]Residential!G$109:G$110)</f>
        <v>6.3997382829221827</v>
      </c>
    </row>
    <row r="1066" spans="2:11" x14ac:dyDescent="0.25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7.3542494021229934E-2</v>
      </c>
      <c r="G1066" s="1">
        <f>[1]Residential!C$109</f>
        <v>3.4969620804506888E-3</v>
      </c>
      <c r="H1066" s="1">
        <f>[1]Residential!D$109</f>
        <v>1.1023225649684953</v>
      </c>
      <c r="I1066" s="1">
        <f>[1]Residential!E$109</f>
        <v>1.2519462584613801</v>
      </c>
      <c r="J1066" s="1">
        <f>[1]Residential!F$109</f>
        <v>1.595868648957397</v>
      </c>
      <c r="K1066" s="1">
        <f>[1]Residential!G$109</f>
        <v>1.5958627001213919</v>
      </c>
    </row>
    <row r="1067" spans="2:11" x14ac:dyDescent="0.25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7.3218044445032493E-2</v>
      </c>
      <c r="G1067" s="1">
        <f t="shared" ref="G1067:K1067" si="734">IFERROR(G$1066/G$1041,0)*G1042</f>
        <v>3.4900359137931534E-3</v>
      </c>
      <c r="H1067" s="1">
        <f t="shared" si="734"/>
        <v>1.1017207636420794</v>
      </c>
      <c r="I1067" s="1">
        <f t="shared" si="734"/>
        <v>1.2459556447915099</v>
      </c>
      <c r="J1067" s="1">
        <f t="shared" si="734"/>
        <v>1.5882003647945351</v>
      </c>
      <c r="K1067" s="1">
        <f t="shared" si="734"/>
        <v>0.30658326427768784</v>
      </c>
    </row>
    <row r="1068" spans="2:11" x14ac:dyDescent="0.25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25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3.2444957619743274E-4</v>
      </c>
      <c r="G1069" s="1">
        <f t="shared" si="736"/>
        <v>6.9261666575352616E-6</v>
      </c>
      <c r="H1069" s="1">
        <f t="shared" si="736"/>
        <v>6.0180132641605869E-4</v>
      </c>
      <c r="I1069" s="1">
        <f t="shared" si="736"/>
        <v>5.9906136698703134E-3</v>
      </c>
      <c r="J1069" s="1">
        <f t="shared" si="736"/>
        <v>7.6682841628619132E-3</v>
      </c>
      <c r="K1069" s="1">
        <f t="shared" si="736"/>
        <v>1.2892794358437041</v>
      </c>
    </row>
    <row r="1070" spans="2:11" x14ac:dyDescent="0.25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3.7816320057983752</v>
      </c>
      <c r="G1070" s="1">
        <f t="shared" ref="G1070:K1070" si="737">G1065-G1066</f>
        <v>7.6930180324744519</v>
      </c>
      <c r="H1070" s="1">
        <f t="shared" si="737"/>
        <v>7.5937130521986349</v>
      </c>
      <c r="I1070" s="1">
        <f t="shared" si="737"/>
        <v>5.3568627152253772</v>
      </c>
      <c r="J1070" s="1">
        <f t="shared" si="737"/>
        <v>5.5915429883238552</v>
      </c>
      <c r="K1070" s="1">
        <f t="shared" si="737"/>
        <v>4.8038755828007904</v>
      </c>
    </row>
    <row r="1071" spans="2:11" x14ac:dyDescent="0.25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9.1310808041442009</v>
      </c>
      <c r="G1071" s="1">
        <f t="shared" ref="G1071:K1071" si="738">G1072</f>
        <v>9.1031281812939877</v>
      </c>
      <c r="H1071" s="1">
        <f t="shared" si="738"/>
        <v>7.5269432080223018</v>
      </c>
      <c r="I1071" s="1">
        <f t="shared" si="738"/>
        <v>6.2059501162400341</v>
      </c>
      <c r="J1071" s="1">
        <f t="shared" si="738"/>
        <v>3.5854501539864851</v>
      </c>
      <c r="K1071" s="1">
        <f t="shared" si="738"/>
        <v>1.4638018821563189E-3</v>
      </c>
    </row>
    <row r="1072" spans="2:11" x14ac:dyDescent="0.25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9.1310808041442009</v>
      </c>
      <c r="G1072" s="1">
        <f>[1]Residential!C$111</f>
        <v>9.1031281812939877</v>
      </c>
      <c r="H1072" s="1">
        <f>[1]Residential!D$111</f>
        <v>7.5269432080223018</v>
      </c>
      <c r="I1072" s="1">
        <f>[1]Residential!E$111</f>
        <v>6.2059501162400341</v>
      </c>
      <c r="J1072" s="1">
        <f>[1]Residential!F$111</f>
        <v>3.5854501539864851</v>
      </c>
      <c r="K1072" s="1">
        <f>[1]Residential!G$111</f>
        <v>1.4638018821563189E-3</v>
      </c>
    </row>
    <row r="1073" spans="2:11" x14ac:dyDescent="0.25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2.6968927271038003</v>
      </c>
      <c r="G1073" s="1">
        <f t="shared" ref="G1073:K1073" si="739">G1074</f>
        <v>3.168222859192082</v>
      </c>
      <c r="H1073" s="1">
        <f t="shared" si="739"/>
        <v>3.1697731415794292</v>
      </c>
      <c r="I1073" s="1">
        <f t="shared" si="739"/>
        <v>3.2986192963072711</v>
      </c>
      <c r="J1073" s="1">
        <f t="shared" si="739"/>
        <v>3.6565019064375424</v>
      </c>
      <c r="K1073" s="1">
        <f t="shared" si="739"/>
        <v>4.5505921874744244</v>
      </c>
    </row>
    <row r="1074" spans="2:11" x14ac:dyDescent="0.25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2.6968927271038003</v>
      </c>
      <c r="G1074" s="1">
        <f>[1]Residential!C$112</f>
        <v>3.168222859192082</v>
      </c>
      <c r="H1074" s="1">
        <f>[1]Residential!D$112</f>
        <v>3.1697731415794292</v>
      </c>
      <c r="I1074" s="1">
        <f>[1]Residential!E$112</f>
        <v>3.2986192963072711</v>
      </c>
      <c r="J1074" s="1">
        <f>[1]Residential!F$112</f>
        <v>3.6565019064375424</v>
      </c>
      <c r="K1074" s="1">
        <f>[1]Residential!G$112</f>
        <v>4.5505921874744244</v>
      </c>
    </row>
    <row r="1075" spans="2:11" x14ac:dyDescent="0.25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1.0364140119276284</v>
      </c>
      <c r="I1075" s="1">
        <f t="shared" si="740"/>
        <v>1.4225143459175271</v>
      </c>
      <c r="J1075" s="1">
        <f t="shared" si="740"/>
        <v>1.7626113600062665</v>
      </c>
      <c r="K1075" s="1">
        <f t="shared" si="740"/>
        <v>1.4476675116525808</v>
      </c>
    </row>
    <row r="1076" spans="2:11" x14ac:dyDescent="0.25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1.0364140119276284</v>
      </c>
      <c r="I1076" s="1">
        <f>[1]Residential!E$113</f>
        <v>1.4225143459175271</v>
      </c>
      <c r="J1076" s="1">
        <f>[1]Residential!F$113</f>
        <v>1.7626113600062665</v>
      </c>
      <c r="K1076" s="1">
        <f>[1]Residential!G$113</f>
        <v>1.4476675116525808</v>
      </c>
    </row>
    <row r="1077" spans="2:11" x14ac:dyDescent="0.25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25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25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3.5461937296467032</v>
      </c>
      <c r="G1079" s="1">
        <f>[1]Residential!C$10-[1]Residential!C$223</f>
        <v>8.5228761114692517</v>
      </c>
      <c r="H1079" s="1">
        <f>[1]Residential!D$10-[1]Residential!D$223</f>
        <v>8.5220637434072781</v>
      </c>
      <c r="I1079" s="1">
        <f>[1]Residential!E$10-[1]Residential!E$223</f>
        <v>16.912826296847236</v>
      </c>
      <c r="J1079" s="1">
        <f>[1]Residential!F$10-[1]Residential!F$223</f>
        <v>38.686964003385356</v>
      </c>
      <c r="K1079" s="1">
        <f>[1]Residential!G$10-[1]Residential!G$223</f>
        <v>55.985659504409675</v>
      </c>
    </row>
    <row r="1080" spans="2:11" x14ac:dyDescent="0.25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26.978375070194421</v>
      </c>
      <c r="G1080" s="1">
        <f>[1]Residential!C$224</f>
        <v>26.144900528465499</v>
      </c>
      <c r="H1080" s="1">
        <f>[1]Residential!D$224</f>
        <v>26.124391822527965</v>
      </c>
      <c r="I1080" s="1">
        <f>[1]Residential!E$224</f>
        <v>26.840162964183083</v>
      </c>
      <c r="J1080" s="1">
        <f>[1]Residential!F$224</f>
        <v>27.086288111800823</v>
      </c>
      <c r="K1080" s="1">
        <f>[1]Residential!G$224</f>
        <v>25.12433385235564</v>
      </c>
    </row>
    <row r="1081" spans="2:11" x14ac:dyDescent="0.25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9.8846266051030511</v>
      </c>
      <c r="G1081" s="1">
        <f t="shared" ref="G1081:K1081" si="742">SUM(G1082:G1083)</f>
        <v>10.60417775708717</v>
      </c>
      <c r="H1081" s="1">
        <f t="shared" si="742"/>
        <v>10.281413974262904</v>
      </c>
      <c r="I1081" s="1">
        <f t="shared" si="742"/>
        <v>9.7709469236716391</v>
      </c>
      <c r="J1081" s="1">
        <f t="shared" si="742"/>
        <v>10.125174134540027</v>
      </c>
      <c r="K1081" s="1">
        <f t="shared" si="742"/>
        <v>14.305216837818532</v>
      </c>
    </row>
    <row r="1082" spans="2:11" x14ac:dyDescent="0.25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6.6447143215605493</v>
      </c>
      <c r="G1082" s="1">
        <f>[1]Residential!C$231-G1056</f>
        <v>6.9687109113856014</v>
      </c>
      <c r="H1082" s="1">
        <f>[1]Residential!D$231-H1056</f>
        <v>5.6098593654582567</v>
      </c>
      <c r="I1082" s="1">
        <f>[1]Residential!E$231-I1056</f>
        <v>3.7892308999760491</v>
      </c>
      <c r="J1082" s="1">
        <f>[1]Residential!F$231-J1056</f>
        <v>1.1754058146550945</v>
      </c>
      <c r="K1082" s="1">
        <f>[1]Residential!G$231-K1056</f>
        <v>0.28429661326280858</v>
      </c>
    </row>
    <row r="1083" spans="2:11" x14ac:dyDescent="0.25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3.2399122835425018</v>
      </c>
      <c r="G1083" s="1">
        <f>[1]Residential!C$233-G1057</f>
        <v>3.6354668457015684</v>
      </c>
      <c r="H1083" s="1">
        <f>[1]Residential!D$233-H1057</f>
        <v>4.671554608804648</v>
      </c>
      <c r="I1083" s="1">
        <f>[1]Residential!E$233-I1057</f>
        <v>5.98171602369559</v>
      </c>
      <c r="J1083" s="1">
        <f>[1]Residential!F$233-J1057</f>
        <v>8.9497683198849316</v>
      </c>
      <c r="K1083" s="1">
        <f>[1]Residential!G$233-K1057</f>
        <v>14.020920224555724</v>
      </c>
    </row>
    <row r="1084" spans="2:11" x14ac:dyDescent="0.25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6.9844664088282329</v>
      </c>
      <c r="G1084" s="1">
        <f t="shared" ref="G1084:K1084" si="743">G1085</f>
        <v>6.3752058273531205</v>
      </c>
      <c r="H1084" s="1">
        <f t="shared" si="743"/>
        <v>5.5224960001497294</v>
      </c>
      <c r="I1084" s="1">
        <f t="shared" si="743"/>
        <v>3.2656565351199944</v>
      </c>
      <c r="J1084" s="1">
        <f t="shared" si="743"/>
        <v>1.226822066822332</v>
      </c>
      <c r="K1084" s="1">
        <f t="shared" si="743"/>
        <v>7.5261871666159279E-6</v>
      </c>
    </row>
    <row r="1085" spans="2:11" x14ac:dyDescent="0.25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6.9844664088282329</v>
      </c>
      <c r="G1085" s="1">
        <f>[1]Residential!C$234-G1059</f>
        <v>6.3752058273531205</v>
      </c>
      <c r="H1085" s="1">
        <f>[1]Residential!D$234-H1059</f>
        <v>5.5224960001497294</v>
      </c>
      <c r="I1085" s="1">
        <f>[1]Residential!E$234-I1059</f>
        <v>3.2656565351199944</v>
      </c>
      <c r="J1085" s="1">
        <f>[1]Residential!F$234-J1059</f>
        <v>1.226822066822332</v>
      </c>
      <c r="K1085" s="1">
        <f>[1]Residential!G$234-K1059</f>
        <v>7.5261871666159279E-6</v>
      </c>
    </row>
    <row r="1086" spans="2:11" x14ac:dyDescent="0.25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6.3804594508239134</v>
      </c>
      <c r="G1086" s="1">
        <f t="shared" ref="G1086:K1086" si="744">SUM(G1087:G1088)</f>
        <v>4.9233408357171271</v>
      </c>
      <c r="H1086" s="1">
        <f t="shared" si="744"/>
        <v>6.3821130964397526</v>
      </c>
      <c r="I1086" s="1">
        <f t="shared" si="744"/>
        <v>9.2006242304455625</v>
      </c>
      <c r="J1086" s="1">
        <f t="shared" si="744"/>
        <v>10.202783945333174</v>
      </c>
      <c r="K1086" s="1">
        <f t="shared" si="744"/>
        <v>5.9845513117592155</v>
      </c>
    </row>
    <row r="1087" spans="2:11" x14ac:dyDescent="0.25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6.3804594508239134</v>
      </c>
      <c r="G1087" s="1">
        <f>[1]Residential!C$235-G1061</f>
        <v>4.9233408357171271</v>
      </c>
      <c r="H1087" s="1">
        <f>[1]Residential!D$235-H1061</f>
        <v>6.3801952505172181</v>
      </c>
      <c r="I1087" s="1">
        <f>[1]Residential!E$235-I1061</f>
        <v>9.1983975391454464</v>
      </c>
      <c r="J1087" s="1">
        <f>[1]Residential!F$235-J1061</f>
        <v>6.382765915938478</v>
      </c>
      <c r="K1087" s="1">
        <f>[1]Residential!G$235-K1061</f>
        <v>1.5256541924862804E-5</v>
      </c>
    </row>
    <row r="1088" spans="2:11" x14ac:dyDescent="0.25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1.9178459225344668E-3</v>
      </c>
      <c r="I1088" s="1">
        <f>[1]Residential!E$236-I1062</f>
        <v>2.2266913001166844E-3</v>
      </c>
      <c r="J1088" s="1">
        <f>[1]Residential!F$236-J1062</f>
        <v>3.8200180293946957</v>
      </c>
      <c r="K1088" s="1">
        <f>[1]Residential!G$236-K1062</f>
        <v>5.9845360552172906</v>
      </c>
    </row>
    <row r="1089" spans="2:11" x14ac:dyDescent="0.25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25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25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1.317065673936225</v>
      </c>
      <c r="G1091" s="1">
        <f t="shared" ref="G1091:K1091" si="745">SUM(G1092,G1096)</f>
        <v>1.4633800353581303</v>
      </c>
      <c r="H1091" s="1">
        <f t="shared" si="745"/>
        <v>1.5167670859142093</v>
      </c>
      <c r="I1091" s="1">
        <f t="shared" si="745"/>
        <v>1.1527089904783145</v>
      </c>
      <c r="J1091" s="1">
        <f t="shared" si="745"/>
        <v>1.2536395382850967</v>
      </c>
      <c r="K1091" s="1">
        <f t="shared" si="745"/>
        <v>1.1162526338274441</v>
      </c>
    </row>
    <row r="1092" spans="2:11" x14ac:dyDescent="0.25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2.512474972418352E-2</v>
      </c>
      <c r="G1092" s="1">
        <f>[1]Residential!C$238-G1066</f>
        <v>6.6489631951037551E-4</v>
      </c>
      <c r="H1092" s="1">
        <f>[1]Residential!D$238-H1066</f>
        <v>0.19226767899892883</v>
      </c>
      <c r="I1092" s="1">
        <f>[1]Residential!E$238-I1066</f>
        <v>0.21836456666700466</v>
      </c>
      <c r="J1092" s="1">
        <f>[1]Residential!F$238-J1066</f>
        <v>0.27835389667474031</v>
      </c>
      <c r="K1092" s="1">
        <f>[1]Residential!G$238-K1066</f>
        <v>0.27835293624289914</v>
      </c>
    </row>
    <row r="1093" spans="2:11" x14ac:dyDescent="0.25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2.5013906129489481E-2</v>
      </c>
      <c r="G1093" s="1">
        <f t="shared" ref="G1093:K1095" si="746">IFERROR(G$1092/G$1041,0)*G1042</f>
        <v>6.6357940997204923E-4</v>
      </c>
      <c r="H1093" s="1">
        <f t="shared" si="746"/>
        <v>0.19216271249644978</v>
      </c>
      <c r="I1093" s="1">
        <f t="shared" si="746"/>
        <v>0.21731968335092816</v>
      </c>
      <c r="J1093" s="1">
        <f t="shared" si="746"/>
        <v>0.27701638260117517</v>
      </c>
      <c r="K1093" s="1">
        <f t="shared" si="746"/>
        <v>5.3474745545550838E-2</v>
      </c>
    </row>
    <row r="1094" spans="2:11" x14ac:dyDescent="0.25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25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1.108435946940378E-4</v>
      </c>
      <c r="G1095" s="1">
        <f t="shared" si="746"/>
        <v>1.3169095383262372E-6</v>
      </c>
      <c r="H1095" s="1">
        <f t="shared" si="746"/>
        <v>1.0496650247906274E-4</v>
      </c>
      <c r="I1095" s="1">
        <f t="shared" si="746"/>
        <v>1.0448833160764772E-3</v>
      </c>
      <c r="J1095" s="1">
        <f t="shared" si="746"/>
        <v>1.3375140735650823E-3</v>
      </c>
      <c r="K1095" s="1">
        <f t="shared" si="746"/>
        <v>0.22487819069734832</v>
      </c>
    </row>
    <row r="1096" spans="2:11" x14ac:dyDescent="0.25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1.2919409242120414</v>
      </c>
      <c r="G1096" s="1">
        <f>[1]Residential!C$239-G1070</f>
        <v>1.4627151390386199</v>
      </c>
      <c r="H1096" s="1">
        <f>[1]Residential!D$239-H1070</f>
        <v>1.3244994069152805</v>
      </c>
      <c r="I1096" s="1">
        <f>[1]Residential!E$239-I1070</f>
        <v>0.93434442381130989</v>
      </c>
      <c r="J1096" s="1">
        <f>[1]Residential!F$239-J1070</f>
        <v>0.97528564161035636</v>
      </c>
      <c r="K1096" s="1">
        <f>[1]Residential!G$239-K1070</f>
        <v>0.83789969758454497</v>
      </c>
    </row>
    <row r="1097" spans="2:11" x14ac:dyDescent="0.25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0.52047494179604392</v>
      </c>
      <c r="G1097" s="1">
        <f t="shared" ref="G1097:K1097" si="747">G1098</f>
        <v>0.59724151954677396</v>
      </c>
      <c r="H1097" s="1">
        <f t="shared" si="747"/>
        <v>0.30601090750325266</v>
      </c>
      <c r="I1097" s="1">
        <f t="shared" si="747"/>
        <v>0.25226474915999031</v>
      </c>
      <c r="J1097" s="1">
        <f t="shared" si="747"/>
        <v>0.25071141349229764</v>
      </c>
      <c r="K1097" s="1">
        <f t="shared" si="747"/>
        <v>1.0261839342547499E-4</v>
      </c>
    </row>
    <row r="1098" spans="2:11" x14ac:dyDescent="0.25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0.52047494179604392</v>
      </c>
      <c r="G1098" s="1">
        <f>[1]Residential!C$240-G1072</f>
        <v>0.59724151954677396</v>
      </c>
      <c r="H1098" s="1">
        <f>[1]Residential!D$240-H1072</f>
        <v>0.30601090750325266</v>
      </c>
      <c r="I1098" s="1">
        <f>[1]Residential!E$240-I1072</f>
        <v>0.25226474915999031</v>
      </c>
      <c r="J1098" s="1">
        <f>[1]Residential!F$240-J1072</f>
        <v>0.25071141349229764</v>
      </c>
      <c r="K1098" s="1">
        <f>[1]Residential!G$240-K1072</f>
        <v>1.0261839342547499E-4</v>
      </c>
    </row>
    <row r="1099" spans="2:11" x14ac:dyDescent="0.25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0.16979396504709721</v>
      </c>
      <c r="G1099" s="1">
        <f t="shared" ref="G1099" si="748">G1100</f>
        <v>0.19483726913003663</v>
      </c>
      <c r="H1099" s="1">
        <f t="shared" ref="H1099" si="749">H1100</f>
        <v>0.12885828808578204</v>
      </c>
      <c r="I1099" s="1">
        <f t="shared" ref="I1099" si="750">I1100</f>
        <v>0.13408641442375302</v>
      </c>
      <c r="J1099" s="1">
        <f t="shared" ref="J1099" si="751">J1100</f>
        <v>0.25567939439520249</v>
      </c>
      <c r="K1099" s="1">
        <f t="shared" ref="K1099" si="752">K1100</f>
        <v>0.31819755038670117</v>
      </c>
    </row>
    <row r="1100" spans="2:11" x14ac:dyDescent="0.25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0.16979396504709721</v>
      </c>
      <c r="G1100" s="1">
        <f>[1]Residential!C$241-G1074</f>
        <v>0.19483726913003663</v>
      </c>
      <c r="H1100" s="1">
        <f>[1]Residential!D$241-H1074</f>
        <v>0.12885828808578204</v>
      </c>
      <c r="I1100" s="1">
        <f>[1]Residential!E$241-I1074</f>
        <v>0.13408641442375302</v>
      </c>
      <c r="J1100" s="1">
        <f>[1]Residential!F$241-J1074</f>
        <v>0.25567939439520249</v>
      </c>
      <c r="K1100" s="1">
        <f>[1]Residential!G$241-K1074</f>
        <v>0.31819755038670117</v>
      </c>
    </row>
    <row r="1101" spans="2:11" x14ac:dyDescent="0.25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1.9867324701723312</v>
      </c>
      <c r="I1101" s="1">
        <f t="shared" ref="I1101" si="755">I1102</f>
        <v>3.0638751208838251</v>
      </c>
      <c r="J1101" s="1">
        <f t="shared" ref="J1101" si="756">J1102</f>
        <v>3.7714776189326926</v>
      </c>
      <c r="K1101" s="1">
        <f t="shared" ref="K1101" si="757">K1102</f>
        <v>3.4000053739831557</v>
      </c>
    </row>
    <row r="1102" spans="2:11" x14ac:dyDescent="0.25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1.9867324701723312</v>
      </c>
      <c r="I1102" s="1">
        <f>[1]Residential!E$242-I1076</f>
        <v>3.0638751208838251</v>
      </c>
      <c r="J1102" s="1">
        <f>[1]Residential!F$242-J1076</f>
        <v>3.7714776189326926</v>
      </c>
      <c r="K1102" s="1">
        <f>[1]Residential!G$242-K1076</f>
        <v>3.4000053739831557</v>
      </c>
    </row>
    <row r="1103" spans="2:11" x14ac:dyDescent="0.25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25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25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25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25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0.9500000000000004</v>
      </c>
      <c r="G1107" s="4">
        <f t="shared" ref="G1107:K1108" si="765">IFERROR(G1056/G973,"-")</f>
        <v>0.94999999999999973</v>
      </c>
      <c r="H1107" s="4">
        <f t="shared" si="765"/>
        <v>0.9500000000000004</v>
      </c>
      <c r="I1107" s="4">
        <f t="shared" si="765"/>
        <v>0.95</v>
      </c>
      <c r="J1107" s="4">
        <f t="shared" si="765"/>
        <v>0.94999999999999962</v>
      </c>
      <c r="K1107" s="4">
        <f t="shared" si="765"/>
        <v>0.94999999999999984</v>
      </c>
    </row>
    <row r="1108" spans="2:11" x14ac:dyDescent="0.25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3.1999999999999997</v>
      </c>
      <c r="G1108" s="4">
        <f t="shared" si="765"/>
        <v>3.2533333333333343</v>
      </c>
      <c r="H1108" s="4">
        <f t="shared" si="765"/>
        <v>3.3333333333333335</v>
      </c>
      <c r="I1108" s="4">
        <f t="shared" si="765"/>
        <v>3.466666666666669</v>
      </c>
      <c r="J1108" s="4">
        <f t="shared" si="765"/>
        <v>3.6999999999999988</v>
      </c>
      <c r="K1108" s="4">
        <f t="shared" si="765"/>
        <v>3.9000000000000021</v>
      </c>
    </row>
    <row r="1109" spans="2:11" x14ac:dyDescent="0.25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0.89583333333333415</v>
      </c>
      <c r="G1109" s="4">
        <f t="shared" ref="G1109:K1109" si="766">IFERROR(G1059/G983,"-")</f>
        <v>0.8958333333333337</v>
      </c>
      <c r="H1109" s="4">
        <f t="shared" si="766"/>
        <v>0.89583333333333359</v>
      </c>
      <c r="I1109" s="4">
        <f t="shared" si="766"/>
        <v>0.89583333333333459</v>
      </c>
      <c r="J1109" s="4">
        <f t="shared" si="766"/>
        <v>0.89583333333333448</v>
      </c>
      <c r="K1109" s="4">
        <f t="shared" si="766"/>
        <v>0.89583333333333415</v>
      </c>
    </row>
    <row r="1110" spans="2:11" x14ac:dyDescent="0.25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0.94999999999999984</v>
      </c>
      <c r="G1110" s="4">
        <f t="shared" ref="G1110:K1110" si="767">IFERROR(G1061/G996,"-")</f>
        <v>0.94999999999999951</v>
      </c>
      <c r="H1110" s="4">
        <f t="shared" si="767"/>
        <v>0.95000000000000007</v>
      </c>
      <c r="I1110" s="4">
        <f t="shared" si="767"/>
        <v>0.94999999999999951</v>
      </c>
      <c r="J1110" s="4">
        <f t="shared" si="767"/>
        <v>0.95000000000000007</v>
      </c>
      <c r="K1110" s="4">
        <f t="shared" si="767"/>
        <v>0.94999999999999984</v>
      </c>
    </row>
    <row r="1111" spans="2:11" x14ac:dyDescent="0.25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2.0800000000000005</v>
      </c>
      <c r="J1111" s="4">
        <f t="shared" si="768"/>
        <v>2.2200000000000024</v>
      </c>
      <c r="K1111" s="4">
        <f t="shared" si="768"/>
        <v>2.3399999999999985</v>
      </c>
    </row>
    <row r="1112" spans="2:11" x14ac:dyDescent="0.25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0.71999999999999964</v>
      </c>
      <c r="G1112" s="4">
        <f t="shared" ref="G1112:K1112" si="769">IFERROR(G1064/G1015,"-")</f>
        <v>0.72000000000000064</v>
      </c>
      <c r="H1112" s="4">
        <f t="shared" si="769"/>
        <v>0.7200000000000002</v>
      </c>
      <c r="I1112" s="4">
        <f t="shared" si="769"/>
        <v>0.71999999999999986</v>
      </c>
      <c r="J1112" s="4" t="str">
        <f t="shared" si="769"/>
        <v>-</v>
      </c>
      <c r="K1112" s="4" t="str">
        <f t="shared" si="769"/>
        <v>-</v>
      </c>
    </row>
    <row r="1113" spans="2:11" x14ac:dyDescent="0.25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25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25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25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25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0.72000000000000031</v>
      </c>
      <c r="G1117" s="4">
        <f t="shared" ref="G1117:K1117" si="770">IFERROR(G1072/G1020,"-")</f>
        <v>0.72000000000000008</v>
      </c>
      <c r="H1117" s="4">
        <f t="shared" si="770"/>
        <v>0.72000000000000008</v>
      </c>
      <c r="I1117" s="4">
        <f t="shared" si="770"/>
        <v>0.72000000000000008</v>
      </c>
      <c r="J1117" s="4">
        <f t="shared" si="770"/>
        <v>0.72000000000000042</v>
      </c>
      <c r="K1117" s="4">
        <f t="shared" si="770"/>
        <v>0.71997188628385855</v>
      </c>
    </row>
    <row r="1118" spans="2:11" x14ac:dyDescent="0.25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0.90000000000000069</v>
      </c>
      <c r="G1118" s="4">
        <f t="shared" ref="G1118:K1118" si="771">IFERROR(G1074/G1025,"-")</f>
        <v>0.9</v>
      </c>
      <c r="H1118" s="4">
        <f t="shared" si="771"/>
        <v>0.90000000000000013</v>
      </c>
      <c r="I1118" s="4">
        <f t="shared" si="771"/>
        <v>0.89999999999999991</v>
      </c>
      <c r="J1118" s="4">
        <f t="shared" si="771"/>
        <v>0.90000000000000024</v>
      </c>
      <c r="K1118" s="4">
        <f t="shared" si="771"/>
        <v>0.89999999999999969</v>
      </c>
    </row>
    <row r="1119" spans="2:11" x14ac:dyDescent="0.25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25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25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0.78999999999999937</v>
      </c>
      <c r="G1121" s="4">
        <f t="shared" ref="G1121:K1122" si="773">IFERROR(G1082/G976,"-")</f>
        <v>0.79200000000000026</v>
      </c>
      <c r="H1121" s="4">
        <f t="shared" si="773"/>
        <v>0.79500000000000048</v>
      </c>
      <c r="I1121" s="4">
        <f t="shared" si="773"/>
        <v>0.7999999999999996</v>
      </c>
      <c r="J1121" s="4">
        <f t="shared" si="773"/>
        <v>0.81000000000000094</v>
      </c>
      <c r="K1121" s="4">
        <f t="shared" si="773"/>
        <v>0.82000000000000028</v>
      </c>
    </row>
    <row r="1122" spans="2:11" x14ac:dyDescent="0.25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2.8199999999999985</v>
      </c>
      <c r="G1122" s="4">
        <f t="shared" si="773"/>
        <v>2.8260000000000001</v>
      </c>
      <c r="H1122" s="4">
        <f t="shared" si="773"/>
        <v>2.8349999999999991</v>
      </c>
      <c r="I1122" s="4">
        <f t="shared" si="773"/>
        <v>2.8499999999999983</v>
      </c>
      <c r="J1122" s="4">
        <f t="shared" si="773"/>
        <v>3.0100000000000025</v>
      </c>
      <c r="K1122" s="4">
        <f t="shared" si="773"/>
        <v>3.12</v>
      </c>
    </row>
    <row r="1123" spans="2:11" x14ac:dyDescent="0.25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0.70833333333333237</v>
      </c>
      <c r="G1123" s="4">
        <f t="shared" ref="G1123:K1123" si="774">IFERROR(G1085/G989,"-")</f>
        <v>0.71458333333333268</v>
      </c>
      <c r="H1123" s="4">
        <f t="shared" si="774"/>
        <v>0.72395833333333282</v>
      </c>
      <c r="I1123" s="4">
        <f t="shared" si="774"/>
        <v>0.73958333333333193</v>
      </c>
      <c r="J1123" s="4">
        <f t="shared" si="774"/>
        <v>0.75520833333333293</v>
      </c>
      <c r="K1123" s="4">
        <f t="shared" si="774"/>
        <v>0.75520833333333315</v>
      </c>
    </row>
    <row r="1124" spans="2:11" x14ac:dyDescent="0.25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0.74999999999999978</v>
      </c>
      <c r="G1124" s="4">
        <f t="shared" ref="G1124:K1124" si="775">IFERROR(G1087/G1005,"-")</f>
        <v>0.754</v>
      </c>
      <c r="H1124" s="4">
        <f t="shared" si="775"/>
        <v>0.76003426668186569</v>
      </c>
      <c r="I1124" s="4">
        <f t="shared" si="775"/>
        <v>0.77000525979782153</v>
      </c>
      <c r="J1124" s="4">
        <f t="shared" si="775"/>
        <v>0.79000536045415581</v>
      </c>
      <c r="K1124" s="4">
        <f t="shared" si="775"/>
        <v>-2.0282006234521031E-4</v>
      </c>
    </row>
    <row r="1125" spans="2:11" x14ac:dyDescent="0.25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1.7010000000000003</v>
      </c>
      <c r="I1125" s="4">
        <f t="shared" si="776"/>
        <v>1.7099999999999966</v>
      </c>
      <c r="J1125" s="4">
        <f t="shared" si="776"/>
        <v>1.8059999999999983</v>
      </c>
      <c r="K1125" s="4">
        <f t="shared" si="776"/>
        <v>1.8719999999999997</v>
      </c>
    </row>
    <row r="1126" spans="2:11" x14ac:dyDescent="0.25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25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25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25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25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0.49999999999999978</v>
      </c>
      <c r="G1130" s="4">
        <f t="shared" ref="G1130:K1130" si="777">IFERROR(G1098/G1022,"-")</f>
        <v>0.49999999999999972</v>
      </c>
      <c r="H1130" s="4">
        <f t="shared" si="777"/>
        <v>0.50000000000000067</v>
      </c>
      <c r="I1130" s="4">
        <f t="shared" si="777"/>
        <v>0.49999999999999933</v>
      </c>
      <c r="J1130" s="4">
        <f t="shared" si="777"/>
        <v>0.5</v>
      </c>
      <c r="K1130" s="4">
        <f t="shared" si="777"/>
        <v>0.49999999999999956</v>
      </c>
    </row>
    <row r="1131" spans="2:11" x14ac:dyDescent="0.25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0.62499999999999989</v>
      </c>
      <c r="G1131" s="4">
        <f t="shared" ref="G1131:K1131" si="778">IFERROR(G1100/G1027,"-")</f>
        <v>0.62499999999999933</v>
      </c>
      <c r="H1131" s="4">
        <f t="shared" si="778"/>
        <v>0.62500000000000089</v>
      </c>
      <c r="I1131" s="4">
        <f t="shared" si="778"/>
        <v>0.62499999999999867</v>
      </c>
      <c r="J1131" s="4">
        <f t="shared" si="778"/>
        <v>0.62499999999999922</v>
      </c>
      <c r="K1131" s="4">
        <f t="shared" si="778"/>
        <v>0.62500000000000089</v>
      </c>
    </row>
    <row r="1132" spans="2:11" x14ac:dyDescent="0.25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25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25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139.90359498984563</v>
      </c>
      <c r="G1134" s="3">
        <f t="shared" si="780"/>
        <v>139.8956061344083</v>
      </c>
      <c r="H1134" s="3">
        <f t="shared" si="780"/>
        <v>130.04465010678663</v>
      </c>
      <c r="I1134" s="3">
        <f t="shared" si="780"/>
        <v>100.38530973719331</v>
      </c>
      <c r="J1134" s="3">
        <f t="shared" si="780"/>
        <v>57.133059442103551</v>
      </c>
      <c r="K1134" s="3">
        <f t="shared" si="780"/>
        <v>43.427534353639366</v>
      </c>
    </row>
    <row r="1135" spans="2:11" x14ac:dyDescent="0.25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0.74138926368914126</v>
      </c>
      <c r="G1135" s="1">
        <f t="shared" ref="G1135:K1135" si="781">SUM(G1136:G1149)</f>
        <v>1.6151732803422245</v>
      </c>
      <c r="H1135" s="1">
        <f t="shared" si="781"/>
        <v>2.5254876039509973</v>
      </c>
      <c r="I1135" s="1">
        <f t="shared" si="781"/>
        <v>10.997094231113016</v>
      </c>
      <c r="J1135" s="1">
        <f t="shared" si="781"/>
        <v>33.00332195863848</v>
      </c>
      <c r="K1135" s="1">
        <f t="shared" si="781"/>
        <v>28.244543816813458</v>
      </c>
    </row>
    <row r="1136" spans="2:11" x14ac:dyDescent="0.25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0.4678931310915902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0.37693518020782374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0.2622311368886967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0.11309616483528785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25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7.8841847389561383E-3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0.17740522455603808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0.40817827073563501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0.35210231668611813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0.5305753633457051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0.91585836501752826</v>
      </c>
    </row>
    <row r="1138" spans="2:11" x14ac:dyDescent="0.25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6.6180744564295971E-2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0.10298781626940412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8.6460673443736272E-2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2.661886846204347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11.093563107169388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10.519183795643977</v>
      </c>
    </row>
    <row r="1139" spans="2:11" x14ac:dyDescent="0.25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4.5805118125927489E-2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7.3020559902232302E-2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9.2198086982134747E-2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3.189755040650788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1.7651953295820737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10.509329641715942</v>
      </c>
    </row>
    <row r="1140" spans="2:11" x14ac:dyDescent="0.25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0.15023441309189886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0.78687325883066583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1.4497827601941449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2.6797326446751129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14.598572029506686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4.1431150206496525</v>
      </c>
    </row>
    <row r="1141" spans="2:11" x14ac:dyDescent="0.25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9.4573620856019282E-5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1.0299906029153051E-4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1.5823591334693105E-4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1.162079699112259E-4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7.5603965997639587E-5</v>
      </c>
    </row>
    <row r="1142" spans="2:11" x14ac:dyDescent="0.25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3.3898552661986679E-3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7.9677658514581921E-3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1.0411175137634303E-3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4.5572110886009385E-3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3.6546922187877945E-4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1.6238871700903601E-4</v>
      </c>
    </row>
    <row r="1143" spans="2:11" x14ac:dyDescent="0.25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1.7700785754484537E-2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6.7948601620959281E-2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9.0558069459637944E-2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2.3681335226704454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0.91633896067343446</v>
      </c>
    </row>
    <row r="1144" spans="2:11" x14ac:dyDescent="0.25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1.7704329922965514E-2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2.0695687739624012E-2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2.3989764292219554E-2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7.5192583429128576E-4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2.8975003488129313E-4</v>
      </c>
    </row>
    <row r="1145" spans="2:11" x14ac:dyDescent="0.25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1.3775989019347858E-4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1.3370623835810621E-4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1.9940830787133117E-4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1.2087545127875761E-4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8.8067202257153241E-5</v>
      </c>
    </row>
    <row r="1146" spans="2:11" x14ac:dyDescent="0.25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1.816810274051109E-6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5.2324750306972208E-5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1.1113819366598363E-4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2.5282932304388541E-4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4.3934820236900219E-4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1.95240476401768E-4</v>
      </c>
    </row>
    <row r="1147" spans="2:11" x14ac:dyDescent="0.25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1.4156342680484274E-2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9.0684257277933042E-2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0.87121148030623108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1.9619057297518636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0.63925037621997149</v>
      </c>
    </row>
    <row r="1148" spans="2:11" x14ac:dyDescent="0.25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4.0137358105311501E-2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4.5919168062055128E-2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4.4279662604503708E-2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8.5968091547682806E-4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3.576093301256801E-4</v>
      </c>
    </row>
    <row r="1149" spans="2:11" x14ac:dyDescent="0.25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0.96531455676590672</v>
      </c>
      <c r="J1149" s="1">
        <f>[1]Transport!F$32</f>
        <v>0.68272336901711017</v>
      </c>
      <c r="K1149" s="1">
        <f>[1]Transport!G$32</f>
        <v>0.60029899716628032</v>
      </c>
    </row>
    <row r="1150" spans="2:11" x14ac:dyDescent="0.25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9.7381859337834949E-4</v>
      </c>
      <c r="G1150" s="1">
        <f t="shared" ref="G1150:K1150" si="786">SUM(G1151:G1154)</f>
        <v>2.2091073470858666E-3</v>
      </c>
      <c r="H1150" s="1">
        <f t="shared" si="786"/>
        <v>2.3930832225557827E-3</v>
      </c>
      <c r="I1150" s="1">
        <f t="shared" si="786"/>
        <v>2.4351055076223009E-3</v>
      </c>
      <c r="J1150" s="1">
        <f t="shared" si="786"/>
        <v>0.78099656493279146</v>
      </c>
      <c r="K1150" s="1">
        <f t="shared" si="786"/>
        <v>13.21750205818384</v>
      </c>
    </row>
    <row r="1151" spans="2:11" x14ac:dyDescent="0.25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5.8050643700256598E-5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1.3198172736595076E-4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2.154225618192358E-4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0.77767935745226646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0.38659346879140072</v>
      </c>
    </row>
    <row r="1152" spans="2:11" x14ac:dyDescent="0.25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9.4341590419220239E-5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1.4666174026905561E-4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2.1545797056666613E-4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2.9062561319010571E-4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3.6555247899238509E-4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2.0723257163444568E-4</v>
      </c>
    </row>
    <row r="1153" spans="2:11" x14ac:dyDescent="0.25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8.7947700295912929E-4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1.9417735063941906E-3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1.8865627465296175E-3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1.6770977256126073E-3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3.2514920017921842E-4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2.0592961774080234E-4</v>
      </c>
    </row>
    <row r="1154" spans="2:11" x14ac:dyDescent="0.25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6.2621456722364039E-5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1.5908077809354831E-4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2.5195960700035238E-4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2.6265058013533195E-3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12.830495427203063</v>
      </c>
    </row>
    <row r="1155" spans="2:11" x14ac:dyDescent="0.25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76.878983998622957</v>
      </c>
      <c r="G1155" s="1">
        <f t="shared" ref="G1155:K1155" si="787">SUM(G1160:G1177)</f>
        <v>79.056730885240071</v>
      </c>
      <c r="H1155" s="1">
        <f t="shared" si="787"/>
        <v>80.4262039667138</v>
      </c>
      <c r="I1155" s="1">
        <f t="shared" si="787"/>
        <v>55.785417387575805</v>
      </c>
      <c r="J1155" s="1">
        <f t="shared" si="787"/>
        <v>14.963734012018056</v>
      </c>
      <c r="K1155" s="1">
        <f t="shared" si="787"/>
        <v>1.1634486800253845</v>
      </c>
    </row>
    <row r="1156" spans="2:11" x14ac:dyDescent="0.25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72.670604686394825</v>
      </c>
      <c r="G1156" s="1">
        <f t="shared" ref="G1156:K1156" si="788">G1155-G1157</f>
        <v>74.728950248437343</v>
      </c>
      <c r="H1156" s="1">
        <f t="shared" si="788"/>
        <v>76.023482243666336</v>
      </c>
      <c r="I1156" s="1">
        <f t="shared" si="788"/>
        <v>52.731570781545514</v>
      </c>
      <c r="J1156" s="1">
        <f t="shared" si="788"/>
        <v>1.4973393020527173</v>
      </c>
      <c r="K1156" s="1">
        <f t="shared" si="788"/>
        <v>-2.6055805334579407E-3</v>
      </c>
    </row>
    <row r="1157" spans="2:11" x14ac:dyDescent="0.25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4.2083793122281303</v>
      </c>
      <c r="G1157" s="1">
        <f t="shared" ref="G1157" si="790">SUM(G1158:G1159)</f>
        <v>4.3277806368027321</v>
      </c>
      <c r="H1157" s="1">
        <f t="shared" ref="H1157" si="791">SUM(H1158:H1159)</f>
        <v>4.4027217230474571</v>
      </c>
      <c r="I1157" s="1">
        <f t="shared" ref="I1157" si="792">SUM(I1158:I1159)</f>
        <v>3.0538466060302891</v>
      </c>
      <c r="J1157" s="1">
        <f t="shared" ref="J1157" si="793">SUM(J1158:J1159)</f>
        <v>13.466394709965339</v>
      </c>
      <c r="K1157" s="1">
        <f t="shared" ref="K1157" si="794">SUM(K1158:K1159)</f>
        <v>1.1660542605588424</v>
      </c>
    </row>
    <row r="1158" spans="2:11" x14ac:dyDescent="0.25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4.2083793122281303</v>
      </c>
      <c r="G1158" s="1">
        <f>[1]Transport!C$25/SUM([1]Transport!C$21,[1]Transport!C$25)*G1155*(G$34+G$598)/(G$34+G$598+G$37)</f>
        <v>4.3277806368027321</v>
      </c>
      <c r="H1158" s="1">
        <f>[1]Transport!D$25/SUM([1]Transport!D$21,[1]Transport!D$25)*H1155*(H$34+H$598)/(H$34+H$598+H$37)</f>
        <v>4.4027217230474571</v>
      </c>
      <c r="I1158" s="1">
        <f>[1]Transport!E$25/SUM([1]Transport!E$21,[1]Transport!E$25)*I1155*(I$34+I$598)/(I$34+I$598+I$37)</f>
        <v>3.0538466060302891</v>
      </c>
      <c r="J1158" s="1">
        <f>[1]Transport!F$25/SUM([1]Transport!F$21,[1]Transport!F$25)*J1155*(J$34+J$598)/(J$34+J$598+J$37)</f>
        <v>4.4044628577061014</v>
      </c>
      <c r="K1158" s="1">
        <f>[1]Transport!G$25/SUM([1]Transport!G$21,[1]Transport!G$25)*K1155*(K$34+K$598)/(K$34+K$598+K$37)</f>
        <v>0.98879105138295631</v>
      </c>
    </row>
    <row r="1159" spans="2:11" x14ac:dyDescent="0.25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9.0619318522592369</v>
      </c>
      <c r="K1159" s="1">
        <f>(K$37+K$717)/([1]Transport!G$21+[1]Transport!G$25)*K1155</f>
        <v>0.17726320917588623</v>
      </c>
    </row>
    <row r="1160" spans="2:11" x14ac:dyDescent="0.25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1.2540621384791739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1.2428834733719518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0.92517928412568207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0.43896714107589802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25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4.5489604484712176E-2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5.3503358624706107E-2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3.8859106960453062E-2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1.1125698213974573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0.43992869138853191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1.6991313100945141E-4</v>
      </c>
    </row>
    <row r="1162" spans="2:11" x14ac:dyDescent="0.25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0.13315142849557621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0.20497296662877854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1.0819561961564674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1.4292929876853468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0.11904650312305633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2.268753213349221E-4</v>
      </c>
    </row>
    <row r="1163" spans="2:11" x14ac:dyDescent="0.25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9.966608283257157E-2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1.4265210604657657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1.3489467839723059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1.07992235647174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6.6123729857631207E-4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1.0681795929286551E-4</v>
      </c>
    </row>
    <row r="1164" spans="2:11" x14ac:dyDescent="0.25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9.0659353960152053E-2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0.13630392431116981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0.13151194591726761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0.10934206875276582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7.3142425928471452E-4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1.3942733397463939E-4</v>
      </c>
    </row>
    <row r="1165" spans="2:11" x14ac:dyDescent="0.25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63.987652797092139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58.485635259162422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52.174892900739188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11.042280837312411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25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0.45053701956013176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0.55055371439741541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0.38572785825717421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0.29395308419469518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1.1423995112616488E-3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1.4003498147918384E-5</v>
      </c>
    </row>
    <row r="1167" spans="2:11" x14ac:dyDescent="0.25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3.4273303391638765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5.3067989730748293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3.7680890118907566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4.1050616912587321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1.2530071248780929E-3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1.0799319803058751E-5</v>
      </c>
    </row>
    <row r="1168" spans="2:11" x14ac:dyDescent="0.25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3.5990576038831041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5.7400666022380298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6.6912838203841183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5.4687466230654502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8.7324176570091769E-2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1.0863586011114763E-5</v>
      </c>
    </row>
    <row r="1169" spans="2:18" x14ac:dyDescent="0.25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3.4708393586682864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5.2543908684809937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12.77653313054881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29.834754540158645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5.8871586063213259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1.3341189200277305E-5</v>
      </c>
    </row>
    <row r="1170" spans="2:18" x14ac:dyDescent="0.25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1.8937597622217301E-4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9.3023727983122459E-4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1.8178991702937517E-3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6.9892057775362447E-4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7.2724578400929776E-5</v>
      </c>
    </row>
    <row r="1171" spans="2:18" x14ac:dyDescent="0.25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1.6392031715096398E-4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8.7205190903924578E-4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1.9523681945588418E-3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7.0334136776440044E-4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6.908680940179271E-5</v>
      </c>
    </row>
    <row r="1172" spans="2:18" x14ac:dyDescent="0.25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1.9197227905572953E-4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1.3246894101159052E-3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2.6344504866764383E-3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8.5011226670482401E-4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7.2199278391609073E-5</v>
      </c>
    </row>
    <row r="1173" spans="2:18" x14ac:dyDescent="0.25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2.4062390563075651E-4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1.8734657014965567E-3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4.5748071408026839E-3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1.4033441242350629E-3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9.9403633139135748E-5</v>
      </c>
    </row>
    <row r="1174" spans="2:18" x14ac:dyDescent="0.25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3.0476946099113533E-4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2.1143630114151663E-3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1.8368209588640551E-3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1.6077793697667762E-3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5.347373695310301E-4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1.6719332343463817E-4</v>
      </c>
    </row>
    <row r="1175" spans="2:18" x14ac:dyDescent="0.25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7.1863824058726627E-2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0.14818749621633701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0.11639418483817242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0.12251554636483974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1.384686111465693E-3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2.8766083562505241E-4</v>
      </c>
    </row>
    <row r="1176" spans="2:18" x14ac:dyDescent="0.25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7.7146740553098545E-2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0.2411629512346104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0.73515523497926061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0.55632892458349059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8.418591801207473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1.1615663167867392</v>
      </c>
    </row>
    <row r="1177" spans="2:18" x14ac:dyDescent="0.25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0.17122293793040322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0.26284998154359757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0.24483724268481369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0.17909446089224129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2.321023396122327E-3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4.2205344147785339E-4</v>
      </c>
    </row>
    <row r="1178" spans="2:18" x14ac:dyDescent="0.25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62.170009347146724</v>
      </c>
      <c r="G1178" s="1">
        <f t="shared" ref="G1178:K1178" si="795">SUM(G1183:G1200)</f>
        <v>59.109806256979851</v>
      </c>
      <c r="H1178" s="1">
        <f t="shared" si="795"/>
        <v>46.919525605342137</v>
      </c>
      <c r="I1178" s="1">
        <f t="shared" si="795"/>
        <v>33.242185307845133</v>
      </c>
      <c r="J1178" s="1">
        <f t="shared" si="795"/>
        <v>8.294957099383188</v>
      </c>
      <c r="K1178" s="1">
        <f t="shared" si="795"/>
        <v>0.80192022480175584</v>
      </c>
    </row>
    <row r="1179" spans="2:18" x14ac:dyDescent="0.25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60.648025383803159</v>
      </c>
      <c r="G1179" s="1">
        <f t="shared" ref="G1179:K1179" si="796">G1178-G1180</f>
        <v>57.548713384729005</v>
      </c>
      <c r="H1179" s="1">
        <f t="shared" si="796"/>
        <v>45.439336102995952</v>
      </c>
      <c r="I1179" s="1">
        <f t="shared" si="796"/>
        <v>32.152226151003674</v>
      </c>
      <c r="J1179" s="1">
        <f t="shared" si="796"/>
        <v>7.3878022845479077</v>
      </c>
      <c r="K1179" s="1">
        <f t="shared" si="796"/>
        <v>-7.2496573369535855E-2</v>
      </c>
    </row>
    <row r="1180" spans="2:18" x14ac:dyDescent="0.25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1.5219839633435643</v>
      </c>
      <c r="G1180" s="1">
        <f t="shared" ref="G1180" si="800">SUM(G1181:G1182)</f>
        <v>1.561092872250843</v>
      </c>
      <c r="H1180" s="1">
        <f t="shared" ref="H1180" si="801">SUM(H1181:H1182)</f>
        <v>1.4801895023461866</v>
      </c>
      <c r="I1180" s="1">
        <f t="shared" ref="I1180" si="802">SUM(I1181:I1182)</f>
        <v>1.0899591568414559</v>
      </c>
      <c r="J1180" s="1">
        <f t="shared" ref="J1180" si="803">SUM(J1181:J1182)</f>
        <v>0.9071548148352806</v>
      </c>
      <c r="K1180" s="1">
        <f t="shared" ref="K1180" si="804">SUM(K1181:K1182)</f>
        <v>0.8744167981712917</v>
      </c>
    </row>
    <row r="1181" spans="2:18" x14ac:dyDescent="0.25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1.5219839633435643</v>
      </c>
      <c r="G1181" s="1">
        <f>[1]Transport!C$26/SUM([1]Transport!C$22,[1]Transport!C$26)*G1178*(G$33+G$580)/(G$33+G$580+G$36)</f>
        <v>1.561092872250843</v>
      </c>
      <c r="H1181" s="1">
        <f>[1]Transport!D$26/SUM([1]Transport!D$22,[1]Transport!D$26)*H1178*(H$33+H$580)/(H$33+H$580+H$36)</f>
        <v>1.4801895023461866</v>
      </c>
      <c r="I1181" s="1">
        <f>[1]Transport!E$26/SUM([1]Transport!E$22,[1]Transport!E$26)*I1178*(I$33+I$580)/(I$33+I$580+I$36)</f>
        <v>1.0899591568414559</v>
      </c>
      <c r="J1181" s="1">
        <f>[1]Transport!F$26/SUM([1]Transport!F$22,[1]Transport!F$26)*J1178*(J$33+J$580)/(J$33+J$580+J$36)</f>
        <v>0.46697164388335544</v>
      </c>
      <c r="K1181" s="1">
        <f>[1]Transport!G$26/SUM([1]Transport!G$22,[1]Transport!G$26)*K1178*(K$33+K$580)/(K$33+K$580+K$36)</f>
        <v>0.12650175699868774</v>
      </c>
    </row>
    <row r="1182" spans="2:18" x14ac:dyDescent="0.25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0.44018317095192522</v>
      </c>
      <c r="K1182" s="1">
        <f>(K$36+K$716)/([1]Transport!G$22+[1]Transport!G$26)*K1178</f>
        <v>0.74791504117260399</v>
      </c>
      <c r="M1182" s="1"/>
      <c r="N1182" s="1"/>
      <c r="O1182" s="1"/>
      <c r="P1182" s="1"/>
      <c r="Q1182" s="1"/>
      <c r="R1182" s="1"/>
    </row>
    <row r="1183" spans="2:18" x14ac:dyDescent="0.25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25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3.367613371626766E-5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4.2539438457918563E-3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4.557717313914177E-3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3.5476597787316815E-2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1.4239618086930054E-2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8.8702516821984899E-5</v>
      </c>
      <c r="R1184" s="1"/>
    </row>
    <row r="1185" spans="2:11" x14ac:dyDescent="0.25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2.775456492389642E-3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0.67329824207482813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1.6763893877813594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4.7463776614362754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1.0311722814491282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1.4962575882092284E-4</v>
      </c>
    </row>
    <row r="1186" spans="2:11" x14ac:dyDescent="0.25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2.7722672434725159E-2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4.5641805618053581E-2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4.409181724374623E-2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3.3679001334438151E-2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6.2706204720122476E-4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9.6838165293904456E-5</v>
      </c>
    </row>
    <row r="1187" spans="2:11" x14ac:dyDescent="0.25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3.5409228257071247E-2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7.6213774954956084E-2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7.2612711391567525E-2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6.0047713937860486E-2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6.852769685343125E-4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1.2595030246950577E-4</v>
      </c>
    </row>
    <row r="1188" spans="2:11" x14ac:dyDescent="0.25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54.389350129246438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48.700927180049675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35.237454507839431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16.031986539794467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25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5.2954827035118536E-3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6.06912725162262E-3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4.8948694573733116E-3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3.9072686686388138E-3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3.8502487340143373E-4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8.5251546741708701E-6</v>
      </c>
    </row>
    <row r="1190" spans="2:11" x14ac:dyDescent="0.25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1.2189219810843868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1.2832092617489008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0.91844874772804153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0.92566866985814555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4.9162021022921101E-4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7.7759896858193141E-6</v>
      </c>
    </row>
    <row r="1191" spans="2:11" x14ac:dyDescent="0.25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4.5443688601968484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5.3268662541393468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5.2764529503008175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4.0303502903624722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5.6841044808237317E-4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8.148573907256527E-6</v>
      </c>
    </row>
    <row r="1192" spans="2:11" x14ac:dyDescent="0.25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1.9400368571349194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2.2108375286696469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2.1738823209286875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1.6739563779763706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3.257228316557901E-4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8.157807141203185E-6</v>
      </c>
    </row>
    <row r="1193" spans="2:11" x14ac:dyDescent="0.25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1.8905637736581655E-4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7.4236280528316165E-4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1.6050788984492137E-3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6.0570693227098428E-4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5.31976749975438E-5</v>
      </c>
    </row>
    <row r="1194" spans="2:11" x14ac:dyDescent="0.25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1.6496237993816903E-4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7.7641014459968103E-4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2.1016512260772151E-3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6.636197528728841E-4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5.4884601694715209E-5</v>
      </c>
    </row>
    <row r="1195" spans="2:11" x14ac:dyDescent="0.25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1.8901983299781709E-4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1.1278311276554836E-3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2.3988735853047775E-3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7.6562443221782903E-4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5.7753328619486346E-5</v>
      </c>
    </row>
    <row r="1196" spans="2:11" x14ac:dyDescent="0.25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1.6552133139382006E-4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6.1927608485417911E-4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1.022368365690218E-3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3.6984972923827925E-4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4.9078767571912707E-5</v>
      </c>
    </row>
    <row r="1197" spans="2:11" x14ac:dyDescent="0.25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1.8505356673614282E-5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3.0246270030677334E-3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2.3401415369717813E-3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1.989804237512589E-3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5.4933124914444251E-4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1.9165259270633101E-4</v>
      </c>
    </row>
    <row r="1198" spans="2:11" x14ac:dyDescent="0.25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2.1757814898188874E-5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9.5734580401239612E-4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1.766820644495759E-3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3.0326391838409006E-3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1.6500722348661069E-3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3.4917166002064291E-4</v>
      </c>
    </row>
    <row r="1199" spans="2:11" x14ac:dyDescent="0.25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1.2563607576129515E-4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0.19007279338024202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0.96687917775999388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5.2742775381167135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7.2391863576481619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0.80015174784334919</v>
      </c>
    </row>
    <row r="1200" spans="2:11" x14ac:dyDescent="0.25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5.9291042153872091E-3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0.58772581251801548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0.53648855525334405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0.41430723307557071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2.6715204892533515E-3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5.1901406398127366E-4</v>
      </c>
    </row>
    <row r="1201" spans="2:11" x14ac:dyDescent="0.25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0.11223856179340863</v>
      </c>
      <c r="G1201" s="1">
        <f t="shared" ref="G1201:K1201" si="805">SUM(G1206:G1210)</f>
        <v>0.11168660449909645</v>
      </c>
      <c r="H1201" s="1">
        <f t="shared" si="805"/>
        <v>0.17103984755715212</v>
      </c>
      <c r="I1201" s="1">
        <f t="shared" si="805"/>
        <v>0.35817770515173175</v>
      </c>
      <c r="J1201" s="1">
        <f t="shared" si="805"/>
        <v>9.004980713103046E-2</v>
      </c>
      <c r="K1201" s="1">
        <f t="shared" si="805"/>
        <v>1.1957381492501431E-4</v>
      </c>
    </row>
    <row r="1202" spans="2:11" x14ac:dyDescent="0.25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0.1038602246425001</v>
      </c>
      <c r="G1202" s="1">
        <f t="shared" ref="G1202:K1202" si="806">G1201-G1203</f>
        <v>9.1728763222637691E-2</v>
      </c>
      <c r="H1202" s="1">
        <f t="shared" si="806"/>
        <v>0.17099023545062067</v>
      </c>
      <c r="I1202" s="1">
        <f t="shared" si="806"/>
        <v>0.35817000570819235</v>
      </c>
      <c r="J1202" s="1">
        <f t="shared" si="806"/>
        <v>8.9171898231078392E-2</v>
      </c>
      <c r="K1202" s="1">
        <f t="shared" si="806"/>
        <v>1.042272550580691E-4</v>
      </c>
    </row>
    <row r="1203" spans="2:11" x14ac:dyDescent="0.25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8.3783371509085318E-3</v>
      </c>
      <c r="G1203" s="1">
        <f t="shared" ref="G1203" si="807">SUM(G1204:G1205)</f>
        <v>1.9957841276458766E-2</v>
      </c>
      <c r="H1203" s="1">
        <f t="shared" ref="H1203" si="808">SUM(H1204:H1205)</f>
        <v>4.9612106531468561E-5</v>
      </c>
      <c r="I1203" s="1">
        <f t="shared" ref="I1203" si="809">SUM(I1204:I1205)</f>
        <v>7.6994435394105814E-6</v>
      </c>
      <c r="J1203" s="1">
        <f t="shared" ref="J1203" si="810">SUM(J1204:J1205)</f>
        <v>8.7790889995206648E-4</v>
      </c>
      <c r="K1203" s="1">
        <f t="shared" ref="K1203" si="811">SUM(K1204:K1205)</f>
        <v>1.5346559866945216E-5</v>
      </c>
    </row>
    <row r="1204" spans="2:11" x14ac:dyDescent="0.25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8.3783371509085318E-3</v>
      </c>
      <c r="G1204" s="1">
        <f>[1]Transport!C$27/SUM([1]Transport!C$24,[1]Transport!C$27)*G1201*(G$45+G$612)/(G$45+G$612+G$47)</f>
        <v>1.9957841276458766E-2</v>
      </c>
      <c r="H1204" s="1">
        <f>[1]Transport!D$27/SUM([1]Transport!D$24,[1]Transport!D$27)*H1201*(H$45+H$612)/(H$45+H$612+H$47)</f>
        <v>4.9612106531468561E-5</v>
      </c>
      <c r="I1204" s="1">
        <f>[1]Transport!E$27/SUM([1]Transport!E$24,[1]Transport!E$27)*I1201*(I$45+I$612)/(I$45+I$612+I$47)</f>
        <v>7.6994435394105814E-6</v>
      </c>
      <c r="J1204" s="1">
        <f>[1]Transport!F$27/SUM([1]Transport!F$24,[1]Transport!F$27)*J1201*(J$45+J$612)/(J$45+J$612+J$47)</f>
        <v>8.7844828303616486E-5</v>
      </c>
      <c r="K1204" s="1">
        <f>[1]Transport!G$27/SUM([1]Transport!G$24,[1]Transport!G$27)*K1201*(K$45+K$612)/(K$45+K$612+K$47)</f>
        <v>4.1158660404919384E-6</v>
      </c>
    </row>
    <row r="1205" spans="2:11" x14ac:dyDescent="0.25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7.9006407164845002E-4</v>
      </c>
      <c r="K1205" s="1">
        <f>(K$47+K$714)/([1]Transport!G$24+[1]Transport!G$27)*K1201</f>
        <v>1.1230693826453275E-5</v>
      </c>
    </row>
    <row r="1206" spans="2:11" x14ac:dyDescent="0.25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25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3.6831700378108746E-3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4.1335837866945191E-3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3.2561515026245423E-3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2.5956500635621678E-3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3.1655235274374594E-4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2.5120233539927865E-5</v>
      </c>
    </row>
    <row r="1208" spans="2:11" x14ac:dyDescent="0.25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5.5880931876779033E-2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5.6140215894486367E-2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4.9636615288689567E-2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4.9737756841405856E-2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6.2487927546316286E-4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2.2595784526439262E-5</v>
      </c>
    </row>
    <row r="1209" spans="2:11" x14ac:dyDescent="0.25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4.3098103539750514E-3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4.0388672284637599E-3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6.6779863927325697E-2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7.0612258931234059E-2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1.1523709053435405E-2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2.91625554680149E-5</v>
      </c>
    </row>
    <row r="1210" spans="2:11" x14ac:dyDescent="0.25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4.8364649524843685E-2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4.7373937589451819E-2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5.1367216838512315E-2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0.23523203931552963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7.7584666449388148E-2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4.2695241390632279E-5</v>
      </c>
    </row>
    <row r="1211" spans="2:11" x14ac:dyDescent="0.25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49.003559297265674</v>
      </c>
      <c r="G1211" s="3">
        <f t="shared" ref="G1211:K1211" si="812">SUM(G1212:G1261)</f>
        <v>57.664380147321026</v>
      </c>
      <c r="H1211" s="3">
        <f t="shared" si="812"/>
        <v>59.964000482647478</v>
      </c>
      <c r="I1211" s="3">
        <f t="shared" si="812"/>
        <v>62.345100711353226</v>
      </c>
      <c r="J1211" s="3">
        <f t="shared" si="812"/>
        <v>62.355595826754183</v>
      </c>
      <c r="K1211" s="3">
        <f t="shared" si="812"/>
        <v>61.148135014991659</v>
      </c>
    </row>
    <row r="1212" spans="2:11" x14ac:dyDescent="0.25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0.41619655216292173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0.36070637535694133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0.27746556823979301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0.13873267579239099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25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1.4283556525514114E-2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0.32140007328179265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0.73948513328607801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0.63789389894693216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1.0132589612955416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1.9707178683204445</v>
      </c>
    </row>
    <row r="1214" spans="2:11" x14ac:dyDescent="0.25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9.6875259209793313E-2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0.15075338698941732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0.12656098396079388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3.8964653527380393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17.388787865249775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18.045916988721963</v>
      </c>
    </row>
    <row r="1215" spans="2:11" x14ac:dyDescent="0.25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6.1262180063302821E-2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9.7661546833160764E-2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0.12331058268779918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4.2661465716767974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2.4016998202085511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17.26612928226718</v>
      </c>
    </row>
    <row r="1216" spans="2:11" x14ac:dyDescent="0.25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0.19454949713839517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1.0189795644458193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1.8774294194709704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3.4701812171887614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20.224942841878804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5.7846054923075831</v>
      </c>
    </row>
    <row r="1217" spans="2:11" x14ac:dyDescent="0.25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2.1662268692814647E-4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1.6801007398717018E-3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1.4973936300605758E-3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1.4315428725241524E-3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6.1511799922469006E-4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2.9038472333046527E-4</v>
      </c>
    </row>
    <row r="1218" spans="2:11" x14ac:dyDescent="0.25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4.7214541418138273E-2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9.8820686981647296E-2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6.9778000707567706E-2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7.8649775512605338E-2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1.4482466437693458E-3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4.8117847791855431E-4</v>
      </c>
    </row>
    <row r="1219" spans="2:11" x14ac:dyDescent="0.25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4.2086283381711678E-2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0.15637443551074215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0.49627290089836978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0.43039529908026031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8.7874843534201439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2.3505148335935266</v>
      </c>
    </row>
    <row r="1220" spans="2:11" x14ac:dyDescent="0.25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8.8994095346639213E-2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0.16033403058386175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0.15497950731766738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0.12522106584584644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2.3690237477455513E-3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7.1564106419362257E-4</v>
      </c>
    </row>
    <row r="1221" spans="2:11" x14ac:dyDescent="0.25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1.347940720434434E-5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2.4476442121831054E-3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1.9417759683223515E-3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1.8043169892977672E-3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6.4371280505072775E-4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3.3444856819976593E-4</v>
      </c>
    </row>
    <row r="1222" spans="2:11" x14ac:dyDescent="0.25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5.9631933979276421E-6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6.4330208949428557E-4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1.214600612033951E-3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2.1806886626022535E-3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1.7501525000921546E-3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5.8393997703308097E-4</v>
      </c>
    </row>
    <row r="1223" spans="2:11" x14ac:dyDescent="0.25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6.8989978298297474E-5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0.12505700603883163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0.66231402931343675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4.1404639203770817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7.5026603465355199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1.6397411297779805</v>
      </c>
    </row>
    <row r="1224" spans="2:11" x14ac:dyDescent="0.25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3.1243102757640561E-3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0.36349111134688644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0.34423432926012265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0.27764820992959444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2.730267059027975E-3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8.8037422817772591E-4</v>
      </c>
    </row>
    <row r="1225" spans="2:11" x14ac:dyDescent="0.25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6.3656574951214136E-5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1.4472715864517139E-4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2.3622584658037352E-4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0.95450599079654885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0.47594770553930216</v>
      </c>
    </row>
    <row r="1226" spans="2:11" x14ac:dyDescent="0.25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8.4105074836231093E-5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1.3074823718922359E-4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1.9207974614428525E-4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2.5909133859269379E-4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3.5377860020439781E-4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2.17233265683332E-4</v>
      </c>
    </row>
    <row r="1227" spans="2:11" x14ac:dyDescent="0.25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7.2997037366025793E-4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1.6116818600793218E-3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1.5658566493315638E-3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1.3919996194455297E-3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2.9372453675036663E-4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2.0394339169023618E-4</v>
      </c>
    </row>
    <row r="1228" spans="2:11" x14ac:dyDescent="0.25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5.2398680565472361E-5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1.331112898313291E-4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2.1082791192716612E-4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2.4520859851128573E-3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13.609574009364952</v>
      </c>
    </row>
    <row r="1229" spans="2:11" x14ac:dyDescent="0.25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0.61925004876314849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0.6276961855926001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0.48283950464898828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0.2414229969042179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25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5.1867278378632212E-2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6.2013470199449562E-2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4.4935129202580117E-2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0.98926533001906858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0.38753513342750096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1.5955248040318306E-4</v>
      </c>
    </row>
    <row r="1231" spans="2:11" x14ac:dyDescent="0.25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0.21823857585890974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0.38854557261583084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2.0152318921173507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2.5234829998402111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0.17721422268839912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1.7683383949334834E-4</v>
      </c>
    </row>
    <row r="1232" spans="2:11" x14ac:dyDescent="0.25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0.20034979763787272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3.5684146785547637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3.3709614688926752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2.7131969335055031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5.0918166316675192E-4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7.5219351603497645E-5</v>
      </c>
    </row>
    <row r="1233" spans="2:11" x14ac:dyDescent="0.25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0.10411860810454759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0.18105992782431587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0.17399174155586683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0.14598667905236692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5.2102953498219039E-4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9.6810346385761128E-5</v>
      </c>
    </row>
    <row r="1234" spans="2:11" x14ac:dyDescent="0.25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18.302990166009014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17.109887786826096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15.773110130462555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3.5179064497181178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25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0.31265428284318891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0.37223961841965719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0.26084958095626198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0.20080831036247848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6.78677890717487E-4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8.7964655133146415E-6</v>
      </c>
    </row>
    <row r="1236" spans="2:11" x14ac:dyDescent="0.25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2.0629457362250228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3.2077407402812423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2.2780179147605986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2.5014080772287239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6.1094550100789283E-4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5.4487213010230606E-6</v>
      </c>
    </row>
    <row r="1237" spans="2:11" x14ac:dyDescent="0.25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1.8541582976286164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2.962032956461095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3.4178245311784599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2.8104728462711352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4.2056101975603055E-2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5.0944982013324187E-6</v>
      </c>
    </row>
    <row r="1238" spans="2:11" x14ac:dyDescent="0.25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1.5161622006850874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2.2767121724180832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5.5452357458429287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13.025693151763198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2.5698643997846262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6.3143717425855058E-6</v>
      </c>
    </row>
    <row r="1239" spans="2:11" x14ac:dyDescent="0.25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9.8168013366272159E-5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5.0907886284423806E-4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1.0589726142179489E-3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4.4036122693861385E-4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5.1281880364932951E-5</v>
      </c>
    </row>
    <row r="1240" spans="2:11" x14ac:dyDescent="0.25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6.8410031796486075E-5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3.8503243864093672E-4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9.2452937621541169E-4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3.6119856902094865E-4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3.9870708044567214E-5</v>
      </c>
    </row>
    <row r="1241" spans="2:11" x14ac:dyDescent="0.25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7.447946781918182E-5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5.4503768192591207E-4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1.1559025544685239E-3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4.0470797378166731E-4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3.88361991021829E-5</v>
      </c>
    </row>
    <row r="1242" spans="2:11" x14ac:dyDescent="0.25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9.4643298419349312E-5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7.8107968579157539E-4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2.0479639548351414E-3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6.6845995254647609E-4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5.3570144266975045E-5</v>
      </c>
    </row>
    <row r="1243" spans="2:11" x14ac:dyDescent="0.25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25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1.4084745784472617E-5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7.1785781538068342E-3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7.1720650463923136E-3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3.3826546954013485E-2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1.266839232814608E-2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8.3717229271382314E-5</v>
      </c>
    </row>
    <row r="1245" spans="2:11" x14ac:dyDescent="0.25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3.2581416772200474E-3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1.8053864160590321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3.7370157196173786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5.5790757028358726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0.83252615737504554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1.1689053633440477E-4</v>
      </c>
    </row>
    <row r="1246" spans="2:11" x14ac:dyDescent="0.25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2.5423731074383091E-2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5.4346568774068842E-2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5.2332572139602698E-2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4.2092149254481105E-2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4.5396838422063281E-4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6.8114351275696009E-5</v>
      </c>
    </row>
    <row r="1247" spans="2:11" x14ac:dyDescent="0.25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4.761771854566986E-2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0.12071289644478596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0.11548635189226919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9.6977917105162223E-2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4.8885769512121893E-4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8.7349280807594957E-5</v>
      </c>
    </row>
    <row r="1248" spans="2:11" x14ac:dyDescent="0.25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18.438995909892149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17.235953172386726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13.258371649435597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6.6291840675421474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25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3.9712142930289464E-3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4.6812688818409914E-3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3.8046521341000474E-3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3.0463465096696386E-3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2.5164499785976615E-4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5.5522423448447784E-6</v>
      </c>
    </row>
    <row r="1250" spans="2:11" x14ac:dyDescent="0.25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0.84940243166912399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0.90305762973539649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0.64570554736080354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0.67913139843609327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2.5767177802585588E-4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4.0639314598259258E-6</v>
      </c>
    </row>
    <row r="1251" spans="2:11" x14ac:dyDescent="0.25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2.4497827856064083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2.8361285432063528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2.8068362474724795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2.1812495490862847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2.7204049122497072E-4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3.958388060354975E-6</v>
      </c>
    </row>
    <row r="1252" spans="2:11" x14ac:dyDescent="0.25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0.90406265829249521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1.0075860900876055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0.992919723176656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0.77535754980678728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1.436816835285519E-4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3.7448562839875873E-6</v>
      </c>
    </row>
    <row r="1253" spans="2:11" x14ac:dyDescent="0.25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1.0625638565279306E-4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4.3546293082049231E-4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9.9686263822403682E-4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3.9888704122061259E-4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3.8707575430663331E-5</v>
      </c>
    </row>
    <row r="1254" spans="2:11" x14ac:dyDescent="0.25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7.4579732429573241E-5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3.6751872508095394E-4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1.060633015741127E-3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3.5549006280363163E-4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3.2657507305398904E-5</v>
      </c>
    </row>
    <row r="1255" spans="2:11" x14ac:dyDescent="0.25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7.9441538248136586E-5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4.9728173627197451E-4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1.1199853340987927E-3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3.8109702935155038E-4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3.2037446347910013E-5</v>
      </c>
    </row>
    <row r="1256" spans="2:11" x14ac:dyDescent="0.25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6.6114853981490338E-5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2.5806180764055298E-4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4.4688730127476938E-4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1.7830428446058338E-4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2.5782713325784147E-5</v>
      </c>
    </row>
    <row r="1257" spans="2:11" x14ac:dyDescent="0.25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25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2.2668651061255544E-3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2.5324750235944131E-3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1.9827892852136092E-3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1.5860140886700578E-3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1.8772185499833747E-4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1.5357430990642083E-5</v>
      </c>
    </row>
    <row r="1259" spans="2:11" x14ac:dyDescent="0.25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3.5287297673056696E-2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3.5391324619474356E-2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3.0694230113742296E-2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3.1141133199817608E-2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2.9431209385622371E-4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1.1056758604603457E-5</v>
      </c>
    </row>
    <row r="1260" spans="2:11" x14ac:dyDescent="0.25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2.0178183876759484E-3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1.9340954292398245E-3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3.3128793705916648E-2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3.4202654805862563E-2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5.3605972468593185E-3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1.3699816152247155E-5</v>
      </c>
    </row>
    <row r="1261" spans="2:11" x14ac:dyDescent="0.25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3.3018241931994922E-2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3.2278136240850373E-2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3.3253947583053119E-2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0.11046148994499569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3.4516292957300278E-2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2.0242332087374496E-5</v>
      </c>
    </row>
    <row r="1262" spans="2:11" x14ac:dyDescent="0.25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25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0.88951199431361416</v>
      </c>
      <c r="G1263" s="1">
        <f t="shared" si="816"/>
        <v>0.95694536964701826</v>
      </c>
      <c r="H1263" s="1">
        <f t="shared" si="816"/>
        <v>1.058095432647125</v>
      </c>
      <c r="I1263" s="1">
        <f t="shared" si="816"/>
        <v>1.2266788709806375</v>
      </c>
      <c r="J1263" s="1" t="str">
        <f t="shared" si="816"/>
        <v>-</v>
      </c>
      <c r="K1263" s="1" t="str">
        <f t="shared" si="816"/>
        <v>-</v>
      </c>
    </row>
    <row r="1264" spans="2:11" x14ac:dyDescent="0.25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1.8116719735064515</v>
      </c>
      <c r="G1264" s="1">
        <f t="shared" si="816"/>
        <v>1.8116719735064513</v>
      </c>
      <c r="H1264" s="1">
        <f t="shared" si="816"/>
        <v>1.8116719735064502</v>
      </c>
      <c r="I1264" s="1">
        <f t="shared" si="816"/>
        <v>1.8116719735064486</v>
      </c>
      <c r="J1264" s="1">
        <f t="shared" si="816"/>
        <v>1.9097361681215794</v>
      </c>
      <c r="K1264" s="1">
        <f t="shared" si="816"/>
        <v>2.1517714349671606</v>
      </c>
    </row>
    <row r="1265" spans="2:11" x14ac:dyDescent="0.25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1.4637982671179679</v>
      </c>
      <c r="G1265" s="1">
        <f t="shared" si="816"/>
        <v>1.463798267117967</v>
      </c>
      <c r="H1265" s="1">
        <f t="shared" si="816"/>
        <v>1.4637982671179703</v>
      </c>
      <c r="I1265" s="1">
        <f t="shared" si="816"/>
        <v>1.4637982671179692</v>
      </c>
      <c r="J1265" s="1">
        <f t="shared" si="816"/>
        <v>1.5674664395258184</v>
      </c>
      <c r="K1265" s="1">
        <f t="shared" si="816"/>
        <v>1.7155244493584023</v>
      </c>
    </row>
    <row r="1266" spans="2:11" x14ac:dyDescent="0.25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1.3374527251492019</v>
      </c>
      <c r="G1266" s="1">
        <f t="shared" si="816"/>
        <v>1.3374527251491968</v>
      </c>
      <c r="H1266" s="1">
        <f t="shared" si="816"/>
        <v>1.337452725149201</v>
      </c>
      <c r="I1266" s="1">
        <f t="shared" si="816"/>
        <v>1.3374527251492012</v>
      </c>
      <c r="J1266" s="1">
        <f t="shared" si="816"/>
        <v>1.3605858682943466</v>
      </c>
      <c r="K1266" s="1">
        <f t="shared" si="816"/>
        <v>1.6429334573092715</v>
      </c>
    </row>
    <row r="1267" spans="2:11" x14ac:dyDescent="0.25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1.2949729235430809</v>
      </c>
      <c r="G1267" s="1">
        <f t="shared" si="816"/>
        <v>1.2949729235430816</v>
      </c>
      <c r="H1267" s="1">
        <f t="shared" si="816"/>
        <v>1.2949729235430818</v>
      </c>
      <c r="I1267" s="1">
        <f t="shared" si="816"/>
        <v>1.2949729235430802</v>
      </c>
      <c r="J1267" s="1">
        <f t="shared" si="816"/>
        <v>1.3854055589135756</v>
      </c>
      <c r="K1267" s="1">
        <f t="shared" si="816"/>
        <v>1.3961971761528698</v>
      </c>
    </row>
    <row r="1268" spans="2:11" x14ac:dyDescent="0.25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0.71077556860084246</v>
      </c>
      <c r="G1268" s="1">
        <f t="shared" si="820"/>
        <v>0.76059254725847658</v>
      </c>
      <c r="H1268" s="1">
        <f t="shared" si="820"/>
        <v>0.77192400082168422</v>
      </c>
      <c r="I1268" s="1">
        <f t="shared" si="820"/>
        <v>0.81060616304529487</v>
      </c>
      <c r="J1268" s="1">
        <f t="shared" si="820"/>
        <v>0.94496106194067919</v>
      </c>
      <c r="K1268" s="1">
        <f t="shared" si="820"/>
        <v>1.1959965616150787</v>
      </c>
    </row>
    <row r="1269" spans="2:11" x14ac:dyDescent="0.25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0.627405089580783</v>
      </c>
      <c r="G1269" s="1">
        <f t="shared" si="820"/>
        <v>0.63283609961695719</v>
      </c>
      <c r="H1269" s="1">
        <f t="shared" si="820"/>
        <v>0.59418249291387348</v>
      </c>
      <c r="I1269" s="1">
        <f t="shared" si="820"/>
        <v>0.61893498723691842</v>
      </c>
      <c r="J1269" s="1">
        <f t="shared" si="820"/>
        <v>0.82749606059355207</v>
      </c>
      <c r="K1269" s="1">
        <f t="shared" si="820"/>
        <v>1.0691677729758242</v>
      </c>
    </row>
    <row r="1270" spans="2:11" x14ac:dyDescent="0.25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0.54553547019584758</v>
      </c>
      <c r="G1270" s="1">
        <f t="shared" si="820"/>
        <v>0.6040801130724992</v>
      </c>
      <c r="H1270" s="1">
        <f t="shared" si="820"/>
        <v>0.61794363104930772</v>
      </c>
      <c r="I1270" s="1">
        <f t="shared" si="820"/>
        <v>0.66533305359910433</v>
      </c>
      <c r="J1270" s="1">
        <f t="shared" si="820"/>
        <v>0.81465728379750468</v>
      </c>
      <c r="K1270" s="1">
        <f t="shared" si="820"/>
        <v>1.1311944096251414</v>
      </c>
    </row>
    <row r="1271" spans="2:11" x14ac:dyDescent="0.25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0.51975568473665912</v>
      </c>
      <c r="G1271" s="1">
        <f t="shared" si="820"/>
        <v>0.57149016796689156</v>
      </c>
      <c r="H1271" s="1">
        <f t="shared" si="820"/>
        <v>0.58365456619614886</v>
      </c>
      <c r="I1271" s="1">
        <f t="shared" si="820"/>
        <v>0.6165967136645325</v>
      </c>
      <c r="J1271" s="1">
        <f t="shared" si="820"/>
        <v>0.77092837209897069</v>
      </c>
      <c r="K1271" s="1">
        <f t="shared" si="820"/>
        <v>1.0053913586571748</v>
      </c>
    </row>
    <row r="1272" spans="2:11" x14ac:dyDescent="0.25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0.72840569582556858</v>
      </c>
      <c r="G1272" s="1">
        <f t="shared" si="821"/>
        <v>0.77398632577147186</v>
      </c>
      <c r="H1272" s="1">
        <f t="shared" si="821"/>
        <v>0.78492136326513295</v>
      </c>
      <c r="I1272" s="1">
        <f t="shared" si="821"/>
        <v>0.82418538716228018</v>
      </c>
      <c r="J1272" s="1">
        <f t="shared" si="821"/>
        <v>0.96046906819083888</v>
      </c>
      <c r="K1272" s="1">
        <f t="shared" si="821"/>
        <v>1.1956557033921256</v>
      </c>
    </row>
    <row r="1273" spans="2:11" x14ac:dyDescent="0.25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0.25294965898119681</v>
      </c>
      <c r="G1273" s="1">
        <f t="shared" si="821"/>
        <v>0.6371405868401735</v>
      </c>
      <c r="H1273" s="1">
        <f t="shared" si="821"/>
        <v>0.646766365349559</v>
      </c>
      <c r="I1273" s="1">
        <f t="shared" si="821"/>
        <v>0.66373750289572486</v>
      </c>
      <c r="J1273" s="1">
        <f t="shared" si="821"/>
        <v>0.83762581666335123</v>
      </c>
      <c r="K1273" s="1">
        <f t="shared" si="821"/>
        <v>1.0726064647831441</v>
      </c>
    </row>
    <row r="1274" spans="2:11" x14ac:dyDescent="0.25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0.5491255428048899</v>
      </c>
      <c r="G1274" s="1">
        <f t="shared" si="821"/>
        <v>0.61233675297753154</v>
      </c>
      <c r="H1274" s="1">
        <f t="shared" si="821"/>
        <v>0.62626411557968109</v>
      </c>
      <c r="I1274" s="1">
        <f t="shared" si="821"/>
        <v>0.67374034970444185</v>
      </c>
      <c r="J1274" s="1">
        <f t="shared" si="821"/>
        <v>0.81540976606566751</v>
      </c>
      <c r="K1274" s="1">
        <f t="shared" si="821"/>
        <v>1.1391820967646749</v>
      </c>
    </row>
    <row r="1275" spans="2:11" x14ac:dyDescent="0.25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0.52694473941878894</v>
      </c>
      <c r="G1275" s="1">
        <f t="shared" si="821"/>
        <v>0.57893364088551569</v>
      </c>
      <c r="H1275" s="1">
        <f t="shared" si="821"/>
        <v>0.59105385364833973</v>
      </c>
      <c r="I1275" s="1">
        <f t="shared" si="821"/>
        <v>0.60544296521567231</v>
      </c>
      <c r="J1275" s="1">
        <f t="shared" si="821"/>
        <v>0.77318361262846058</v>
      </c>
      <c r="K1275" s="1">
        <f t="shared" si="821"/>
        <v>1.0042787291509523</v>
      </c>
    </row>
    <row r="1276" spans="2:11" x14ac:dyDescent="0.25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1.0965696656165203</v>
      </c>
      <c r="H1276" s="1">
        <f t="shared" si="822"/>
        <v>1.0965696656165205</v>
      </c>
      <c r="I1276" s="1">
        <f t="shared" si="822"/>
        <v>1.09656966561652</v>
      </c>
      <c r="J1276" s="1">
        <f t="shared" si="822"/>
        <v>1.2273773010043356</v>
      </c>
      <c r="K1276" s="1">
        <f t="shared" si="822"/>
        <v>1.2311322977784591</v>
      </c>
    </row>
    <row r="1277" spans="2:11" x14ac:dyDescent="0.25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0.89149519806162125</v>
      </c>
      <c r="G1277" s="1">
        <f t="shared" si="823"/>
        <v>0.89149519806161992</v>
      </c>
      <c r="H1277" s="1">
        <f t="shared" si="823"/>
        <v>0.89149519806162247</v>
      </c>
      <c r="I1277" s="1">
        <f t="shared" si="823"/>
        <v>0.89149519806162258</v>
      </c>
      <c r="J1277" s="1">
        <f t="shared" si="823"/>
        <v>0.96779154987420413</v>
      </c>
      <c r="K1277" s="1">
        <f t="shared" si="823"/>
        <v>1.0482583117606017</v>
      </c>
    </row>
    <row r="1278" spans="2:11" x14ac:dyDescent="0.25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0.83000507256490574</v>
      </c>
      <c r="G1278" s="1">
        <f t="shared" si="824"/>
        <v>0.83000507256490585</v>
      </c>
      <c r="H1278" s="1">
        <f t="shared" si="824"/>
        <v>0.83000507256490619</v>
      </c>
      <c r="I1278" s="1">
        <f t="shared" si="824"/>
        <v>0.8300050725649053</v>
      </c>
      <c r="J1278" s="1">
        <f t="shared" si="824"/>
        <v>0.90335309632768312</v>
      </c>
      <c r="K1278" s="1">
        <f t="shared" si="824"/>
        <v>0.99035483058553442</v>
      </c>
    </row>
    <row r="1279" spans="2:11" x14ac:dyDescent="0.25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0.83675282096654247</v>
      </c>
      <c r="H1279" s="1">
        <f t="shared" si="825"/>
        <v>0.83675282096654247</v>
      </c>
      <c r="I1279" s="1">
        <f t="shared" si="825"/>
        <v>0.83675282096654191</v>
      </c>
      <c r="J1279" s="1">
        <f t="shared" si="825"/>
        <v>0.93359244965284616</v>
      </c>
      <c r="K1279" s="1">
        <f t="shared" si="825"/>
        <v>1.0607208495246485</v>
      </c>
    </row>
    <row r="1280" spans="2:11" x14ac:dyDescent="0.25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0.49379534694678312</v>
      </c>
      <c r="G1280" s="1">
        <f t="shared" si="826"/>
        <v>0.50503220860251352</v>
      </c>
      <c r="H1280" s="1">
        <f t="shared" si="826"/>
        <v>0.52188750108610993</v>
      </c>
      <c r="I1280" s="1">
        <f t="shared" si="826"/>
        <v>0.54997965522543646</v>
      </c>
      <c r="J1280" s="1" t="str">
        <f t="shared" si="826"/>
        <v>-</v>
      </c>
      <c r="K1280" s="1" t="str">
        <f t="shared" si="826"/>
        <v>-</v>
      </c>
    </row>
    <row r="1281" spans="2:11" x14ac:dyDescent="0.25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1.1402006890621219</v>
      </c>
      <c r="G1281" s="1">
        <f t="shared" si="826"/>
        <v>1.159057520751861</v>
      </c>
      <c r="H1281" s="1">
        <f t="shared" si="826"/>
        <v>1.1563603159565821</v>
      </c>
      <c r="I1281" s="1">
        <f t="shared" si="826"/>
        <v>0.88917145782049833</v>
      </c>
      <c r="J1281" s="1">
        <f t="shared" si="826"/>
        <v>0.88090443068020197</v>
      </c>
      <c r="K1281" s="1">
        <f t="shared" si="826"/>
        <v>0.93902383797699518</v>
      </c>
    </row>
    <row r="1282" spans="2:11" x14ac:dyDescent="0.25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1.6390254188385251</v>
      </c>
      <c r="G1282" s="1">
        <f t="shared" si="826"/>
        <v>1.8955942288697811</v>
      </c>
      <c r="H1282" s="1">
        <f t="shared" si="826"/>
        <v>1.8625817748225337</v>
      </c>
      <c r="I1282" s="1">
        <f t="shared" si="826"/>
        <v>1.7655463376524629</v>
      </c>
      <c r="J1282" s="1">
        <f t="shared" si="826"/>
        <v>1.4886134244969449</v>
      </c>
      <c r="K1282" s="1">
        <f t="shared" si="826"/>
        <v>0.77943179739809343</v>
      </c>
    </row>
    <row r="1283" spans="2:11" x14ac:dyDescent="0.25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2.0102104140526831</v>
      </c>
      <c r="G1283" s="1">
        <f t="shared" si="826"/>
        <v>2.501480544135577</v>
      </c>
      <c r="H1283" s="1">
        <f t="shared" si="826"/>
        <v>2.4989580826650917</v>
      </c>
      <c r="I1283" s="1">
        <f t="shared" si="826"/>
        <v>2.5124000047280286</v>
      </c>
      <c r="J1283" s="1">
        <f t="shared" si="826"/>
        <v>0.77004377137081337</v>
      </c>
      <c r="K1283" s="1">
        <f t="shared" si="826"/>
        <v>0.70418263091196898</v>
      </c>
    </row>
    <row r="1284" spans="2:11" x14ac:dyDescent="0.25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1.1484596299937384</v>
      </c>
      <c r="G1284" s="1">
        <f t="shared" si="826"/>
        <v>1.3283544750404404</v>
      </c>
      <c r="H1284" s="1">
        <f t="shared" si="826"/>
        <v>1.3230109275800899</v>
      </c>
      <c r="I1284" s="1">
        <f t="shared" si="826"/>
        <v>1.3351373420824744</v>
      </c>
      <c r="J1284" s="1">
        <f t="shared" si="826"/>
        <v>0.71234926702010604</v>
      </c>
      <c r="K1284" s="1">
        <f t="shared" si="826"/>
        <v>0.69434266313497817</v>
      </c>
    </row>
    <row r="1285" spans="2:11" x14ac:dyDescent="0.25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0.28603940550919499</v>
      </c>
      <c r="G1285" s="1">
        <f t="shared" si="826"/>
        <v>0.29254854993039753</v>
      </c>
      <c r="H1285" s="1">
        <f t="shared" si="826"/>
        <v>0.302312266562201</v>
      </c>
      <c r="I1285" s="1">
        <f t="shared" si="826"/>
        <v>0.31858512761520597</v>
      </c>
      <c r="J1285" s="1" t="str">
        <f t="shared" si="826"/>
        <v>-</v>
      </c>
      <c r="K1285" s="1" t="str">
        <f t="shared" si="826"/>
        <v>-</v>
      </c>
    </row>
    <row r="1286" spans="2:11" x14ac:dyDescent="0.25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0.69395914046850027</v>
      </c>
      <c r="G1286" s="1">
        <f t="shared" si="826"/>
        <v>0.67611862146289547</v>
      </c>
      <c r="H1286" s="1">
        <f t="shared" si="826"/>
        <v>0.67625289533105792</v>
      </c>
      <c r="I1286" s="1">
        <f t="shared" si="826"/>
        <v>0.6831304761186866</v>
      </c>
      <c r="J1286" s="1">
        <f t="shared" si="826"/>
        <v>0.59408104085055624</v>
      </c>
      <c r="K1286" s="1">
        <f t="shared" si="826"/>
        <v>0.62816200783532317</v>
      </c>
    </row>
    <row r="1287" spans="2:11" x14ac:dyDescent="0.25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0.60191038857616919</v>
      </c>
      <c r="G1287" s="1">
        <f t="shared" si="826"/>
        <v>0.6044586871589438</v>
      </c>
      <c r="H1287" s="1">
        <f t="shared" si="826"/>
        <v>0.60455522881014212</v>
      </c>
      <c r="I1287" s="1">
        <f t="shared" si="826"/>
        <v>0.60934725598769723</v>
      </c>
      <c r="J1287" s="1">
        <f t="shared" si="826"/>
        <v>0.48758342141696337</v>
      </c>
      <c r="K1287" s="1">
        <f t="shared" si="826"/>
        <v>0.50454300829944765</v>
      </c>
    </row>
    <row r="1288" spans="2:11" x14ac:dyDescent="0.25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0.51517883337797188</v>
      </c>
      <c r="G1288" s="1">
        <f t="shared" si="826"/>
        <v>0.51602762854810946</v>
      </c>
      <c r="H1288" s="1">
        <f t="shared" si="826"/>
        <v>0.51078755929714204</v>
      </c>
      <c r="I1288" s="1">
        <f t="shared" si="826"/>
        <v>0.51391535208770622</v>
      </c>
      <c r="J1288" s="1">
        <f t="shared" si="826"/>
        <v>0.48160891550859614</v>
      </c>
      <c r="K1288" s="1">
        <f t="shared" si="826"/>
        <v>0.46895179880015037</v>
      </c>
    </row>
    <row r="1289" spans="2:11" x14ac:dyDescent="0.25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0.43682868724492574</v>
      </c>
      <c r="G1289" s="1">
        <f t="shared" si="826"/>
        <v>0.43329707085081476</v>
      </c>
      <c r="H1289" s="1">
        <f t="shared" si="826"/>
        <v>0.43401724780756201</v>
      </c>
      <c r="I1289" s="1">
        <f t="shared" si="826"/>
        <v>0.43659461431902014</v>
      </c>
      <c r="J1289" s="1">
        <f t="shared" si="826"/>
        <v>0.43652032697492454</v>
      </c>
      <c r="K1289" s="1">
        <f t="shared" si="826"/>
        <v>0.47329901763586846</v>
      </c>
    </row>
    <row r="1290" spans="2:11" x14ac:dyDescent="0.25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0.51837627625535221</v>
      </c>
      <c r="H1290" s="1">
        <f t="shared" si="826"/>
        <v>0.54725699978031583</v>
      </c>
      <c r="I1290" s="1">
        <f t="shared" si="826"/>
        <v>0.58252549510038609</v>
      </c>
      <c r="J1290" s="1">
        <f t="shared" si="826"/>
        <v>0.63005903811555108</v>
      </c>
      <c r="K1290" s="1">
        <f t="shared" si="826"/>
        <v>0.7051519787741708</v>
      </c>
    </row>
    <row r="1291" spans="2:11" x14ac:dyDescent="0.25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0.4173371122353503</v>
      </c>
      <c r="H1291" s="1">
        <f t="shared" si="826"/>
        <v>0.44152467834756925</v>
      </c>
      <c r="I1291" s="1">
        <f t="shared" si="826"/>
        <v>0.47354253095908422</v>
      </c>
      <c r="J1291" s="1">
        <f t="shared" si="826"/>
        <v>0.51354660137371588</v>
      </c>
      <c r="K1291" s="1">
        <f t="shared" si="826"/>
        <v>0.57711028182946633</v>
      </c>
    </row>
    <row r="1292" spans="2:11" x14ac:dyDescent="0.25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0.38796990995538705</v>
      </c>
      <c r="H1292" s="1">
        <f t="shared" si="826"/>
        <v>0.41144563983358434</v>
      </c>
      <c r="I1292" s="1">
        <f t="shared" si="826"/>
        <v>0.43876419781446863</v>
      </c>
      <c r="J1292" s="1">
        <f t="shared" si="826"/>
        <v>0.4760641501508765</v>
      </c>
      <c r="K1292" s="1">
        <f t="shared" si="826"/>
        <v>0.53790287060121644</v>
      </c>
    </row>
    <row r="1293" spans="2:11" x14ac:dyDescent="0.25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0.39332458747711402</v>
      </c>
      <c r="H1293" s="1">
        <f t="shared" si="826"/>
        <v>0.41691699248490938</v>
      </c>
      <c r="I1293" s="1">
        <f t="shared" si="826"/>
        <v>0.44766126566721476</v>
      </c>
      <c r="J1293" s="1">
        <f t="shared" si="826"/>
        <v>0.47633359558963578</v>
      </c>
      <c r="K1293" s="1">
        <f t="shared" si="826"/>
        <v>0.53891535525660972</v>
      </c>
    </row>
    <row r="1294" spans="2:11" x14ac:dyDescent="0.25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25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0.41824117647058789</v>
      </c>
      <c r="G1295" s="1">
        <f t="shared" si="827"/>
        <v>1.6875112634380738</v>
      </c>
      <c r="H1295" s="1">
        <f t="shared" si="827"/>
        <v>1.5736090135508929</v>
      </c>
      <c r="I1295" s="1">
        <f t="shared" si="827"/>
        <v>0.95348903400502416</v>
      </c>
      <c r="J1295" s="1">
        <f t="shared" si="827"/>
        <v>0.8896581531055151</v>
      </c>
      <c r="K1295" s="1">
        <f t="shared" si="827"/>
        <v>0.94379767644465551</v>
      </c>
    </row>
    <row r="1296" spans="2:11" x14ac:dyDescent="0.25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1.1739119983159303</v>
      </c>
      <c r="G1296" s="1">
        <f t="shared" si="827"/>
        <v>2.6814066980118261</v>
      </c>
      <c r="H1296" s="1">
        <f t="shared" si="827"/>
        <v>2.2292050682587434</v>
      </c>
      <c r="I1296" s="1">
        <f t="shared" si="827"/>
        <v>1.1754386399053671</v>
      </c>
      <c r="J1296" s="1">
        <f t="shared" si="827"/>
        <v>0.80735893734951736</v>
      </c>
      <c r="K1296" s="1">
        <f t="shared" si="827"/>
        <v>0.78121933853851544</v>
      </c>
    </row>
    <row r="1297" spans="2:11" x14ac:dyDescent="0.25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0.91707360227427304</v>
      </c>
      <c r="G1297" s="1">
        <f t="shared" si="827"/>
        <v>1.190719079539923</v>
      </c>
      <c r="H1297" s="1">
        <f t="shared" si="827"/>
        <v>1.1868998696583615</v>
      </c>
      <c r="I1297" s="1">
        <f t="shared" si="827"/>
        <v>1.249803960530153</v>
      </c>
      <c r="J1297" s="1">
        <f t="shared" si="827"/>
        <v>0.72396086838110607</v>
      </c>
      <c r="K1297" s="1">
        <f t="shared" si="827"/>
        <v>0.70338333103449979</v>
      </c>
    </row>
    <row r="1298" spans="2:11" x14ac:dyDescent="0.25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1.3447827272586934</v>
      </c>
      <c r="G1298" s="1">
        <f t="shared" si="827"/>
        <v>1.583872423536687</v>
      </c>
      <c r="H1298" s="1">
        <f t="shared" si="827"/>
        <v>1.5904426329641308</v>
      </c>
      <c r="I1298" s="1">
        <f t="shared" si="827"/>
        <v>1.6150143068813314</v>
      </c>
      <c r="J1298" s="1">
        <f t="shared" si="827"/>
        <v>0.71337242832894265</v>
      </c>
      <c r="K1298" s="1">
        <f t="shared" si="827"/>
        <v>0.69352180260736862</v>
      </c>
    </row>
    <row r="1299" spans="2:11" x14ac:dyDescent="0.25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0.33901850024085994</v>
      </c>
      <c r="G1299" s="1">
        <f t="shared" si="827"/>
        <v>0.35391427166601114</v>
      </c>
      <c r="H1299" s="1">
        <f t="shared" si="827"/>
        <v>0.37625792880373776</v>
      </c>
      <c r="I1299" s="1">
        <f t="shared" si="827"/>
        <v>0.41349735736661458</v>
      </c>
      <c r="J1299" s="1" t="str">
        <f t="shared" si="827"/>
        <v>-</v>
      </c>
      <c r="K1299" s="1" t="str">
        <f t="shared" si="827"/>
        <v>-</v>
      </c>
    </row>
    <row r="1300" spans="2:11" x14ac:dyDescent="0.25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0.74992489171861898</v>
      </c>
      <c r="G1300" s="1">
        <f t="shared" si="827"/>
        <v>0.77132488540084976</v>
      </c>
      <c r="H1300" s="1">
        <f t="shared" si="827"/>
        <v>0.77727346300706102</v>
      </c>
      <c r="I1300" s="1">
        <f t="shared" si="827"/>
        <v>0.77966138702484034</v>
      </c>
      <c r="J1300" s="1">
        <f t="shared" si="827"/>
        <v>0.65358114564561298</v>
      </c>
      <c r="K1300" s="1">
        <f t="shared" si="827"/>
        <v>0.65127760809627444</v>
      </c>
    </row>
    <row r="1301" spans="2:11" x14ac:dyDescent="0.25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0.69684725097292288</v>
      </c>
      <c r="G1301" s="1">
        <f t="shared" si="827"/>
        <v>0.70374930781329359</v>
      </c>
      <c r="H1301" s="1">
        <f t="shared" si="827"/>
        <v>0.70303928113362846</v>
      </c>
      <c r="I1301" s="1">
        <f t="shared" si="827"/>
        <v>0.73366574947401753</v>
      </c>
      <c r="J1301" s="1">
        <f t="shared" si="827"/>
        <v>0.52412771620133358</v>
      </c>
      <c r="K1301" s="1">
        <f t="shared" si="827"/>
        <v>0.52262562375013377</v>
      </c>
    </row>
    <row r="1302" spans="2:11" x14ac:dyDescent="0.25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0.53908097273166578</v>
      </c>
      <c r="G1302" s="1">
        <f t="shared" si="827"/>
        <v>0.53241970192183496</v>
      </c>
      <c r="H1302" s="1">
        <f t="shared" si="827"/>
        <v>0.53195513613221135</v>
      </c>
      <c r="I1302" s="1">
        <f t="shared" si="827"/>
        <v>0.5412059478557415</v>
      </c>
      <c r="J1302" s="1">
        <f t="shared" si="827"/>
        <v>0.47859868189042687</v>
      </c>
      <c r="K1302" s="1">
        <f t="shared" si="827"/>
        <v>0.48577678811134334</v>
      </c>
    </row>
    <row r="1303" spans="2:11" x14ac:dyDescent="0.25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0.46600282616673111</v>
      </c>
      <c r="G1303" s="1">
        <f t="shared" si="827"/>
        <v>0.45574859166331955</v>
      </c>
      <c r="H1303" s="1">
        <f t="shared" si="827"/>
        <v>0.45674952761586396</v>
      </c>
      <c r="I1303" s="1">
        <f t="shared" si="827"/>
        <v>0.46318862307756753</v>
      </c>
      <c r="J1303" s="1">
        <f t="shared" si="827"/>
        <v>0.44111640193644308</v>
      </c>
      <c r="K1303" s="1">
        <f t="shared" si="827"/>
        <v>0.45905182841025866</v>
      </c>
    </row>
    <row r="1304" spans="2:11" x14ac:dyDescent="0.25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0.56203544748554657</v>
      </c>
      <c r="H1304" s="1">
        <f t="shared" si="827"/>
        <v>0.58659044839186469</v>
      </c>
      <c r="I1304" s="1">
        <f t="shared" si="827"/>
        <v>0.62106768657115863</v>
      </c>
      <c r="J1304" s="1">
        <f t="shared" si="827"/>
        <v>0.65854792139337193</v>
      </c>
      <c r="K1304" s="1">
        <f t="shared" si="827"/>
        <v>0.7276178034557057</v>
      </c>
    </row>
    <row r="1305" spans="2:11" x14ac:dyDescent="0.25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0.47335641817308749</v>
      </c>
      <c r="I1305" s="1">
        <f t="shared" si="827"/>
        <v>0.50466652248519139</v>
      </c>
      <c r="J1305" s="1">
        <f t="shared" si="827"/>
        <v>0.53568336575979758</v>
      </c>
      <c r="K1305" s="1">
        <f t="shared" si="827"/>
        <v>0.59502130464660852</v>
      </c>
    </row>
    <row r="1306" spans="2:11" x14ac:dyDescent="0.25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0.42028149632876899</v>
      </c>
      <c r="H1306" s="1">
        <f t="shared" si="827"/>
        <v>0.44091861279420036</v>
      </c>
      <c r="I1306" s="1">
        <f t="shared" si="827"/>
        <v>0.46687968093012217</v>
      </c>
      <c r="J1306" s="1">
        <f t="shared" si="827"/>
        <v>0.49775975441066367</v>
      </c>
      <c r="K1306" s="1">
        <f t="shared" si="827"/>
        <v>0.55472900201115627</v>
      </c>
    </row>
    <row r="1307" spans="2:11" x14ac:dyDescent="0.25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0.39943403925494775</v>
      </c>
      <c r="H1307" s="1">
        <f t="shared" si="827"/>
        <v>0.41671528087721776</v>
      </c>
      <c r="I1307" s="1">
        <f t="shared" si="827"/>
        <v>0.4371098679027185</v>
      </c>
      <c r="J1307" s="1">
        <f t="shared" si="827"/>
        <v>0.48209926995974389</v>
      </c>
      <c r="K1307" s="1">
        <f t="shared" si="827"/>
        <v>0.5253333488459343</v>
      </c>
    </row>
    <row r="1308" spans="2:11" x14ac:dyDescent="0.25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25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0.61546577618037046</v>
      </c>
      <c r="G1309" s="1">
        <f t="shared" si="828"/>
        <v>2.6453085321734187</v>
      </c>
      <c r="H1309" s="1">
        <f t="shared" si="828"/>
        <v>1.1222357466733623</v>
      </c>
      <c r="I1309" s="1">
        <f t="shared" si="828"/>
        <v>0.52298146680982271</v>
      </c>
      <c r="J1309" s="1">
        <f t="shared" si="828"/>
        <v>0.11376584068973801</v>
      </c>
      <c r="K1309" s="1">
        <f t="shared" si="828"/>
        <v>4.3982466932551617E-2</v>
      </c>
    </row>
    <row r="1310" spans="2:11" x14ac:dyDescent="0.25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0.63147296381648399</v>
      </c>
      <c r="G1310" s="1">
        <f t="shared" si="828"/>
        <v>0.1861987925261547</v>
      </c>
      <c r="H1310" s="1">
        <f t="shared" si="828"/>
        <v>3.1745672902846869E-2</v>
      </c>
      <c r="I1310" s="1">
        <f t="shared" si="828"/>
        <v>5.904341016331343E-3</v>
      </c>
      <c r="J1310" s="1">
        <f t="shared" si="828"/>
        <v>4.0655410610514892E-5</v>
      </c>
      <c r="K1310" s="1">
        <f t="shared" si="828"/>
        <v>1.3818327129078656E-5</v>
      </c>
    </row>
    <row r="1311" spans="2:11" x14ac:dyDescent="0.25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0.46819192074539001</v>
      </c>
      <c r="G1311" s="1">
        <f t="shared" si="828"/>
        <v>3.2908124639847072E-3</v>
      </c>
      <c r="H1311" s="1">
        <f t="shared" si="828"/>
        <v>6.1751165763959975E-2</v>
      </c>
      <c r="I1311" s="1">
        <f t="shared" si="828"/>
        <v>8.2553844285947836E-2</v>
      </c>
      <c r="J1311" s="1">
        <f t="shared" si="828"/>
        <v>2.0065716390434729</v>
      </c>
      <c r="K1311" s="1">
        <f t="shared" si="828"/>
        <v>2.6395847633025705E-2</v>
      </c>
    </row>
    <row r="1312" spans="2:11" x14ac:dyDescent="0.25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0.68269370824313103</v>
      </c>
      <c r="G1312" s="1">
        <f t="shared" si="828"/>
        <v>0.28900633505347101</v>
      </c>
      <c r="H1312" s="1">
        <f t="shared" si="828"/>
        <v>0.19442222416587149</v>
      </c>
      <c r="I1312" s="1">
        <f t="shared" si="828"/>
        <v>0.30839856405412458</v>
      </c>
      <c r="J1312" s="1">
        <f t="shared" si="828"/>
        <v>0.38330224191458856</v>
      </c>
      <c r="K1312" s="1">
        <f t="shared" si="828"/>
        <v>0.16928733184659722</v>
      </c>
    </row>
    <row r="1313" spans="2:16" x14ac:dyDescent="0.25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0.75765875520702253</v>
      </c>
      <c r="G1313" s="3">
        <f t="shared" ref="G1313:K1313" si="831">G1314+G1320+G1325+G1339</f>
        <v>1.3085338272301681</v>
      </c>
      <c r="H1313" s="3">
        <f t="shared" si="831"/>
        <v>2.3538187085293525</v>
      </c>
      <c r="I1313" s="3">
        <f t="shared" si="831"/>
        <v>3.7775168157395482</v>
      </c>
      <c r="J1313" s="3">
        <f t="shared" si="831"/>
        <v>2.7780208622101585</v>
      </c>
      <c r="K1313" s="3">
        <f t="shared" si="831"/>
        <v>2.0270355172620187</v>
      </c>
      <c r="M1313" s="3"/>
      <c r="N1313" s="3"/>
      <c r="O1313" s="3"/>
      <c r="P1313" s="3"/>
    </row>
    <row r="1314" spans="2:16" x14ac:dyDescent="0.25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6.0513036169493467E-3</v>
      </c>
      <c r="G1314" s="1">
        <f t="shared" ref="G1314:K1314" si="832">SUM(G1315:G1319)</f>
        <v>1.3537954714591495E-2</v>
      </c>
      <c r="H1314" s="1">
        <f t="shared" si="832"/>
        <v>1.0921270221607868E-2</v>
      </c>
      <c r="I1314" s="1">
        <f t="shared" si="832"/>
        <v>1.586965039897386E-2</v>
      </c>
      <c r="J1314" s="1">
        <f t="shared" si="832"/>
        <v>0.15631479062842119</v>
      </c>
      <c r="K1314" s="1">
        <f t="shared" si="832"/>
        <v>0.22888876442912245</v>
      </c>
    </row>
    <row r="1315" spans="2:16" x14ac:dyDescent="0.25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4.7786134548930069E-4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4.7970651805880196E-4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4.6881158232912624E-4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25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2.5411650089814208E-7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1.2692442429599134E-3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6.0737598491916369E-3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1.2953303366444298E-2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4.453959929422413E-2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3.7221768137620542E-5</v>
      </c>
    </row>
    <row r="1317" spans="2:16" x14ac:dyDescent="0.25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1.2700317868186003E-3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2.214769149433238E-3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2.5536916367345417E-3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1.9274110077726807E-3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0.10532788565467405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1.3127236692160195E-4</v>
      </c>
    </row>
    <row r="1318" spans="2:16" x14ac:dyDescent="0.25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4.0801565129664243E-3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9.3006465017399127E-3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1.4835171800548915E-3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8.9518661985973946E-4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6.3839464703953769E-3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0.22871966344764774</v>
      </c>
    </row>
    <row r="1319" spans="2:16" x14ac:dyDescent="0.25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2.2299985517412345E-4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2.7358830239962786E-4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3.4148997329767189E-4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9.3749404897139661E-5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6.3359209127648264E-5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6.06846415487836E-7</v>
      </c>
    </row>
    <row r="1320" spans="2:16" x14ac:dyDescent="0.25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2.6973206720097993E-4</v>
      </c>
      <c r="J1320" s="1">
        <f t="shared" si="835"/>
        <v>5.0488486615588787E-2</v>
      </c>
      <c r="K1320" s="1">
        <f t="shared" si="835"/>
        <v>1.031848624612923</v>
      </c>
    </row>
    <row r="1321" spans="2:16" x14ac:dyDescent="0.25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1.4248780869952581E-4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4.9662413839927567E-2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9.837884238784592E-5</v>
      </c>
    </row>
    <row r="1322" spans="2:16" x14ac:dyDescent="0.25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7.6921875817336112E-5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4.9889542574079718E-4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6.4963708630326175E-2</v>
      </c>
    </row>
    <row r="1323" spans="2:16" x14ac:dyDescent="0.25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5.0322382684117993E-5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2.9572075797191789E-4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0.96678653714020901</v>
      </c>
    </row>
    <row r="1324" spans="2:16" x14ac:dyDescent="0.25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0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3.1456591948503993E-5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0</v>
      </c>
    </row>
    <row r="1325" spans="2:16" x14ac:dyDescent="0.25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0.75129080009353966</v>
      </c>
      <c r="G1325" s="1">
        <f t="shared" ref="G1325:K1325" si="836">SUM(G1330:G1338)</f>
        <v>1.2944606688220885</v>
      </c>
      <c r="H1325" s="1">
        <f t="shared" si="836"/>
        <v>2.3049401021602445</v>
      </c>
      <c r="I1325" s="1">
        <f t="shared" si="836"/>
        <v>3.7208595393333233</v>
      </c>
      <c r="J1325" s="1">
        <f t="shared" si="836"/>
        <v>2.5299177708896079</v>
      </c>
      <c r="K1325" s="1">
        <f t="shared" si="836"/>
        <v>0.76626986583882695</v>
      </c>
    </row>
    <row r="1326" spans="2:16" x14ac:dyDescent="0.25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0.73289845044525381</v>
      </c>
      <c r="G1326" s="1">
        <f t="shared" ref="G1326:K1326" si="837">G1325-G1327</f>
        <v>1.2602738992914644</v>
      </c>
      <c r="H1326" s="1">
        <f t="shared" si="837"/>
        <v>2.232225212170694</v>
      </c>
      <c r="I1326" s="1">
        <f t="shared" si="837"/>
        <v>3.5988583866214969</v>
      </c>
      <c r="J1326" s="1">
        <f t="shared" si="837"/>
        <v>2.2532403800962904</v>
      </c>
      <c r="K1326" s="1">
        <f t="shared" si="837"/>
        <v>-6.9273648215297245E-2</v>
      </c>
    </row>
    <row r="1327" spans="2:16" x14ac:dyDescent="0.25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1.8392349648285865E-2</v>
      </c>
      <c r="G1327" s="1">
        <f t="shared" ref="G1327" si="838">SUM(G1328:G1329)</f>
        <v>3.4186769530624252E-2</v>
      </c>
      <c r="H1327" s="1">
        <f t="shared" ref="H1327" si="839">SUM(H1328:H1329)</f>
        <v>7.2714889989550266E-2</v>
      </c>
      <c r="I1327" s="1">
        <f t="shared" ref="I1327" si="840">SUM(I1328:I1329)</f>
        <v>0.12200115271182614</v>
      </c>
      <c r="J1327" s="1">
        <f t="shared" ref="J1327" si="841">SUM(J1328:J1329)</f>
        <v>0.27667739079331777</v>
      </c>
      <c r="K1327" s="1">
        <f t="shared" ref="K1327" si="842">SUM(K1328:K1329)</f>
        <v>0.83554351405412419</v>
      </c>
    </row>
    <row r="1328" spans="2:16" x14ac:dyDescent="0.25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1.8392349648285865E-2</v>
      </c>
      <c r="G1328" s="1">
        <f>[1]Transport!C$26/SUM([1]Transport!C$22,[1]Transport!C$26)*G1325*(G$33+G$580)/(G$33+G$580+G$36)</f>
        <v>3.4186769530624252E-2</v>
      </c>
      <c r="H1328" s="1">
        <f>[1]Transport!D$26/SUM([1]Transport!D$22,[1]Transport!D$26)*H1325*(H$33+H$580)/(H$33+H$580+H$36)</f>
        <v>7.2714889989550266E-2</v>
      </c>
      <c r="I1328" s="1">
        <f>[1]Transport!E$26/SUM([1]Transport!E$22,[1]Transport!E$26)*I1325*(I$33+I$580)/(I$33+I$580+I$36)</f>
        <v>0.12200115271182614</v>
      </c>
      <c r="J1328" s="1">
        <f>[1]Transport!F$26/SUM([1]Transport!F$22,[1]Transport!F$26)*J1325*(J$33+J$580)/(J$33+J$580+J$36)</f>
        <v>0.14242386623673836</v>
      </c>
      <c r="K1328" s="1">
        <f>[1]Transport!G$26/SUM([1]Transport!G$22,[1]Transport!G$26)*K1325*(K$33+K$580)/(K$33+K$580+K$36)</f>
        <v>0.12087796437323137</v>
      </c>
    </row>
    <row r="1329" spans="2:11" x14ac:dyDescent="0.25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0.13425352455657943</v>
      </c>
      <c r="K1329" s="1">
        <f>(K$36+K$716)/([1]Transport!G$22+[1]Transport!G$26)*K1325</f>
        <v>0.7146655496808928</v>
      </c>
    </row>
    <row r="1330" spans="2:11" x14ac:dyDescent="0.25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0.20767236994895572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1.7967058787196965E-2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4.7434706856841974E-3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1.6667245719816288E-3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0.56826199402406252</v>
      </c>
    </row>
    <row r="1331" spans="2:11" x14ac:dyDescent="0.25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6.0065069080513542E-4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1.0233745693442164E-3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2.3388078776139616E-3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1.8084067368928467E-3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0.19778383359716822</v>
      </c>
    </row>
    <row r="1332" spans="2:11" x14ac:dyDescent="0.25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1.3473886914981159E-3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1.6924966513034484E-3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2.4880066674465981E-3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1.8382212818686521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1.8785352146083147E-4</v>
      </c>
    </row>
    <row r="1333" spans="2:11" x14ac:dyDescent="0.25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0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5.8279188964755273E-6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2.2833405010276307E-6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1.1591326148612233E-4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2.0494251623250099E-7</v>
      </c>
    </row>
    <row r="1334" spans="2:11" x14ac:dyDescent="0.25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1.7339036379554085E-2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1.7318773205858916E-2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1.7251016553192701E-2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25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3.0721892651463151E-4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7.2749160963619507E-3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0.42309291104219321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0.72525717755857089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0.52966181476033503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3.4802958398679073E-5</v>
      </c>
    </row>
    <row r="1336" spans="2:11" x14ac:dyDescent="0.25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0.10970819927211056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0.13696789615238708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0.23862019731106568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0.39320476076987615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5.4642594651258522E-2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6.9043951335967397E-7</v>
      </c>
    </row>
    <row r="1337" spans="2:11" x14ac:dyDescent="0.25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0.62044790558365748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0.92327867403622166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1.6051308956818289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2.5928142183674514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0.10374005428167715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4.86355707244701E-7</v>
      </c>
    </row>
    <row r="1338" spans="2:11" x14ac:dyDescent="0.25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3.4884399317028436E-3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0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1.5632364522252275E-4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1.0814066178961244E-5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6.0980757324428357E-5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0</v>
      </c>
    </row>
    <row r="1339" spans="2:11" x14ac:dyDescent="0.25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3.1665149653351335E-4</v>
      </c>
      <c r="G1339" s="1">
        <f t="shared" ref="G1339:K1339" si="843">SUM(G1344:G1348)</f>
        <v>5.3520369348813296E-4</v>
      </c>
      <c r="H1339" s="1">
        <f t="shared" si="843"/>
        <v>3.7957336147500208E-2</v>
      </c>
      <c r="I1339" s="1">
        <f t="shared" si="843"/>
        <v>4.0517893940050308E-2</v>
      </c>
      <c r="J1339" s="1">
        <f t="shared" si="843"/>
        <v>4.1299814076540736E-2</v>
      </c>
      <c r="K1339" s="1">
        <f t="shared" si="843"/>
        <v>2.8262381146676566E-5</v>
      </c>
    </row>
    <row r="1340" spans="2:11" x14ac:dyDescent="0.25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2.9301422824615974E-4</v>
      </c>
      <c r="G1340" s="1">
        <f t="shared" ref="G1340:K1340" si="844">G1339-G1341</f>
        <v>4.3956545277774357E-4</v>
      </c>
      <c r="H1340" s="1">
        <f t="shared" si="844"/>
        <v>3.7946326178586551E-2</v>
      </c>
      <c r="I1340" s="1">
        <f t="shared" si="844"/>
        <v>4.0517022961113765E-2</v>
      </c>
      <c r="J1340" s="1">
        <f t="shared" si="844"/>
        <v>4.0897176075424278E-2</v>
      </c>
      <c r="K1340" s="1">
        <f t="shared" si="844"/>
        <v>2.4635079261879368E-5</v>
      </c>
    </row>
    <row r="1341" spans="2:11" x14ac:dyDescent="0.25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2.3637268287353634E-5</v>
      </c>
      <c r="G1341" s="1">
        <f t="shared" ref="G1341" si="845">SUM(G1342:G1343)</f>
        <v>9.56382407103894E-5</v>
      </c>
      <c r="H1341" s="1">
        <f t="shared" ref="H1341" si="846">SUM(H1342:H1343)</f>
        <v>1.1009968913655045E-5</v>
      </c>
      <c r="I1341" s="1">
        <f t="shared" ref="I1341" si="847">SUM(I1342:I1343)</f>
        <v>8.7097893654516633E-7</v>
      </c>
      <c r="J1341" s="1">
        <f t="shared" ref="J1341" si="848">SUM(J1342:J1343)</f>
        <v>4.026380011164589E-4</v>
      </c>
      <c r="K1341" s="1">
        <f t="shared" ref="K1341" si="849">SUM(K1342:K1343)</f>
        <v>3.6273018847971974E-6</v>
      </c>
    </row>
    <row r="1342" spans="2:11" x14ac:dyDescent="0.25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2.3637268287353634E-5</v>
      </c>
      <c r="G1342" s="1">
        <f>[1]Transport!C$27/SUM([1]Transport!C$24,[1]Transport!C$27)*G1339*(G$45+G$612)/(G$45+G$612+G$47)</f>
        <v>9.56382407103894E-5</v>
      </c>
      <c r="H1342" s="1">
        <f>[1]Transport!D$27/SUM([1]Transport!D$24,[1]Transport!D$27)*H1339*(H$45+H$612)/(H$45+H$612+H$47)</f>
        <v>1.1009968913655045E-5</v>
      </c>
      <c r="I1342" s="1">
        <f>[1]Transport!E$27/SUM([1]Transport!E$24,[1]Transport!E$27)*I1339*(I$45+I$612)/(I$45+I$612+I$47)</f>
        <v>8.7097893654516633E-7</v>
      </c>
      <c r="J1342" s="1">
        <f>[1]Transport!F$27/SUM([1]Transport!F$24,[1]Transport!F$27)*J1339*(J$45+J$612)/(J$45+J$612+J$47)</f>
        <v>4.0288538000375489E-5</v>
      </c>
      <c r="K1342" s="1">
        <f>[1]Transport!G$27/SUM([1]Transport!G$24,[1]Transport!G$27)*K1339*(K$45+K$612)/(K$45+K$612+K$47)</f>
        <v>9.7282314575305234E-7</v>
      </c>
    </row>
    <row r="1343" spans="2:11" x14ac:dyDescent="0.25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3.6234946311608339E-4</v>
      </c>
      <c r="K1343" s="1">
        <f>(K$47+K$714)/([1]Transport!G$24+[1]Transport!G$27)*K1339</f>
        <v>2.654478739044145E-6</v>
      </c>
    </row>
    <row r="1344" spans="2:11" x14ac:dyDescent="0.25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3.1665149653351335E-4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3.1795525904565556E-4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3.166676707853451E-4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25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1.0581864745196922E-4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1.4613280151007497E-3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1.0984979489187558E-3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9.5548941625566114E-4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2.5423999397074964E-5</v>
      </c>
    </row>
    <row r="1346" spans="2:11" x14ac:dyDescent="0.25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5.9096186692737222E-5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1.8144823255127926E-3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2.6369712597978461E-3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1.5899916260612278E-3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6.7443272466145498E-7</v>
      </c>
    </row>
    <row r="1347" spans="2:11" x14ac:dyDescent="0.25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5.2333600297770939E-5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3.4357134365260569E-2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3.6779629142372504E-2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3.8726880252731154E-2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2.163949024940144E-6</v>
      </c>
    </row>
    <row r="1348" spans="2:11" x14ac:dyDescent="0.25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0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7.7237708407547866E-6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2.7955889612018057E-6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2.7452781492693299E-5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0</v>
      </c>
    </row>
    <row r="1349" spans="2:11" x14ac:dyDescent="0.25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0.29547580013889191</v>
      </c>
      <c r="G1349" s="3">
        <f t="shared" ref="G1349:K1349" si="850">SUM(G1350:G1372)</f>
        <v>0.30248351828643427</v>
      </c>
      <c r="H1349" s="3">
        <f t="shared" si="850"/>
        <v>0.30912948759314973</v>
      </c>
      <c r="I1349" s="3">
        <f t="shared" si="850"/>
        <v>0.32282788790706785</v>
      </c>
      <c r="J1349" s="3">
        <f t="shared" si="850"/>
        <v>0.35126428954954503</v>
      </c>
      <c r="K1349" s="3">
        <f t="shared" si="850"/>
        <v>0.37571097072245635</v>
      </c>
    </row>
    <row r="1350" spans="2:11" x14ac:dyDescent="0.25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2.0025277683378721E-3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1.6184102167741429E-3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1.007227859385625E-3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25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9.6232195222657503E-8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4.9807413478796989E-4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2.4831173021034247E-3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5.7849059800705047E-3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2.112715668886779E-2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1.960709779090712E-5</v>
      </c>
    </row>
    <row r="1352" spans="2:11" x14ac:dyDescent="0.25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3.4948824242458281E-4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6.1486470016947677E-4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7.1743929171967809E-4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6.0093328956261943E-4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3.684079530151612E-2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5.0328605474125084E-5</v>
      </c>
    </row>
    <row r="1353" spans="2:11" x14ac:dyDescent="0.25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7.4654789834953741E-4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1.7151591269462547E-3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2.7642309416048776E-4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1.7787864504794986E-4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1.5114600870323408E-3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5.9947550307817267E-2</v>
      </c>
    </row>
    <row r="1354" spans="2:11" x14ac:dyDescent="0.25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2.7203107073260211E-5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3.3843964317546118E-5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4.3138386047597392E-5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1.2768290599342547E-5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9.9269277017501326E-6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1.049188398805464E-7</v>
      </c>
    </row>
    <row r="1355" spans="2:11" x14ac:dyDescent="0.25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3.3399393386273741E-5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1.3274163167786049E-2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2.8305329173301404E-5</v>
      </c>
    </row>
    <row r="1356" spans="2:11" x14ac:dyDescent="0.25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1.3007605699699834E-5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9.3563610903634833E-5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1.4213303173175974E-2</v>
      </c>
    </row>
    <row r="1357" spans="2:11" x14ac:dyDescent="0.25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5.6918837554934798E-6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3.7155669595993364E-5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0.14172023688214619</v>
      </c>
    </row>
    <row r="1358" spans="2:11" x14ac:dyDescent="0.25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0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2.645747480148804E-6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0</v>
      </c>
    </row>
    <row r="1359" spans="2:11" x14ac:dyDescent="0.25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3.3749605163553971E-2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2.9266239739478644E-3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8.2522520534728211E-4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3.2421751072855847E-4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0.12781713417273532</v>
      </c>
    </row>
    <row r="1360" spans="2:11" x14ac:dyDescent="0.25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6.9972162146405257E-5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1.2174446528832303E-4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2.965855409351576E-4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2.5409517739777499E-4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3.1884422184526168E-2</v>
      </c>
    </row>
    <row r="1361" spans="2:11" x14ac:dyDescent="0.25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1.0541407013894343E-4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1.3381542267338703E-4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2.1017875434357428E-4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0.1765986384654708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1.9804303939962332E-5</v>
      </c>
    </row>
    <row r="1362" spans="2:11" x14ac:dyDescent="0.25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0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3.0743111300444947E-7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1.2658599488649851E-7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7.5912679699287265E-6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1.5050036254776599E-8</v>
      </c>
    </row>
    <row r="1363" spans="2:11" x14ac:dyDescent="0.25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0.2422034630897979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0.19379008476734771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0.12111887454436125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25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3.8070313609628121E-5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9.3345229228337077E-4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5.723974553750167E-2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0.10306366817749198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8.4670109174163843E-2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5.8252292711045168E-6</v>
      </c>
    </row>
    <row r="1365" spans="2:11" x14ac:dyDescent="0.25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9.5957206364268872E-3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1.2028799874639081E-2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2.1700869406988694E-2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3.850845613996038E-2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5.7926598285615869E-3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8.0106649272324892E-8</v>
      </c>
    </row>
    <row r="1366" spans="2:11" x14ac:dyDescent="0.25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3.5954663268815724E-2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5.3748174370595758E-2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9.6747084578849729E-2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0.17071436750089253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7.7913085042260371E-3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3.8281660095958598E-8</v>
      </c>
    </row>
    <row r="1367" spans="2:11" x14ac:dyDescent="0.25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1.3481592889352681E-4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0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6.12248680767278E-6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4.3442179395628399E-7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3.0084832763208569E-6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0</v>
      </c>
    </row>
    <row r="1368" spans="2:11" x14ac:dyDescent="0.25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4.4232036529677343E-3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3.5569642354587134E-3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2.2212555977149961E-3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25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1.2723371712762762E-5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1.8446643893346663E-4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1.4362106239657792E-4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1.4019548266767964E-4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3.9748381110829638E-6</v>
      </c>
    </row>
    <row r="1370" spans="2:11" x14ac:dyDescent="0.25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5.0230621816248598E-6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1.6186711295630184E-4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2.4160855039160524E-4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1.62942589319273E-4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7.3910738724386608E-8</v>
      </c>
    </row>
    <row r="1371" spans="2:11" x14ac:dyDescent="0.25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2.9527733805078716E-6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2.0390582318053066E-3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2.1949199679591074E-3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2.6214138939046378E-3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1.663303706908312E-7</v>
      </c>
    </row>
    <row r="1372" spans="2:11" x14ac:dyDescent="0.25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0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3.0643079131868866E-7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1.1091143888716731E-7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1.2419709747467179E-6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0</v>
      </c>
    </row>
    <row r="1373" spans="2:11" x14ac:dyDescent="0.25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25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4.190604214466032</v>
      </c>
      <c r="G1374" s="1">
        <f t="shared" ref="G1374:K1374" si="856">IFERROR(G1350/G1315,"-")</f>
        <v>3.373750732683936</v>
      </c>
      <c r="H1374" s="1">
        <f t="shared" si="856"/>
        <v>2.1484705100107937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25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0.37869321701871855</v>
      </c>
      <c r="G1375" s="1">
        <f t="shared" si="857"/>
        <v>0.39241787981361803</v>
      </c>
      <c r="H1375" s="1">
        <f t="shared" si="857"/>
        <v>0.4088270467976941</v>
      </c>
      <c r="I1375" s="1">
        <f t="shared" si="857"/>
        <v>0.44659696576368152</v>
      </c>
      <c r="J1375" s="1">
        <f t="shared" si="857"/>
        <v>0.47434545940352785</v>
      </c>
      <c r="K1375" s="1">
        <f t="shared" si="857"/>
        <v>0.52676427724802155</v>
      </c>
    </row>
    <row r="1376" spans="2:11" x14ac:dyDescent="0.25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0.27518070496490693</v>
      </c>
      <c r="G1376" s="1">
        <f t="shared" si="858"/>
        <v>0.27762022074707937</v>
      </c>
      <c r="H1376" s="1">
        <f t="shared" si="858"/>
        <v>0.280942021894657</v>
      </c>
      <c r="I1376" s="1">
        <f t="shared" si="858"/>
        <v>0.31178263854426097</v>
      </c>
      <c r="J1376" s="1">
        <f t="shared" si="858"/>
        <v>0.34977247547056656</v>
      </c>
      <c r="K1376" s="1">
        <f t="shared" si="858"/>
        <v>0.38339070631812533</v>
      </c>
    </row>
    <row r="1377" spans="2:11" x14ac:dyDescent="0.25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0.18297040713439924</v>
      </c>
      <c r="G1377" s="1">
        <f t="shared" si="859"/>
        <v>0.18441289286990881</v>
      </c>
      <c r="H1377" s="1">
        <f t="shared" si="859"/>
        <v>0.18632955376375207</v>
      </c>
      <c r="I1377" s="1">
        <f t="shared" si="859"/>
        <v>0.19870565656557784</v>
      </c>
      <c r="J1377" s="1">
        <f t="shared" si="859"/>
        <v>0.23675951764970415</v>
      </c>
      <c r="K1377" s="1">
        <f t="shared" si="859"/>
        <v>0.26210055315833752</v>
      </c>
    </row>
    <row r="1378" spans="2:11" x14ac:dyDescent="0.25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0.121987106458071</v>
      </c>
      <c r="G1378" s="1">
        <f t="shared" si="860"/>
        <v>0.12370398887928533</v>
      </c>
      <c r="H1378" s="1">
        <f t="shared" si="860"/>
        <v>0.12632401950494249</v>
      </c>
      <c r="I1378" s="1">
        <f t="shared" si="860"/>
        <v>0.13619596426613811</v>
      </c>
      <c r="J1378" s="1">
        <f t="shared" si="860"/>
        <v>0.1566769509662059</v>
      </c>
      <c r="K1378" s="1">
        <f t="shared" si="860"/>
        <v>0.1728919166412205</v>
      </c>
    </row>
    <row r="1379" spans="2:11" x14ac:dyDescent="0.25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0.23440176174444102</v>
      </c>
      <c r="J1379" s="1">
        <f t="shared" si="861"/>
        <v>0.26728791738902336</v>
      </c>
      <c r="K1379" s="1">
        <f t="shared" si="861"/>
        <v>0.28771764828977442</v>
      </c>
    </row>
    <row r="1380" spans="2:11" x14ac:dyDescent="0.25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0.18754152889797415</v>
      </c>
      <c r="K1380" s="1">
        <f t="shared" si="862"/>
        <v>0.2187883584980701</v>
      </c>
    </row>
    <row r="1381" spans="2:11" x14ac:dyDescent="0.25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0.11310839137372301</v>
      </c>
      <c r="J1381" s="1">
        <f t="shared" si="863"/>
        <v>0.12564444190800336</v>
      </c>
      <c r="K1381" s="1">
        <f t="shared" si="863"/>
        <v>0.14658896399339608</v>
      </c>
    </row>
    <row r="1382" spans="2:11" x14ac:dyDescent="0.25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 t="str">
        <f t="shared" si="864"/>
        <v>-</v>
      </c>
      <c r="J1382" s="1">
        <f t="shared" si="864"/>
        <v>8.4107886972626417E-2</v>
      </c>
      <c r="K1382" s="1" t="str">
        <f t="shared" si="864"/>
        <v>-</v>
      </c>
    </row>
    <row r="1383" spans="2:11" x14ac:dyDescent="0.25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0.16251369968883855</v>
      </c>
      <c r="H1383" s="1">
        <f t="shared" si="865"/>
        <v>0.16288831737075013</v>
      </c>
      <c r="I1383" s="1">
        <f t="shared" si="865"/>
        <v>0.17397076107960638</v>
      </c>
      <c r="J1383" s="1">
        <f t="shared" si="865"/>
        <v>0.19452374806179559</v>
      </c>
      <c r="K1383" s="1">
        <f t="shared" si="865"/>
        <v>0.22492641689375945</v>
      </c>
    </row>
    <row r="1384" spans="2:11" x14ac:dyDescent="0.25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0.11649393435744138</v>
      </c>
      <c r="H1384" s="1">
        <f t="shared" si="866"/>
        <v>0.11896373911884238</v>
      </c>
      <c r="I1384" s="1">
        <f t="shared" si="866"/>
        <v>0.12681056181396672</v>
      </c>
      <c r="J1384" s="1">
        <f t="shared" si="866"/>
        <v>0.14050775868837678</v>
      </c>
      <c r="K1384" s="1">
        <f t="shared" si="866"/>
        <v>0.16120843450464231</v>
      </c>
    </row>
    <row r="1385" spans="2:11" x14ac:dyDescent="0.25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7.8235828164578927E-2</v>
      </c>
      <c r="H1385" s="1">
        <f t="shared" si="867"/>
        <v>7.9063921674723134E-2</v>
      </c>
      <c r="I1385" s="1">
        <f t="shared" si="867"/>
        <v>8.4476764911276314E-2</v>
      </c>
      <c r="J1385" s="1">
        <f t="shared" si="867"/>
        <v>9.6070391637479394E-2</v>
      </c>
      <c r="K1385" s="1">
        <f t="shared" si="867"/>
        <v>0.10542418255434004</v>
      </c>
    </row>
    <row r="1386" spans="2:11" x14ac:dyDescent="0.25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 t="str">
        <f t="shared" si="868"/>
        <v>-</v>
      </c>
      <c r="H1386" s="1">
        <f t="shared" si="868"/>
        <v>5.2751439830497723E-2</v>
      </c>
      <c r="I1386" s="1">
        <f t="shared" si="868"/>
        <v>5.5438947817694186E-2</v>
      </c>
      <c r="J1386" s="1">
        <f t="shared" si="868"/>
        <v>6.549093583082026E-2</v>
      </c>
      <c r="K1386" s="1">
        <f t="shared" si="868"/>
        <v>7.3435402919044851E-2</v>
      </c>
    </row>
    <row r="1387" spans="2:11" x14ac:dyDescent="0.25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13.968680714886807</v>
      </c>
      <c r="G1387" s="1">
        <f t="shared" ref="G1387:K1387" si="869">IFERROR(G1363/G1334,"-")</f>
        <v>11.189596541502652</v>
      </c>
      <c r="H1387" s="1">
        <f t="shared" si="869"/>
        <v>7.0209702814264237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25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0.12391916748597517</v>
      </c>
      <c r="G1388" s="1">
        <f t="shared" si="870"/>
        <v>0.12831107327137048</v>
      </c>
      <c r="H1388" s="1">
        <f t="shared" si="870"/>
        <v>0.13528883146849369</v>
      </c>
      <c r="I1388" s="1">
        <f t="shared" si="870"/>
        <v>0.14210637463035472</v>
      </c>
      <c r="J1388" s="1">
        <f t="shared" si="870"/>
        <v>0.15985692533352805</v>
      </c>
      <c r="K1388" s="1">
        <f t="shared" si="870"/>
        <v>0.16737741672344758</v>
      </c>
    </row>
    <row r="1389" spans="2:11" x14ac:dyDescent="0.25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8.7465847585616693E-2</v>
      </c>
      <c r="G1389" s="1">
        <f t="shared" si="871"/>
        <v>8.7822038686030029E-2</v>
      </c>
      <c r="H1389" s="1">
        <f t="shared" si="871"/>
        <v>9.0943137469203433E-2</v>
      </c>
      <c r="I1389" s="1">
        <f t="shared" si="871"/>
        <v>9.7934867483706611E-2</v>
      </c>
      <c r="J1389" s="1">
        <f t="shared" si="871"/>
        <v>0.10600997016213561</v>
      </c>
      <c r="K1389" s="1">
        <f t="shared" si="871"/>
        <v>0.1160226894931411</v>
      </c>
    </row>
    <row r="1390" spans="2:11" x14ac:dyDescent="0.25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5.7949527986548767E-2</v>
      </c>
      <c r="G1390" s="1">
        <f t="shared" si="872"/>
        <v>5.8214465341898641E-2</v>
      </c>
      <c r="H1390" s="1">
        <f t="shared" si="872"/>
        <v>6.0273641756645284E-2</v>
      </c>
      <c r="I1390" s="1">
        <f t="shared" si="872"/>
        <v>6.5841341925524349E-2</v>
      </c>
      <c r="J1390" s="1">
        <f t="shared" si="872"/>
        <v>7.5104149098196099E-2</v>
      </c>
      <c r="K1390" s="1">
        <f t="shared" si="872"/>
        <v>7.8711238555894805E-2</v>
      </c>
    </row>
    <row r="1391" spans="2:11" x14ac:dyDescent="0.25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3.8646481387947504E-2</v>
      </c>
      <c r="G1391" s="1" t="str">
        <f t="shared" si="873"/>
        <v>-</v>
      </c>
      <c r="H1391" s="1">
        <f t="shared" si="873"/>
        <v>3.9165455737406679E-2</v>
      </c>
      <c r="I1391" s="1">
        <f t="shared" si="873"/>
        <v>4.0171919310189833E-2</v>
      </c>
      <c r="J1391" s="1">
        <f t="shared" si="873"/>
        <v>4.9334960868314515E-2</v>
      </c>
      <c r="K1391" s="1" t="str">
        <f t="shared" si="873"/>
        <v>-</v>
      </c>
    </row>
    <row r="1392" spans="2:11" x14ac:dyDescent="0.25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13.968680714886807</v>
      </c>
      <c r="G1392" s="1">
        <f t="shared" ref="G1392:K1392" si="874">IFERROR(G1368/G1344,"-")</f>
        <v>11.186996076539073</v>
      </c>
      <c r="H1392" s="1">
        <f t="shared" si="874"/>
        <v>7.0144691190174768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25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0.12023751974847216</v>
      </c>
      <c r="H1393" s="1">
        <f t="shared" si="875"/>
        <v>0.12623205538200047</v>
      </c>
      <c r="I1393" s="1">
        <f t="shared" si="875"/>
        <v>0.13074313205404087</v>
      </c>
      <c r="J1393" s="1">
        <f t="shared" si="875"/>
        <v>0.14672635853683533</v>
      </c>
      <c r="K1393" s="1">
        <f t="shared" si="875"/>
        <v>0.15634196842925782</v>
      </c>
    </row>
    <row r="1394" spans="2:11" x14ac:dyDescent="0.25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8.499807623360886E-2</v>
      </c>
      <c r="H1394" s="1">
        <f t="shared" si="876"/>
        <v>8.9208426381643821E-2</v>
      </c>
      <c r="I1394" s="1">
        <f t="shared" si="876"/>
        <v>9.1623505373406036E-2</v>
      </c>
      <c r="J1394" s="1">
        <f t="shared" si="876"/>
        <v>0.10248015564894451</v>
      </c>
      <c r="K1394" s="1">
        <f t="shared" si="876"/>
        <v>0.10958949057741464</v>
      </c>
    </row>
    <row r="1395" spans="2:11" x14ac:dyDescent="0.25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5.6422133461237138E-2</v>
      </c>
      <c r="H1395" s="1">
        <f t="shared" si="877"/>
        <v>5.9348902912783483E-2</v>
      </c>
      <c r="I1395" s="1">
        <f t="shared" si="877"/>
        <v>5.9677599234692069E-2</v>
      </c>
      <c r="J1395" s="1">
        <f t="shared" si="877"/>
        <v>6.7689777146966709E-2</v>
      </c>
      <c r="K1395" s="1">
        <f t="shared" si="877"/>
        <v>7.6864273961089261E-2</v>
      </c>
    </row>
    <row r="1396" spans="2:11" x14ac:dyDescent="0.25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 t="str">
        <f t="shared" si="878"/>
        <v>-</v>
      </c>
      <c r="H1396" s="1">
        <f t="shared" si="878"/>
        <v>3.9673729016116627E-2</v>
      </c>
      <c r="I1396" s="1">
        <f t="shared" si="878"/>
        <v>3.9673729016116585E-2</v>
      </c>
      <c r="J1396" s="1">
        <f t="shared" si="878"/>
        <v>4.524026008356475E-2</v>
      </c>
      <c r="K1396" s="1" t="str">
        <f t="shared" si="878"/>
        <v>-</v>
      </c>
    </row>
    <row r="1397" spans="2:11" x14ac:dyDescent="0.25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0.81250183900029871</v>
      </c>
      <c r="G1397" s="3">
        <f t="shared" ref="G1397" si="879">G1398+G1404+G1409+G1423</f>
        <v>0.84484102341910883</v>
      </c>
      <c r="H1397" s="3">
        <f t="shared" ref="H1397" si="880">H1398+H1404+H1409+H1423</f>
        <v>1.0303270710289927</v>
      </c>
      <c r="I1397" s="3">
        <f t="shared" ref="I1397" si="881">I1398+I1404+I1409+I1423</f>
        <v>1.2611476976252827</v>
      </c>
      <c r="J1397" s="3">
        <f t="shared" ref="J1397" si="882">J1398+J1404+J1409+J1423</f>
        <v>0.96515499123323611</v>
      </c>
      <c r="K1397" s="3">
        <f t="shared" ref="K1397" si="883">K1398+K1404+K1409+K1423</f>
        <v>0.52911513208769312</v>
      </c>
    </row>
    <row r="1398" spans="2:11" x14ac:dyDescent="0.25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1.572506335154584E-3</v>
      </c>
      <c r="G1398" s="1">
        <f t="shared" ref="G1398" si="884">SUM(G1399:G1403)</f>
        <v>2.4978523115940228E-3</v>
      </c>
      <c r="H1398" s="1">
        <f t="shared" ref="H1398" si="885">SUM(H1399:H1403)</f>
        <v>2.4752912446405831E-3</v>
      </c>
      <c r="I1398" s="1">
        <f t="shared" ref="I1398" si="886">SUM(I1399:I1403)</f>
        <v>4.9557080864549912E-3</v>
      </c>
      <c r="J1398" s="1">
        <f t="shared" ref="J1398" si="887">SUM(J1399:J1403)</f>
        <v>4.6467946257319953E-2</v>
      </c>
      <c r="K1398" s="1">
        <f t="shared" ref="K1398" si="888">SUM(K1399:K1403)</f>
        <v>6.8089808131254023E-2</v>
      </c>
    </row>
    <row r="1399" spans="2:11" x14ac:dyDescent="0.25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25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4.2907514160824911E-4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9.1357453010032421E-4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8.7626685149875942E-4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3.5026807925859936E-3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5.9977043689678558E-3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1.5969840643286206E-4</v>
      </c>
    </row>
    <row r="1401" spans="2:11" x14ac:dyDescent="0.25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7.4170225945456873E-4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7.9814192765110409E-4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8.1254046665247778E-4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9.2147904236039905E-4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2.0324270270737715E-2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2.1745582219617438E-2</v>
      </c>
    </row>
    <row r="1402" spans="2:11" x14ac:dyDescent="0.25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4.0172893409176603E-4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7.3479029239942556E-4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6.9123507452151483E-4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4.7022100943670776E-4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2.0061602438410091E-2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4.6180850456244954E-2</v>
      </c>
    </row>
    <row r="1403" spans="2:11" x14ac:dyDescent="0.25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5.1345561443168809E-5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9.5248851967831048E-5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6.1327242071891358E-5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8.4369179204288837E-5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3.6770489587742521E-6</v>
      </c>
    </row>
    <row r="1404" spans="2:11" x14ac:dyDescent="0.25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2.6224878391324142E-4</v>
      </c>
      <c r="J1404" s="1">
        <f t="shared" ref="J1404" si="894">SUM(J1405:J1408)</f>
        <v>3.1703967886566403E-2</v>
      </c>
      <c r="K1404" s="1">
        <f t="shared" ref="K1404" si="895">SUM(K1405:K1408)</f>
        <v>0.32343524728245016</v>
      </c>
    </row>
    <row r="1405" spans="2:11" x14ac:dyDescent="0.25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1.0861602652179637E-4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3.0437327768115977E-2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0.10609505743474601</v>
      </c>
    </row>
    <row r="1406" spans="2:11" x14ac:dyDescent="0.25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9.1380763174733068E-5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9.1950868638224052E-4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0.21722372403543092</v>
      </c>
    </row>
    <row r="1407" spans="2:11" x14ac:dyDescent="0.25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6.0975058011467386E-5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3.3182984845389607E-4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1.1646581227326066E-4</v>
      </c>
    </row>
    <row r="1408" spans="2:11" x14ac:dyDescent="0.25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1.2769362052445989E-6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1.5301583614293545E-5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0</v>
      </c>
    </row>
    <row r="1409" spans="2:11" x14ac:dyDescent="0.25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0.81078843802852274</v>
      </c>
      <c r="G1409" s="1">
        <f t="shared" ref="G1409:K1409" si="896">SUM(G1414:G1422)</f>
        <v>0.8419791642954052</v>
      </c>
      <c r="H1409" s="1">
        <f t="shared" si="896"/>
        <v>1.0163913009949166</v>
      </c>
      <c r="I1409" s="1">
        <f t="shared" si="896"/>
        <v>1.2414452319090739</v>
      </c>
      <c r="J1409" s="1">
        <f t="shared" si="896"/>
        <v>0.87211493804279494</v>
      </c>
      <c r="K1409" s="1">
        <f t="shared" si="896"/>
        <v>0.13758959307442281</v>
      </c>
    </row>
    <row r="1410" spans="2:11" x14ac:dyDescent="0.25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0.79093952673990919</v>
      </c>
      <c r="G1410" s="1">
        <f t="shared" ref="G1410" si="897">G1409-G1411</f>
        <v>0.81974245341445773</v>
      </c>
      <c r="H1410" s="1">
        <f t="shared" ref="H1410" si="898">H1409-H1411</f>
        <v>0.9843267880954647</v>
      </c>
      <c r="I1410" s="1">
        <f t="shared" ref="I1410" si="899">I1409-I1411</f>
        <v>1.200740188431769</v>
      </c>
      <c r="J1410" s="1">
        <f t="shared" ref="J1410" si="900">J1409-J1411</f>
        <v>0.77673852371581509</v>
      </c>
      <c r="K1410" s="1">
        <f t="shared" ref="K1410" si="901">K1409-K1411</f>
        <v>-1.2438611373931069E-2</v>
      </c>
    </row>
    <row r="1411" spans="2:11" x14ac:dyDescent="0.25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1.9848911288613522E-2</v>
      </c>
      <c r="G1411" s="1">
        <f t="shared" ref="G1411" si="902">SUM(G1412:G1413)</f>
        <v>2.2236710880947433E-2</v>
      </c>
      <c r="H1411" s="1">
        <f t="shared" ref="H1411" si="903">SUM(H1412:H1413)</f>
        <v>3.206451289945194E-2</v>
      </c>
      <c r="I1411" s="1">
        <f t="shared" ref="I1411" si="904">SUM(I1412:I1413)</f>
        <v>4.0705043477304831E-2</v>
      </c>
      <c r="J1411" s="1">
        <f t="shared" ref="J1411" si="905">SUM(J1412:J1413)</f>
        <v>9.5376414326979853E-2</v>
      </c>
      <c r="K1411" s="1">
        <f t="shared" ref="K1411" si="906">SUM(K1412:K1413)</f>
        <v>0.15002820444835388</v>
      </c>
    </row>
    <row r="1412" spans="2:11" x14ac:dyDescent="0.25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1.9848911288613522E-2</v>
      </c>
      <c r="G1412" s="1">
        <f>[1]Transport!C$26/SUM([1]Transport!C$22,[1]Transport!C$26)*G1409*(G$33+G$580)/(G$33+G$580+G$36)</f>
        <v>2.2236710880947433E-2</v>
      </c>
      <c r="H1412" s="1">
        <f>[1]Transport!D$26/SUM([1]Transport!D$22,[1]Transport!D$26)*H1409*(H$33+H$580)/(H$33+H$580+H$36)</f>
        <v>3.206451289945194E-2</v>
      </c>
      <c r="I1412" s="1">
        <f>[1]Transport!E$26/SUM([1]Transport!E$22,[1]Transport!E$26)*I1409*(I$33+I$580)/(I$33+I$580+I$36)</f>
        <v>4.0705043477304831E-2</v>
      </c>
      <c r="J1412" s="1">
        <f>[1]Transport!F$26/SUM([1]Transport!F$22,[1]Transport!F$26)*J1409*(J$33+J$580)/(J$33+J$580+J$36)</f>
        <v>4.9096449974811558E-2</v>
      </c>
      <c r="K1412" s="1">
        <f>[1]Transport!G$26/SUM([1]Transport!G$22,[1]Transport!G$26)*K1409*(K$33+K$580)/(K$33+K$580+K$36)</f>
        <v>2.1704559543877028E-2</v>
      </c>
    </row>
    <row r="1413" spans="2:11" x14ac:dyDescent="0.25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4.6279964352168294E-2</v>
      </c>
      <c r="K1413" s="1">
        <f>(K$36+K$716)/([1]Transport!G$22+[1]Transport!G$26)*K1409</f>
        <v>0.12832364490447684</v>
      </c>
    </row>
    <row r="1414" spans="2:11" x14ac:dyDescent="0.25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3.2516024116422478E-3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3.5947568329419352E-3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2.8167050223536915E-3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1.1984897828770506E-3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0.13727270296260757</v>
      </c>
    </row>
    <row r="1415" spans="2:11" x14ac:dyDescent="0.25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2.7304218993010748E-4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6.7114283607353398E-4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1.7053229122767268E-3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2.7289890034422819E-3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2.1327496787381474E-4</v>
      </c>
    </row>
    <row r="1416" spans="2:11" x14ac:dyDescent="0.25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2.07063492037941E-4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4.4960829950010776E-4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1.1704319814670348E-3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6.0964010552104687E-2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6.9295107651712651E-5</v>
      </c>
    </row>
    <row r="1417" spans="2:11" x14ac:dyDescent="0.25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1.1607912616881467E-5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3.2457724955251386E-5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2.1491200436833714E-5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4.8134180161777631E-5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0</v>
      </c>
    </row>
    <row r="1418" spans="2:11" x14ac:dyDescent="0.25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6.0310368955299636E-3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6.0145162497091832E-3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5.9708275174748908E-3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25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0.11347456782673378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0.30670502793340548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0.37456378862663298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0.46097748182623938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0.34220236711913665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2.3482181230120669E-5</v>
      </c>
    </row>
    <row r="1420" spans="2:11" x14ac:dyDescent="0.25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0.51951927328532865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0.3985431520867978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0.48372383708676681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0.59785734668023238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0.45277244699176877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9.3510035770999512E-6</v>
      </c>
    </row>
    <row r="1421" spans="2:11" x14ac:dyDescent="0.25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0.15788234183475777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0.12694269973540809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0.14722031341348249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0.17685512320833535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1.2145848330959285E-2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1.486851482460285E-6</v>
      </c>
    </row>
    <row r="1422" spans="2:11" x14ac:dyDescent="0.25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1.3881218186172457E-2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3.0452283857425838E-5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1.6456865708861787E-4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4.1329077732586952E-5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5.4652082344482528E-5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0</v>
      </c>
    </row>
    <row r="1423" spans="2:11" x14ac:dyDescent="0.25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1.4089463662137448E-4</v>
      </c>
      <c r="G1423" s="1">
        <f t="shared" ref="G1423" si="907">SUM(G1428:G1432)</f>
        <v>3.6400681210958341E-4</v>
      </c>
      <c r="H1423" s="1">
        <f t="shared" ref="H1423" si="908">SUM(H1428:H1432)</f>
        <v>1.1460478789435414E-2</v>
      </c>
      <c r="I1423" s="1">
        <f t="shared" ref="I1423" si="909">SUM(I1428:I1432)</f>
        <v>1.4484508845840587E-2</v>
      </c>
      <c r="J1423" s="1">
        <f t="shared" ref="J1423" si="910">SUM(J1428:J1432)</f>
        <v>1.4868139046554813E-2</v>
      </c>
      <c r="K1423" s="1">
        <f t="shared" ref="K1423" si="911">SUM(K1428:K1432)</f>
        <v>4.8359956607018116E-7</v>
      </c>
    </row>
    <row r="1424" spans="2:11" x14ac:dyDescent="0.25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1.3037719279897916E-4</v>
      </c>
      <c r="G1424" s="1">
        <f t="shared" ref="G1424" si="912">G1423-G1425</f>
        <v>2.9896060345981123E-4</v>
      </c>
      <c r="H1424" s="1">
        <f t="shared" ref="H1424" si="913">H1423-H1425</f>
        <v>1.1457154543637001E-2</v>
      </c>
      <c r="I1424" s="1">
        <f t="shared" ref="I1424" si="914">I1423-I1425</f>
        <v>1.4484197484590429E-2</v>
      </c>
      <c r="J1424" s="1">
        <f t="shared" ref="J1424" si="915">J1423-J1425</f>
        <v>1.4723187358033124E-2</v>
      </c>
      <c r="K1424" s="1">
        <f t="shared" ref="K1424" si="916">K1423-K1425</f>
        <v>4.2153255167427097E-7</v>
      </c>
    </row>
    <row r="1425" spans="2:11" x14ac:dyDescent="0.25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1.0517443822395308E-5</v>
      </c>
      <c r="G1425" s="1">
        <f t="shared" ref="G1425" si="917">SUM(G1426:G1427)</f>
        <v>6.5046208649772197E-5</v>
      </c>
      <c r="H1425" s="1">
        <f t="shared" ref="H1425" si="918">SUM(H1426:H1427)</f>
        <v>3.3242457984132489E-6</v>
      </c>
      <c r="I1425" s="1">
        <f t="shared" ref="I1425" si="919">SUM(I1426:I1427)</f>
        <v>3.1136125015765378E-7</v>
      </c>
      <c r="J1425" s="1">
        <f t="shared" ref="J1425" si="920">SUM(J1426:J1427)</f>
        <v>1.4495168852168909E-4</v>
      </c>
      <c r="K1425" s="1">
        <f t="shared" ref="K1425" si="921">SUM(K1426:K1427)</f>
        <v>6.2067014395910181E-8</v>
      </c>
    </row>
    <row r="1426" spans="2:11" x14ac:dyDescent="0.25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1.0517443822395308E-5</v>
      </c>
      <c r="G1426" s="1">
        <f>[1]Transport!C$27/SUM([1]Transport!C$24,[1]Transport!C$27)*G1423*(G$45+G$612)/(G$45+G$612+G$47)</f>
        <v>6.5046208649772197E-5</v>
      </c>
      <c r="H1426" s="1">
        <f>[1]Transport!D$27/SUM([1]Transport!D$24,[1]Transport!D$27)*H1423*(H$45+H$612)/(H$45+H$612+H$47)</f>
        <v>3.3242457984132489E-6</v>
      </c>
      <c r="I1426" s="1">
        <f>[1]Transport!E$27/SUM([1]Transport!E$24,[1]Transport!E$27)*I1423*(I$45+I$612)/(I$45+I$612+I$47)</f>
        <v>3.1136125015765378E-7</v>
      </c>
      <c r="J1426" s="1">
        <f>[1]Transport!F$27/SUM([1]Transport!F$24,[1]Transport!F$27)*J1423*(J$45+J$612)/(J$45+J$612+J$47)</f>
        <v>1.4504074615489494E-5</v>
      </c>
      <c r="K1426" s="1">
        <f>[1]Transport!G$27/SUM([1]Transport!G$24,[1]Transport!G$27)*K1423*(K$45+K$612)/(K$45+K$612+K$47)</f>
        <v>1.6646044390514022E-8</v>
      </c>
    </row>
    <row r="1427" spans="2:11" x14ac:dyDescent="0.25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1.3044761390619959E-4</v>
      </c>
      <c r="K1427" s="1">
        <f>(K$47+K$714)/([1]Transport!G$24+[1]Transport!G$27)*K1423</f>
        <v>4.542097000539616E-8</v>
      </c>
    </row>
    <row r="1428" spans="2:11" x14ac:dyDescent="0.25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1.4089463662137448E-4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1.40584598004041E-4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1.379471901868846E-4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25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8.4249470882346162E-5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1.0172088897787458E-3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9.7234401196354375E-4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5.4693004022245497E-4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2.6611900921189509E-7</v>
      </c>
    </row>
    <row r="1430" spans="2:11" x14ac:dyDescent="0.25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7.138934272839184E-5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1.9768003252570469E-3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2.7208567716231666E-3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1.749371260086545E-3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2.1748055685828601E-7</v>
      </c>
    </row>
    <row r="1431" spans="2:11" x14ac:dyDescent="0.25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6.7783400494804405E-5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8.2983830383826403E-3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1.0767115207372873E-2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1.2549394364924764E-2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0</v>
      </c>
    </row>
    <row r="1432" spans="2:11" x14ac:dyDescent="0.25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0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3.0139345830096545E-5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2.4192854881002933E-5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2.2443381321048042E-5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0</v>
      </c>
    </row>
    <row r="1433" spans="2:11" x14ac:dyDescent="0.25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0.13103988870406338</v>
      </c>
      <c r="G1433" s="3">
        <f t="shared" ref="G1433" si="922">SUM(G1434:G1456)</f>
        <v>0.13166469568419964</v>
      </c>
      <c r="H1433" s="3">
        <f t="shared" ref="H1433" si="923">SUM(H1434:H1456)</f>
        <v>0.13270392887817933</v>
      </c>
      <c r="I1433" s="3">
        <f t="shared" ref="I1433" si="924">SUM(I1434:I1456)</f>
        <v>0.13441826099369872</v>
      </c>
      <c r="J1433" s="3">
        <f t="shared" ref="J1433" si="925">SUM(J1434:J1456)</f>
        <v>0.13474615652125521</v>
      </c>
      <c r="K1433" s="3">
        <f t="shared" ref="K1433" si="926">SUM(K1434:K1456)</f>
        <v>0.1311407144764255</v>
      </c>
    </row>
    <row r="1434" spans="2:11" x14ac:dyDescent="0.25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25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1.6248784571838969E-4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3.5062140322739816E-4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3.4224870140690171E-4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1.5477379985042378E-3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2.8738109554544357E-3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8.4306863163982702E-5</v>
      </c>
    </row>
    <row r="1436" spans="2:11" x14ac:dyDescent="0.25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2.0410215063077245E-4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2.2229193453901329E-4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2.2902341611245885E-4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2.750280784841773E-4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7.0197237731727206E-3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8.4475877367505645E-3</v>
      </c>
    </row>
    <row r="1437" spans="2:11" x14ac:dyDescent="0.25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7.3504506628438508E-5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1.3577832260012413E-4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1.2857497111956181E-4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9.2193595278101582E-5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4.7877752302609234E-3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1.1953333999195076E-2</v>
      </c>
    </row>
    <row r="1438" spans="2:11" x14ac:dyDescent="0.25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6.491839657136089E-6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1.2340567626324077E-5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8.5598419297592953E-6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1.3259919688087167E-5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6.4394189133598643E-7</v>
      </c>
    </row>
    <row r="1439" spans="2:11" x14ac:dyDescent="0.25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2.5459787970389975E-5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8.0755782561245121E-3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3.2191125120204118E-2</v>
      </c>
    </row>
    <row r="1440" spans="2:11" x14ac:dyDescent="0.25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1.5452625449972332E-5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1.7224381871714224E-4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4.7528773624473226E-2</v>
      </c>
    </row>
    <row r="1441" spans="2:11" x14ac:dyDescent="0.25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6.8967907255965152E-6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4.1587562451464574E-5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1.6372350461932077E-5</v>
      </c>
    </row>
    <row r="1442" spans="2:11" x14ac:dyDescent="0.25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9.6915180477281211E-8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1.2575065583411585E-6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0</v>
      </c>
    </row>
    <row r="1443" spans="2:11" x14ac:dyDescent="0.25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5.2842993783313132E-4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5.8906089579987414E-4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4.9226094953025152E-4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2.3331164319225232E-4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3.0873613690718463E-2</v>
      </c>
    </row>
    <row r="1444" spans="2:11" x14ac:dyDescent="0.25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3.1807758950529995E-5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8.0539343832606127E-5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2.1761731804474573E-4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3.8219928243962562E-4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3.262744279115354E-5</v>
      </c>
    </row>
    <row r="1445" spans="2:11" x14ac:dyDescent="0.25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1.619978378223801E-5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3.6152289592726605E-5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1.0097590633928374E-4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5.7233256529107372E-3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7.1817852413532599E-6</v>
      </c>
    </row>
    <row r="1446" spans="2:11" x14ac:dyDescent="0.25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6.1233410396709837E-7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1.7528857899705157E-6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1.2400773076002839E-6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3.1409286266565261E-6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0</v>
      </c>
    </row>
    <row r="1447" spans="2:11" x14ac:dyDescent="0.25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6.0010322422325992E-2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4.7994195611881729E-2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2.9997092553136234E-2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25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1.4061673975919661E-2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3.8851178071407713E-2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4.8040733390146757E-2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6.2523883417339984E-2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5.3605513270534241E-2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3.914182579314567E-6</v>
      </c>
    </row>
    <row r="1449" spans="2:11" x14ac:dyDescent="0.25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4.5440193574964892E-2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3.4998115319864943E-2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4.3086531442247014E-2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5.665603560288162E-2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4.9795487442612342E-2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1.0549672235529413E-6</v>
      </c>
    </row>
    <row r="1450" spans="2:11" x14ac:dyDescent="0.25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9.1492071867351286E-3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7.3863371439034913E-3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8.6631839620093833E-3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1.1425555811756931E-2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9.0539327075950683E-4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1.1299954626973669E-7</v>
      </c>
    </row>
    <row r="1451" spans="2:11" x14ac:dyDescent="0.25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5.3646024027395275E-4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1.1989495308029404E-6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6.4960734376559614E-6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1.7614644550283122E-6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2.6732944420622267E-6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0</v>
      </c>
    </row>
    <row r="1452" spans="2:11" x14ac:dyDescent="0.25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1.4019368008661751E-3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1.1214148846337456E-3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6.9202858092104632E-4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25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1.0129947419014437E-5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1.2830059214588536E-4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1.2666564155630193E-4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8.0098291217022737E-5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4.1485406776323902E-8</v>
      </c>
    </row>
    <row r="1454" spans="2:11" x14ac:dyDescent="0.25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6.0679567954950741E-6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1.7637118822121109E-4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2.4864355268414877E-4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1.7873881148668924E-4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2.42867783607189E-8</v>
      </c>
    </row>
    <row r="1455" spans="2:11" x14ac:dyDescent="0.25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3.8244840691743449E-6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4.9231355169633616E-4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6.5120394454486782E-4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8.5002160774062861E-4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0</v>
      </c>
    </row>
    <row r="1456" spans="2:11" x14ac:dyDescent="0.25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0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1.1844729373353169E-6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9.9167373523550807E-7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1.0160028658014556E-6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0</v>
      </c>
    </row>
    <row r="1457" spans="2:11" x14ac:dyDescent="0.25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25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25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0.37869321701871766</v>
      </c>
      <c r="G1459" s="1">
        <f t="shared" si="933"/>
        <v>0.38379069432780122</v>
      </c>
      <c r="H1459" s="1">
        <f t="shared" si="933"/>
        <v>0.39057588544120142</v>
      </c>
      <c r="I1459" s="1">
        <f t="shared" si="933"/>
        <v>0.4418724086363458</v>
      </c>
      <c r="J1459" s="1">
        <f t="shared" si="933"/>
        <v>0.47915181853969729</v>
      </c>
      <c r="K1459" s="1">
        <f t="shared" si="933"/>
        <v>0.52791298953521926</v>
      </c>
    </row>
    <row r="1460" spans="2:11" x14ac:dyDescent="0.25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0.27518070496490682</v>
      </c>
      <c r="G1460" s="1">
        <f t="shared" si="934"/>
        <v>0.27851178698656825</v>
      </c>
      <c r="H1460" s="1">
        <f t="shared" si="934"/>
        <v>0.28186093556176295</v>
      </c>
      <c r="I1460" s="1">
        <f t="shared" si="934"/>
        <v>0.29846373692849681</v>
      </c>
      <c r="J1460" s="1">
        <f t="shared" si="934"/>
        <v>0.34538626379513915</v>
      </c>
      <c r="K1460" s="1">
        <f t="shared" si="934"/>
        <v>0.38847374383610223</v>
      </c>
    </row>
    <row r="1461" spans="2:11" x14ac:dyDescent="0.25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0.18297040713439883</v>
      </c>
      <c r="G1461" s="1">
        <f t="shared" si="935"/>
        <v>0.18478513394174814</v>
      </c>
      <c r="H1461" s="1">
        <f t="shared" si="935"/>
        <v>0.18600759113469997</v>
      </c>
      <c r="I1461" s="1">
        <f t="shared" si="935"/>
        <v>0.19606438978246235</v>
      </c>
      <c r="J1461" s="1">
        <f t="shared" si="935"/>
        <v>0.23865367908468837</v>
      </c>
      <c r="K1461" s="1">
        <f t="shared" si="935"/>
        <v>0.25883745927374208</v>
      </c>
    </row>
    <row r="1462" spans="2:11" x14ac:dyDescent="0.25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0.1264342910014043</v>
      </c>
      <c r="H1462" s="1">
        <f t="shared" si="936"/>
        <v>0.12956132668656131</v>
      </c>
      <c r="I1462" s="1">
        <f t="shared" si="936"/>
        <v>0.13957650206616093</v>
      </c>
      <c r="J1462" s="1">
        <f t="shared" si="936"/>
        <v>0.15716544611605171</v>
      </c>
      <c r="K1462" s="1">
        <f t="shared" si="936"/>
        <v>0.17512464439707789</v>
      </c>
    </row>
    <row r="1463" spans="2:11" x14ac:dyDescent="0.25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0.23440176174444077</v>
      </c>
      <c r="J1463" s="1">
        <f t="shared" si="937"/>
        <v>0.2653182407354408</v>
      </c>
      <c r="K1463" s="1">
        <f t="shared" si="937"/>
        <v>0.30341776420643662</v>
      </c>
    </row>
    <row r="1464" spans="2:11" x14ac:dyDescent="0.25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0.1691015145104961</v>
      </c>
      <c r="J1464" s="1">
        <f t="shared" si="938"/>
        <v>0.18732157865177615</v>
      </c>
      <c r="K1464" s="1">
        <f t="shared" si="938"/>
        <v>0.2188010256960741</v>
      </c>
    </row>
    <row r="1465" spans="2:11" x14ac:dyDescent="0.25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0.11310839137372297</v>
      </c>
      <c r="J1465" s="1">
        <f t="shared" si="939"/>
        <v>0.12532797349374883</v>
      </c>
      <c r="K1465" s="1">
        <f t="shared" si="939"/>
        <v>0.14057645022487855</v>
      </c>
    </row>
    <row r="1466" spans="2:11" x14ac:dyDescent="0.25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7.5896650184428732E-2</v>
      </c>
      <c r="J1466" s="1">
        <f t="shared" si="940"/>
        <v>8.2181465006438553E-2</v>
      </c>
      <c r="K1466" s="1" t="str">
        <f t="shared" si="940"/>
        <v>-</v>
      </c>
    </row>
    <row r="1467" spans="2:11" x14ac:dyDescent="0.25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0.16251369968883853</v>
      </c>
      <c r="H1467" s="1">
        <f t="shared" si="941"/>
        <v>0.16386668783874012</v>
      </c>
      <c r="I1467" s="1">
        <f t="shared" si="941"/>
        <v>0.17476482117353881</v>
      </c>
      <c r="J1467" s="1">
        <f t="shared" si="941"/>
        <v>0.19467136601880156</v>
      </c>
      <c r="K1467" s="1">
        <f t="shared" si="941"/>
        <v>0.22490715943087597</v>
      </c>
    </row>
    <row r="1468" spans="2:11" x14ac:dyDescent="0.25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0.11649393435744142</v>
      </c>
      <c r="H1468" s="1">
        <f t="shared" si="942"/>
        <v>0.12000328321135773</v>
      </c>
      <c r="I1468" s="1">
        <f t="shared" si="942"/>
        <v>0.12761062229217995</v>
      </c>
      <c r="J1468" s="1">
        <f t="shared" si="942"/>
        <v>0.14005160224446803</v>
      </c>
      <c r="K1468" s="1">
        <f t="shared" si="942"/>
        <v>0.1529829924084562</v>
      </c>
    </row>
    <row r="1469" spans="2:11" x14ac:dyDescent="0.25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7.8235828164578941E-2</v>
      </c>
      <c r="H1469" s="1">
        <f t="shared" si="943"/>
        <v>8.0408412462408166E-2</v>
      </c>
      <c r="I1469" s="1">
        <f t="shared" si="943"/>
        <v>8.6272340416330057E-2</v>
      </c>
      <c r="J1469" s="1">
        <f t="shared" si="943"/>
        <v>9.388039928933363E-2</v>
      </c>
      <c r="K1469" s="1">
        <f t="shared" si="943"/>
        <v>0.10364058134450073</v>
      </c>
    </row>
    <row r="1470" spans="2:11" x14ac:dyDescent="0.25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5.2751439830497751E-2</v>
      </c>
      <c r="H1470" s="1">
        <f t="shared" si="944"/>
        <v>5.4005195755006653E-2</v>
      </c>
      <c r="I1470" s="1">
        <f t="shared" si="944"/>
        <v>5.7701630546189431E-2</v>
      </c>
      <c r="J1470" s="1">
        <f t="shared" si="944"/>
        <v>6.5253601829302024E-2</v>
      </c>
      <c r="K1470" s="1" t="str">
        <f t="shared" si="944"/>
        <v>-</v>
      </c>
    </row>
    <row r="1471" spans="2:11" x14ac:dyDescent="0.25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9.9502495941956468</v>
      </c>
      <c r="G1471" s="1">
        <f t="shared" ref="G1471:K1471" si="945">IFERROR(G1447/G1418,"-")</f>
        <v>7.9797266512003135</v>
      </c>
      <c r="H1471" s="1">
        <f t="shared" si="945"/>
        <v>5.0239422367072892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25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0.12391916748597508</v>
      </c>
      <c r="G1472" s="1">
        <f t="shared" si="946"/>
        <v>0.12667277851031325</v>
      </c>
      <c r="H1472" s="1">
        <f t="shared" si="946"/>
        <v>0.12825781575493939</v>
      </c>
      <c r="I1472" s="1">
        <f t="shared" si="946"/>
        <v>0.13563327034900091</v>
      </c>
      <c r="J1472" s="1">
        <f t="shared" si="946"/>
        <v>0.15664857529133239</v>
      </c>
      <c r="K1472" s="1">
        <f t="shared" si="946"/>
        <v>0.16668735075998103</v>
      </c>
    </row>
    <row r="1473" spans="2:11" x14ac:dyDescent="0.25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8.7465847585616679E-2</v>
      </c>
      <c r="G1473" s="1">
        <f t="shared" si="947"/>
        <v>8.7815121490891365E-2</v>
      </c>
      <c r="H1473" s="1">
        <f t="shared" si="947"/>
        <v>8.9072582616015403E-2</v>
      </c>
      <c r="I1473" s="1">
        <f t="shared" si="947"/>
        <v>9.4765140743824375E-2</v>
      </c>
      <c r="J1473" s="1">
        <f t="shared" si="947"/>
        <v>0.10997905851704268</v>
      </c>
      <c r="K1473" s="1">
        <f t="shared" si="947"/>
        <v>0.11281860977323258</v>
      </c>
    </row>
    <row r="1474" spans="2:11" x14ac:dyDescent="0.25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5.79495279865486E-2</v>
      </c>
      <c r="G1474" s="1">
        <f t="shared" si="948"/>
        <v>5.8186387711141631E-2</v>
      </c>
      <c r="H1474" s="1">
        <f t="shared" si="948"/>
        <v>5.8845031376057413E-2</v>
      </c>
      <c r="I1474" s="1">
        <f t="shared" si="948"/>
        <v>6.4604042023128874E-2</v>
      </c>
      <c r="J1474" s="1">
        <f t="shared" si="948"/>
        <v>7.4543436249874404E-2</v>
      </c>
      <c r="K1474" s="1">
        <f t="shared" si="948"/>
        <v>7.5999215525384523E-2</v>
      </c>
    </row>
    <row r="1475" spans="2:11" x14ac:dyDescent="0.25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3.8646481387947539E-2</v>
      </c>
      <c r="G1475" s="1">
        <f t="shared" si="949"/>
        <v>3.937141583259525E-2</v>
      </c>
      <c r="H1475" s="1">
        <f t="shared" si="949"/>
        <v>3.9473333212884633E-2</v>
      </c>
      <c r="I1475" s="1">
        <f t="shared" si="949"/>
        <v>4.2620463646093926E-2</v>
      </c>
      <c r="J1475" s="1">
        <f t="shared" si="949"/>
        <v>4.891477739515835E-2</v>
      </c>
      <c r="K1475" s="1" t="str">
        <f t="shared" si="949"/>
        <v>-</v>
      </c>
    </row>
    <row r="1476" spans="2:11" x14ac:dyDescent="0.25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9.9502495941956504</v>
      </c>
      <c r="G1476" s="1">
        <f t="shared" ref="G1476:K1476" si="950">IFERROR(G1452/G1428,"-")</f>
        <v>7.9767976048237621</v>
      </c>
      <c r="H1476" s="1">
        <f t="shared" si="950"/>
        <v>5.0166196207658693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25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0.12023751974847229</v>
      </c>
      <c r="H1477" s="1">
        <f t="shared" si="951"/>
        <v>0.12613003428803315</v>
      </c>
      <c r="I1477" s="1">
        <f t="shared" si="951"/>
        <v>0.13026834124325437</v>
      </c>
      <c r="J1477" s="1">
        <f t="shared" si="951"/>
        <v>0.14645070726860066</v>
      </c>
      <c r="K1477" s="1">
        <f t="shared" si="951"/>
        <v>0.15589042999664668</v>
      </c>
    </row>
    <row r="1478" spans="2:11" x14ac:dyDescent="0.25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8.4998076233608777E-2</v>
      </c>
      <c r="H1478" s="1">
        <f t="shared" si="952"/>
        <v>8.9220537839742223E-2</v>
      </c>
      <c r="I1478" s="1">
        <f t="shared" si="952"/>
        <v>9.1384285743132607E-2</v>
      </c>
      <c r="J1478" s="1">
        <f t="shared" si="952"/>
        <v>0.10217317247903493</v>
      </c>
      <c r="K1478" s="1">
        <f t="shared" si="952"/>
        <v>0.11167333168336778</v>
      </c>
    </row>
    <row r="1479" spans="2:11" x14ac:dyDescent="0.25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5.6422133461237187E-2</v>
      </c>
      <c r="H1479" s="1">
        <f t="shared" si="953"/>
        <v>5.9326443407014429E-2</v>
      </c>
      <c r="I1479" s="1">
        <f t="shared" si="953"/>
        <v>6.0480818863993431E-2</v>
      </c>
      <c r="J1479" s="1">
        <f t="shared" si="953"/>
        <v>6.7734074093361601E-2</v>
      </c>
      <c r="K1479" s="1" t="str">
        <f t="shared" si="953"/>
        <v>-</v>
      </c>
    </row>
    <row r="1480" spans="2:11" x14ac:dyDescent="0.25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 t="str">
        <f t="shared" si="954"/>
        <v>-</v>
      </c>
      <c r="H1480" s="1">
        <f t="shared" si="954"/>
        <v>3.9299888723945894E-2</v>
      </c>
      <c r="I1480" s="1">
        <f t="shared" si="954"/>
        <v>4.0990356041618083E-2</v>
      </c>
      <c r="J1480" s="1">
        <f t="shared" si="954"/>
        <v>4.5269598696726643E-2</v>
      </c>
      <c r="K1480" s="1" t="str">
        <f t="shared" si="954"/>
        <v>-</v>
      </c>
    </row>
    <row r="1481" spans="2:11" x14ac:dyDescent="0.25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0.35149986092475399</v>
      </c>
      <c r="I1481" s="3">
        <f t="shared" si="955"/>
        <v>0.45078090930791764</v>
      </c>
      <c r="J1481" s="3">
        <f t="shared" si="955"/>
        <v>0.47237229295618205</v>
      </c>
      <c r="K1481" s="3">
        <f t="shared" si="955"/>
        <v>0.48809144422268164</v>
      </c>
    </row>
    <row r="1482" spans="2:11" x14ac:dyDescent="0.25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0.35149986092475399</v>
      </c>
      <c r="I1482" s="1">
        <f t="shared" si="956"/>
        <v>0.45078090930791764</v>
      </c>
      <c r="J1482" s="1">
        <f t="shared" si="956"/>
        <v>0.47237229295618205</v>
      </c>
      <c r="K1482" s="1">
        <f t="shared" si="956"/>
        <v>0.48809144422268164</v>
      </c>
    </row>
    <row r="1483" spans="2:11" x14ac:dyDescent="0.25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0.35149986092475399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0.45078090930791764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0.47237229295618205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0.48809144422268164</v>
      </c>
    </row>
    <row r="1484" spans="2:11" x14ac:dyDescent="0.25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2.8832315767707572E-2</v>
      </c>
      <c r="I1484" s="3">
        <f t="shared" si="960"/>
        <v>3.0543631535415186E-2</v>
      </c>
      <c r="J1484" s="3">
        <f t="shared" si="960"/>
        <v>3.2006602244411902E-2</v>
      </c>
      <c r="K1484" s="3">
        <f t="shared" si="960"/>
        <v>3.3071687199031086E-2</v>
      </c>
    </row>
    <row r="1485" spans="2:11" x14ac:dyDescent="0.25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2.8832315767707572E-2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3.0543631535415186E-2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3.2006602244411902E-2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3.3071687199031086E-2</v>
      </c>
    </row>
    <row r="1486" spans="2:11" x14ac:dyDescent="0.25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25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8.2026535350122776E-2</v>
      </c>
      <c r="I1487" s="1">
        <f t="shared" si="961"/>
        <v>6.7757154095786171E-2</v>
      </c>
      <c r="J1487" s="1">
        <f t="shared" si="961"/>
        <v>6.7757154095786226E-2</v>
      </c>
      <c r="K1487" s="1">
        <f t="shared" si="961"/>
        <v>6.7757154095786226E-2</v>
      </c>
    </row>
    <row r="1488" spans="2:11" x14ac:dyDescent="0.25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0.65830556959273911</v>
      </c>
      <c r="I1488" s="3">
        <f t="shared" ref="I1488:I1489" si="964">I1489</f>
        <v>0.7379148962536346</v>
      </c>
      <c r="J1488" s="3">
        <f t="shared" ref="J1488:J1489" si="965">J1489</f>
        <v>0.77325934733858914</v>
      </c>
      <c r="K1488" s="3">
        <f t="shared" ref="K1488:K1489" si="966">K1489</f>
        <v>0.79899112903654423</v>
      </c>
    </row>
    <row r="1489" spans="2:11" x14ac:dyDescent="0.25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0.65830556959273911</v>
      </c>
      <c r="I1489" s="1">
        <f t="shared" si="964"/>
        <v>0.7379148962536346</v>
      </c>
      <c r="J1489" s="1">
        <f t="shared" si="965"/>
        <v>0.77325934733858914</v>
      </c>
      <c r="K1489" s="1">
        <f t="shared" si="966"/>
        <v>0.79899112903654423</v>
      </c>
    </row>
    <row r="1490" spans="2:11" x14ac:dyDescent="0.25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0.65830556959273911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0.7379148962536346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0.77325934733858914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0.79899112903654423</v>
      </c>
    </row>
    <row r="1491" spans="2:11" x14ac:dyDescent="0.25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3.5370833501607003E-2</v>
      </c>
      <c r="I1491" s="3">
        <f t="shared" ref="I1491" si="972">I1492</f>
        <v>3.726366700321395E-2</v>
      </c>
      <c r="J1491" s="3">
        <f t="shared" ref="J1491" si="973">J1492</f>
        <v>3.9048512196511807E-2</v>
      </c>
      <c r="K1491" s="3">
        <f t="shared" ref="K1491" si="974">K1492</f>
        <v>4.0347931071859175E-2</v>
      </c>
    </row>
    <row r="1492" spans="2:11" x14ac:dyDescent="0.25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3.5370833501607003E-2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3.726366700321395E-2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3.9048512196511807E-2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4.0347931071859175E-2</v>
      </c>
    </row>
    <row r="1493" spans="2:11" x14ac:dyDescent="0.25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25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5.3730114304652132E-2</v>
      </c>
      <c r="I1494" s="1">
        <f t="shared" si="975"/>
        <v>5.049859705014785E-2</v>
      </c>
      <c r="J1494" s="1">
        <f t="shared" si="975"/>
        <v>5.0498597050147948E-2</v>
      </c>
      <c r="K1494" s="1">
        <f t="shared" si="975"/>
        <v>5.0498597050147906E-2</v>
      </c>
    </row>
    <row r="1495" spans="2:11" x14ac:dyDescent="0.25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2.4108004201608133</v>
      </c>
      <c r="G1495" s="3">
        <f t="shared" ref="G1495:K1495" si="976">SUM(G1496,G1501,G1506)</f>
        <v>2.1677455527924061</v>
      </c>
      <c r="H1495" s="3">
        <f t="shared" si="976"/>
        <v>1.8794124486238424</v>
      </c>
      <c r="I1495" s="3">
        <f t="shared" si="976"/>
        <v>1.4939439030407846</v>
      </c>
      <c r="J1495" s="3">
        <f t="shared" si="976"/>
        <v>0.68855494636957504</v>
      </c>
      <c r="K1495" s="3">
        <f t="shared" si="976"/>
        <v>0.16141821157161318</v>
      </c>
    </row>
    <row r="1496" spans="2:11" x14ac:dyDescent="0.25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2.1135217702838013E-3</v>
      </c>
      <c r="G1496" s="1">
        <f t="shared" ref="G1496:K1496" si="978">SUM(G1497:G1500)</f>
        <v>3.0561602881088701E-3</v>
      </c>
      <c r="H1496" s="1">
        <f t="shared" si="978"/>
        <v>3.1509150614556537E-3</v>
      </c>
      <c r="I1496" s="1">
        <f t="shared" si="978"/>
        <v>2.4446347845902675E-3</v>
      </c>
      <c r="J1496" s="1">
        <f t="shared" si="978"/>
        <v>8.1114248318918919E-2</v>
      </c>
      <c r="K1496" s="1">
        <f t="shared" si="978"/>
        <v>0.16129251937008005</v>
      </c>
    </row>
    <row r="1497" spans="2:11" x14ac:dyDescent="0.25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1.603970812647618E-3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2.3045774015256347E-3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2.3376634376434543E-3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1.643012650416237E-3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8.0622769057624721E-2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0.16110433886844849</v>
      </c>
    </row>
    <row r="1498" spans="2:11" x14ac:dyDescent="0.25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3.6641267097444109E-4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4.7766812342422152E-4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4.9232729653417707E-4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4.4568490544165125E-4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1.4236089050822677E-4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5.9339842006111043E-5</v>
      </c>
    </row>
    <row r="1499" spans="2:11" x14ac:dyDescent="0.25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8.5275720606642742E-5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1.61565758038194E-4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1.8208005320203915E-4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1.991769154791568E-4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1.415566589171884E-4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3.6982701255263106E-5</v>
      </c>
    </row>
    <row r="1500" spans="2:11" x14ac:dyDescent="0.25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5.7862566055099755E-5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1.1234900512081986E-4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1.3884427407598362E-4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1.5676031325322225E-4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2.0756171186877634E-4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9.1857958370172391E-5</v>
      </c>
    </row>
    <row r="1501" spans="2:11" x14ac:dyDescent="0.25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6.6102039155041187E-5</v>
      </c>
      <c r="J1501" s="1">
        <f t="shared" si="982"/>
        <v>1.7853415463698304E-4</v>
      </c>
      <c r="K1501" s="1">
        <f t="shared" si="982"/>
        <v>7.0912236191297086E-5</v>
      </c>
    </row>
    <row r="1502" spans="2:11" x14ac:dyDescent="0.25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2.5573402700521679E-5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7.4685690389440584E-5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2.7740715747280731E-5</v>
      </c>
    </row>
    <row r="1503" spans="2:11" x14ac:dyDescent="0.25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2.1886814119611474E-5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4.5365500463894715E-5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1.7486789924477349E-5</v>
      </c>
    </row>
    <row r="1504" spans="2:11" x14ac:dyDescent="0.25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1.2793989854734723E-5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3.5881827187263507E-5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1.4413721661529875E-5</v>
      </c>
    </row>
    <row r="1505" spans="2:11" x14ac:dyDescent="0.25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5.84783248017331E-6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2.2601136596384248E-5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1.1271008858009127E-5</v>
      </c>
    </row>
    <row r="1506" spans="2:11" x14ac:dyDescent="0.25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2.4086868983905294</v>
      </c>
      <c r="G1506" s="1">
        <f t="shared" ref="G1506:K1506" si="986">SUM(G1511:G1515)</f>
        <v>2.1646893925042971</v>
      </c>
      <c r="H1506" s="1">
        <f t="shared" si="986"/>
        <v>1.8762615335623867</v>
      </c>
      <c r="I1506" s="1">
        <f t="shared" si="986"/>
        <v>1.4914331662170393</v>
      </c>
      <c r="J1506" s="1">
        <f t="shared" si="986"/>
        <v>0.60726216389601917</v>
      </c>
      <c r="K1506" s="1">
        <f t="shared" si="986"/>
        <v>5.4779965341830451E-5</v>
      </c>
    </row>
    <row r="1507" spans="2:11" x14ac:dyDescent="0.25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2.2768346341488064</v>
      </c>
      <c r="G1507" s="1">
        <f t="shared" ref="G1507:K1507" si="987">G1506-G1508</f>
        <v>2.0461884029911901</v>
      </c>
      <c r="H1507" s="1">
        <f t="shared" si="987"/>
        <v>1.7735505139629497</v>
      </c>
      <c r="I1507" s="1">
        <f t="shared" si="987"/>
        <v>1.4097880280059323</v>
      </c>
      <c r="J1507" s="1">
        <f t="shared" si="987"/>
        <v>6.0765414830336262E-2</v>
      </c>
      <c r="K1507" s="1">
        <f t="shared" si="987"/>
        <v>-1.2268148459721145E-7</v>
      </c>
    </row>
    <row r="1508" spans="2:11" x14ac:dyDescent="0.25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0.13185226424172319</v>
      </c>
      <c r="G1508" s="1">
        <f t="shared" ref="G1508" si="990">SUM(G1509:G1510)</f>
        <v>0.11850098951310713</v>
      </c>
      <c r="H1508" s="1">
        <f t="shared" ref="H1508" si="991">SUM(H1509:H1510)</f>
        <v>0.10271101959943696</v>
      </c>
      <c r="I1508" s="1">
        <f t="shared" ref="I1508" si="992">SUM(I1509:I1510)</f>
        <v>8.1645138211106916E-2</v>
      </c>
      <c r="J1508" s="1">
        <f t="shared" ref="J1508" si="993">SUM(J1509:J1510)</f>
        <v>0.54649674906568291</v>
      </c>
      <c r="K1508" s="1">
        <f t="shared" ref="K1508" si="994">SUM(K1509:K1510)</f>
        <v>5.4902646826427662E-5</v>
      </c>
    </row>
    <row r="1509" spans="2:11" x14ac:dyDescent="0.25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0.13185226424172319</v>
      </c>
      <c r="G1509" s="1">
        <f>[1]Transport!C$25/SUM([1]Transport!C$21,[1]Transport!C$25)*G1506*(G$34+G$598)/(G$34+G$598+G$37)</f>
        <v>0.11850098951310713</v>
      </c>
      <c r="H1509" s="1">
        <f>[1]Transport!D$25/SUM([1]Transport!D$21,[1]Transport!D$25)*H1506*(H$34+H$598)/(H$34+H$598+H$37)</f>
        <v>0.10271101959943696</v>
      </c>
      <c r="I1509" s="1">
        <f>[1]Transport!E$25/SUM([1]Transport!E$21,[1]Transport!E$25)*I1506*(I$34+I$598)/(I$34+I$598+I$37)</f>
        <v>8.1645138211106916E-2</v>
      </c>
      <c r="J1509" s="1">
        <f>[1]Transport!F$25/SUM([1]Transport!F$21,[1]Transport!F$25)*J1506*(J$34+J$598)/(J$34+J$598+J$37)</f>
        <v>0.1787430626354429</v>
      </c>
      <c r="K1509" s="1">
        <f>[1]Transport!G$25/SUM([1]Transport!G$21,[1]Transport!G$25)*K1506*(K$34+K$598)/(K$34+K$598+K$37)</f>
        <v>4.6556363383289611E-5</v>
      </c>
    </row>
    <row r="1510" spans="2:11" x14ac:dyDescent="0.25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0.36775368643023998</v>
      </c>
      <c r="K1510" s="1">
        <f>(K$37+K$717)/([1]Transport!G$21+[1]Transport!G$25)*K1506</f>
        <v>8.346283443138053E-6</v>
      </c>
    </row>
    <row r="1511" spans="2:11" x14ac:dyDescent="0.25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1.9889864239109194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1.510148516485958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1.0388879035853893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0.453096577517691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25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4.4298477931393812E-2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0.16872683251935969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0.34494471670869664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0.61399851024645735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0.44741271313132519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2.1080728875197517E-5</v>
      </c>
    </row>
    <row r="1513" spans="2:11" x14ac:dyDescent="0.25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0.11234878622625104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0.16295175829725625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0.16291503832369666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0.10165791689603275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2.4376589075418754E-4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9.4142320128712175E-6</v>
      </c>
    </row>
    <row r="1514" spans="2:11" x14ac:dyDescent="0.25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0.15895662154288365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0.19705927718147229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0.20121884422275413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0.19683775003525833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4.5663103084222001E-2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8.0112468442986093E-6</v>
      </c>
    </row>
    <row r="1515" spans="2:11" x14ac:dyDescent="0.25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0.10409658877908126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0.1258030080202511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0.12829503072185033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0.12584241152159992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0.11394258178971776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1.6273757609463102E-5</v>
      </c>
    </row>
    <row r="1516" spans="2:11" x14ac:dyDescent="0.25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25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1.7802354979647033E-2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2.5603294382784296E-2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2.5976337974983769E-2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1.8278071929621942E-2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0.93885095811732966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1.9117915234815845</v>
      </c>
    </row>
    <row r="1518" spans="2:11" x14ac:dyDescent="0.25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2.3027293576273291E-3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3.0041579443422762E-3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3.0987983368004467E-3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2.8113991850368799E-3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9.2993863755203683E-4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3.9160429419455602E-4</v>
      </c>
    </row>
    <row r="1519" spans="2:11" x14ac:dyDescent="0.25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3.487899150375394E-4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6.6211495201422114E-4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7.477801397222987E-4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8.2054946494059997E-4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5.9108508262232379E-4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1.5929423522680435E-4</v>
      </c>
    </row>
    <row r="1520" spans="2:11" x14ac:dyDescent="0.25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2.1785565585875883E-4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4.241477950602333E-4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5.2591150099585136E-4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5.9626088794865442E-4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7.9898679626498386E-4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3.6161427002938265E-4</v>
      </c>
    </row>
    <row r="1521" spans="2:11" x14ac:dyDescent="0.25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1.1863803147314916E-4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3.5355972268763774E-4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1.3362436362426589E-4</v>
      </c>
    </row>
    <row r="1522" spans="2:11" x14ac:dyDescent="0.25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5.9113808465925745E-5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1.2438074527531268E-4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4.8676752991530835E-5</v>
      </c>
    </row>
    <row r="1523" spans="2:11" x14ac:dyDescent="0.25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2.2525719496753445E-5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6.3869983595340926E-5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2.6031493381896179E-5</v>
      </c>
    </row>
    <row r="1524" spans="2:11" x14ac:dyDescent="0.25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9.1345551394549869E-6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3.5823244024854406E-5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1.8080989633197625E-5</v>
      </c>
    </row>
    <row r="1525" spans="2:11" x14ac:dyDescent="0.25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1.5338369251265871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1.1888467961210301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0.84289979618820865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0.38582588526171097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25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8.4516341030328596E-2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0.32408262760278445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0.66816451933921106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1.2111373898735016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0.91284216690128894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4.4149587581620702E-5</v>
      </c>
    </row>
    <row r="1527" spans="2:11" x14ac:dyDescent="0.25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0.12389408283159908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0.17994706885576006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0.17991093454642243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0.11229689924619943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2.8594337776278577E-4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1.1352600445864041E-5</v>
      </c>
    </row>
    <row r="1528" spans="2:11" x14ac:dyDescent="0.25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0.11594724847239252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0.14388737341656357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0.14692612197698371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0.14372969720499271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3.3392189759308556E-2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6.311628021301391E-6</v>
      </c>
    </row>
    <row r="1529" spans="2:11" x14ac:dyDescent="0.25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7.03486480444631E-2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8.5094893126521326E-2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8.6781258799931524E-2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8.5123254249403923E-2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7.7082974699892018E-2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1.1456266841070582E-5</v>
      </c>
    </row>
    <row r="1530" spans="2:11" x14ac:dyDescent="0.25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25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11.098927012431925</v>
      </c>
      <c r="G1531" s="1">
        <f t="shared" si="1000"/>
        <v>11.109756767481477</v>
      </c>
      <c r="H1531" s="1">
        <f t="shared" si="1000"/>
        <v>11.112094904974828</v>
      </c>
      <c r="I1531" s="1">
        <f t="shared" si="1000"/>
        <v>11.124729882628364</v>
      </c>
      <c r="J1531" s="1">
        <f t="shared" si="1000"/>
        <v>11.644985270182058</v>
      </c>
      <c r="K1531" s="1">
        <f t="shared" si="1000"/>
        <v>11.866791030641817</v>
      </c>
    </row>
    <row r="1532" spans="2:11" x14ac:dyDescent="0.25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6.2845243629360041</v>
      </c>
      <c r="G1532" s="1">
        <f t="shared" si="1000"/>
        <v>6.2892158739976365</v>
      </c>
      <c r="H1532" s="1">
        <f t="shared" si="1000"/>
        <v>6.2941834804102319</v>
      </c>
      <c r="I1532" s="1">
        <f t="shared" si="1000"/>
        <v>6.3080421856578814</v>
      </c>
      <c r="J1532" s="1">
        <f t="shared" si="1000"/>
        <v>6.5322620154465625</v>
      </c>
      <c r="K1532" s="1">
        <f t="shared" si="1000"/>
        <v>6.5993484471061974</v>
      </c>
    </row>
    <row r="1533" spans="2:11" x14ac:dyDescent="0.25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4.0901432735634913</v>
      </c>
      <c r="G1533" s="1">
        <f t="shared" si="1000"/>
        <v>4.098114353275883</v>
      </c>
      <c r="H1533" s="1">
        <f t="shared" si="1000"/>
        <v>4.106875665796017</v>
      </c>
      <c r="I1533" s="1">
        <f t="shared" si="1000"/>
        <v>4.11970163794643</v>
      </c>
      <c r="J1533" s="1">
        <f t="shared" si="1000"/>
        <v>4.1756077541227681</v>
      </c>
      <c r="K1533" s="1">
        <f t="shared" si="1000"/>
        <v>4.3072633912628211</v>
      </c>
    </row>
    <row r="1534" spans="2:11" x14ac:dyDescent="0.25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3.7650534829600422</v>
      </c>
      <c r="G1534" s="1">
        <f t="shared" si="1000"/>
        <v>3.7752697018020389</v>
      </c>
      <c r="H1534" s="1">
        <f t="shared" si="1000"/>
        <v>3.7877795429146914</v>
      </c>
      <c r="I1534" s="1">
        <f t="shared" si="1000"/>
        <v>3.8036469535850337</v>
      </c>
      <c r="J1534" s="1">
        <f t="shared" si="1000"/>
        <v>3.8493939420297103</v>
      </c>
      <c r="K1534" s="1">
        <f t="shared" si="1000"/>
        <v>3.9366678341808656</v>
      </c>
    </row>
    <row r="1535" spans="2:11" x14ac:dyDescent="0.25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4.6391179485367831</v>
      </c>
      <c r="J1535" s="1">
        <f t="shared" si="1001"/>
        <v>4.7339687273966167</v>
      </c>
      <c r="K1535" s="1">
        <f t="shared" si="1001"/>
        <v>4.8169039631706099</v>
      </c>
    </row>
    <row r="1536" spans="2:11" x14ac:dyDescent="0.25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2.7008868509993591</v>
      </c>
      <c r="J1536" s="1">
        <f t="shared" si="1001"/>
        <v>2.7417474513326323</v>
      </c>
      <c r="K1536" s="1">
        <f t="shared" si="1001"/>
        <v>2.7836299973727567</v>
      </c>
    </row>
    <row r="1537" spans="2:11" x14ac:dyDescent="0.25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</v>
      </c>
      <c r="J1537" s="1">
        <f t="shared" si="1001"/>
        <v>1.7800092303552479</v>
      </c>
      <c r="K1537" s="1">
        <f t="shared" si="1001"/>
        <v>1.8060216502843993</v>
      </c>
    </row>
    <row r="1538" spans="2:11" x14ac:dyDescent="0.25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1.5620411785777197</v>
      </c>
      <c r="J1538" s="1">
        <f t="shared" si="1001"/>
        <v>1.585019579527936</v>
      </c>
      <c r="K1538" s="1">
        <f t="shared" si="1001"/>
        <v>1.6042033025596778</v>
      </c>
    </row>
    <row r="1539" spans="2:11" x14ac:dyDescent="0.25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0.77116510534577831</v>
      </c>
      <c r="G1539" s="1">
        <f t="shared" si="1002"/>
        <v>0.78723832996731913</v>
      </c>
      <c r="H1539" s="1">
        <f t="shared" si="1002"/>
        <v>0.81134816689963341</v>
      </c>
      <c r="I1539" s="1">
        <f t="shared" si="1002"/>
        <v>0.85153122845348905</v>
      </c>
      <c r="J1539" s="1" t="str">
        <f t="shared" si="1002"/>
        <v>-</v>
      </c>
      <c r="K1539" s="1" t="str">
        <f t="shared" si="1002"/>
        <v>-</v>
      </c>
    </row>
    <row r="1540" spans="2:11" x14ac:dyDescent="0.25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1.9078836334110896</v>
      </c>
      <c r="G1540" s="1">
        <f t="shared" si="1002"/>
        <v>1.9207533429254606</v>
      </c>
      <c r="H1540" s="1">
        <f t="shared" si="1002"/>
        <v>1.9370191424136849</v>
      </c>
      <c r="I1540" s="1">
        <f t="shared" si="1002"/>
        <v>1.9725412515860248</v>
      </c>
      <c r="J1540" s="1">
        <f t="shared" si="1002"/>
        <v>2.0402687275302127</v>
      </c>
      <c r="K1540" s="1">
        <f t="shared" si="1002"/>
        <v>2.0943102984244915</v>
      </c>
    </row>
    <row r="1541" spans="2:11" x14ac:dyDescent="0.25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1.102762984747319</v>
      </c>
      <c r="G1541" s="1">
        <f t="shared" si="1002"/>
        <v>1.1042965767052417</v>
      </c>
      <c r="H1541" s="1">
        <f t="shared" si="1002"/>
        <v>1.104323679370572</v>
      </c>
      <c r="I1541" s="1">
        <f t="shared" si="1002"/>
        <v>1.1046547349681319</v>
      </c>
      <c r="J1541" s="1">
        <f t="shared" si="1002"/>
        <v>1.1730245641755097</v>
      </c>
      <c r="K1541" s="1">
        <f t="shared" si="1002"/>
        <v>1.20589766964981</v>
      </c>
    </row>
    <row r="1542" spans="2:11" x14ac:dyDescent="0.25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0.72942698043637033</v>
      </c>
      <c r="G1542" s="1">
        <f t="shared" si="1002"/>
        <v>0.73017304982833875</v>
      </c>
      <c r="H1542" s="1">
        <f t="shared" si="1002"/>
        <v>0.73018072708107262</v>
      </c>
      <c r="I1542" s="1">
        <f t="shared" si="1002"/>
        <v>0.73019376201591057</v>
      </c>
      <c r="J1542" s="1">
        <f t="shared" si="1002"/>
        <v>0.7312728987716689</v>
      </c>
      <c r="K1542" s="1">
        <f t="shared" si="1002"/>
        <v>0.78784590513438091</v>
      </c>
    </row>
    <row r="1543" spans="2:11" x14ac:dyDescent="0.25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0.67580166525687357</v>
      </c>
      <c r="G1543" s="1">
        <f t="shared" si="1002"/>
        <v>0.67641381923732069</v>
      </c>
      <c r="H1543" s="1">
        <f t="shared" si="1002"/>
        <v>0.67641948648874306</v>
      </c>
      <c r="I1543" s="1">
        <f t="shared" si="1002"/>
        <v>0.67642739216574177</v>
      </c>
      <c r="J1543" s="1">
        <f t="shared" si="1002"/>
        <v>0.67650718010014432</v>
      </c>
      <c r="K1543" s="1">
        <f t="shared" si="1002"/>
        <v>0.70397182482359355</v>
      </c>
    </row>
    <row r="1544" spans="2:11" x14ac:dyDescent="0.25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16.704650789898579</v>
      </c>
      <c r="G1544" s="3">
        <f t="shared" ref="G1544:K1544" si="1003">G1545+G1548+G1550+G1557+G1565</f>
        <v>15.58727606151221</v>
      </c>
      <c r="H1544" s="3">
        <f t="shared" si="1003"/>
        <v>14.176288261728523</v>
      </c>
      <c r="I1544" s="3">
        <f t="shared" si="1003"/>
        <v>11.709839935786963</v>
      </c>
      <c r="J1544" s="3">
        <f t="shared" si="1003"/>
        <v>9.4806137755110225</v>
      </c>
      <c r="K1544" s="3">
        <f t="shared" si="1003"/>
        <v>10.395237080354338</v>
      </c>
    </row>
    <row r="1545" spans="2:11" x14ac:dyDescent="0.25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7.5872330041179672E-2</v>
      </c>
      <c r="G1545" s="1">
        <f t="shared" ref="G1545:K1545" si="1006">SUM(G1546:G1547)</f>
        <v>0.11374504561244886</v>
      </c>
      <c r="H1545" s="1">
        <f t="shared" si="1006"/>
        <v>0.26568678485360708</v>
      </c>
      <c r="I1545" s="1">
        <f t="shared" si="1006"/>
        <v>1.0548664173379181</v>
      </c>
      <c r="J1545" s="1">
        <f t="shared" si="1006"/>
        <v>2.7402069222483245</v>
      </c>
      <c r="K1545" s="1">
        <f t="shared" si="1006"/>
        <v>1.0309046141430498</v>
      </c>
    </row>
    <row r="1546" spans="2:11" x14ac:dyDescent="0.25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4.0494628618162616E-2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3.4846811199664908E-2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2.6366573236535462E-2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1.3181748735339061E-2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25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3.5377701423017056E-2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7.8898234412783957E-2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0.23932021161707165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1.0416846686025789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2.7402069222483245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1.0309046141430498</v>
      </c>
    </row>
    <row r="1548" spans="2:11" x14ac:dyDescent="0.25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5.9639974376802329E-5</v>
      </c>
      <c r="H1548" s="1">
        <f t="shared" si="1008"/>
        <v>1.348025567635718E-4</v>
      </c>
      <c r="I1548" s="1">
        <f t="shared" si="1008"/>
        <v>2.9368127230654727E-4</v>
      </c>
      <c r="J1548" s="1">
        <f t="shared" si="1008"/>
        <v>0.23148019574191644</v>
      </c>
      <c r="K1548" s="1">
        <f t="shared" si="1008"/>
        <v>2.7819891219976083</v>
      </c>
    </row>
    <row r="1549" spans="2:11" x14ac:dyDescent="0.25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5.9639974376802329E-5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1.348025567635718E-4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2.9368127230654727E-4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0.23148019574191644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2.7819891219976083</v>
      </c>
    </row>
    <row r="1550" spans="2:11" x14ac:dyDescent="0.25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1.1885985444375056</v>
      </c>
      <c r="G1550" s="1">
        <f t="shared" ref="G1550:K1550" si="1009">SUM(G1555:G1556)</f>
        <v>2.3326188723148245</v>
      </c>
      <c r="H1550" s="1">
        <f t="shared" si="1009"/>
        <v>1.4345129022904906</v>
      </c>
      <c r="I1550" s="1">
        <f t="shared" si="1009"/>
        <v>0.85695048014801034</v>
      </c>
      <c r="J1550" s="1">
        <f t="shared" si="1009"/>
        <v>9.7981851319835635E-4</v>
      </c>
      <c r="K1550" s="1">
        <f t="shared" si="1009"/>
        <v>4.1010677599921399E-5</v>
      </c>
    </row>
    <row r="1551" spans="2:11" x14ac:dyDescent="0.25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1.1235342932626349</v>
      </c>
      <c r="G1551" s="1">
        <f t="shared" ref="G1551:K1551" si="1010">G1550-G1552</f>
        <v>2.2049249659819297</v>
      </c>
      <c r="H1551" s="1">
        <f t="shared" si="1010"/>
        <v>1.3559842535988265</v>
      </c>
      <c r="I1551" s="1">
        <f t="shared" si="1010"/>
        <v>0.81003866272529312</v>
      </c>
      <c r="J1551" s="1">
        <f t="shared" si="1010"/>
        <v>9.8045098069268581E-5</v>
      </c>
      <c r="K1551" s="1">
        <f t="shared" si="1010"/>
        <v>-9.1844724269180868E-8</v>
      </c>
    </row>
    <row r="1552" spans="2:11" x14ac:dyDescent="0.25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6.5064251174870663E-2</v>
      </c>
      <c r="G1552" s="1">
        <f t="shared" ref="G1552:K1552" si="1011">SUM(G1553:G1554)</f>
        <v>0.12769390633289487</v>
      </c>
      <c r="H1552" s="1">
        <f t="shared" si="1011"/>
        <v>7.8528648691664191E-2</v>
      </c>
      <c r="I1552" s="1">
        <f t="shared" si="1011"/>
        <v>4.6911817422717168E-2</v>
      </c>
      <c r="J1552" s="1">
        <f t="shared" si="1011"/>
        <v>8.8177341512908776E-4</v>
      </c>
      <c r="K1552" s="1">
        <f t="shared" si="1011"/>
        <v>4.110252232419058E-5</v>
      </c>
    </row>
    <row r="1553" spans="2:11" x14ac:dyDescent="0.25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6.5064251174870663E-2</v>
      </c>
      <c r="G1553" s="1">
        <f>[1]Transport!C$25/SUM([1]Transport!C$21,[1]Transport!C$25)*G1550*(G$34+G$598)/(G$34+G$598+G$37)</f>
        <v>0.12769390633289487</v>
      </c>
      <c r="H1553" s="1">
        <f>[1]Transport!D$25/SUM([1]Transport!D$21,[1]Transport!D$25)*H1550*(H$34+H$598)/(H$34+H$598+H$37)</f>
        <v>7.8528648691664191E-2</v>
      </c>
      <c r="I1553" s="1">
        <f>[1]Transport!E$25/SUM([1]Transport!E$21,[1]Transport!E$25)*I1550*(I$34+I$598)/(I$34+I$598+I$37)</f>
        <v>4.6911817422717168E-2</v>
      </c>
      <c r="J1553" s="1">
        <f>[1]Transport!F$25/SUM([1]Transport!F$21,[1]Transport!F$25)*J1550*(J$34+J$598)/(J$34+J$598+J$37)</f>
        <v>2.8840222936393691E-4</v>
      </c>
      <c r="K1553" s="1">
        <f>[1]Transport!G$25/SUM([1]Transport!G$21,[1]Transport!G$25)*K1550*(K$34+K$598)/(K$34+K$598+K$37)</f>
        <v>3.4854129553070598E-5</v>
      </c>
    </row>
    <row r="1554" spans="2:11" x14ac:dyDescent="0.25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5.9337118576515086E-4</v>
      </c>
      <c r="K1554" s="1">
        <f>(K$37+K$717)/([1]Transport!G$21+[1]Transport!G$25)*K1550</f>
        <v>6.2483927711199834E-6</v>
      </c>
    </row>
    <row r="1555" spans="2:11" x14ac:dyDescent="0.25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0.83163824442210188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1.7545794759031104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0.54280534939837666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0.27102768141594802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25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0.3569603000154038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0.57803939641171409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0.8917075528921139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0.58592279873206232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9.7981851319835635E-4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4.1010677599921399E-5</v>
      </c>
    </row>
    <row r="1557" spans="2:11" x14ac:dyDescent="0.25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15.414808411983906</v>
      </c>
      <c r="G1557" s="1">
        <f t="shared" ref="G1557:K1557" si="1012">SUM(G1562:G1564)</f>
        <v>13.118441803319259</v>
      </c>
      <c r="H1557" s="1">
        <f t="shared" si="1012"/>
        <v>12.422715138698898</v>
      </c>
      <c r="I1557" s="1">
        <f t="shared" si="1012"/>
        <v>9.7230870882955429</v>
      </c>
      <c r="J1557" s="1">
        <f t="shared" si="1012"/>
        <v>6.4960410983520882</v>
      </c>
      <c r="K1557" s="1">
        <f t="shared" si="1012"/>
        <v>6.5821359338203553</v>
      </c>
    </row>
    <row r="1558" spans="2:11" x14ac:dyDescent="0.25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15.037438496048228</v>
      </c>
      <c r="G1558" s="1">
        <f t="shared" ref="G1558:K1558" si="1013">G1557-G1559</f>
        <v>12.771983114127041</v>
      </c>
      <c r="H1558" s="1">
        <f t="shared" si="1013"/>
        <v>12.030810653269796</v>
      </c>
      <c r="I1558" s="1">
        <f t="shared" si="1013"/>
        <v>9.4042823013505163</v>
      </c>
      <c r="J1558" s="1">
        <f t="shared" si="1013"/>
        <v>5.785619707483634</v>
      </c>
      <c r="K1558" s="1">
        <f t="shared" si="1013"/>
        <v>-0.59504958959281851</v>
      </c>
    </row>
    <row r="1559" spans="2:11" x14ac:dyDescent="0.25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0.37736991593567648</v>
      </c>
      <c r="G1559" s="1">
        <f t="shared" ref="G1559:K1559" si="1014">SUM(G1560:G1561)</f>
        <v>0.34645868919221784</v>
      </c>
      <c r="H1559" s="1">
        <f t="shared" si="1014"/>
        <v>0.39190448542910139</v>
      </c>
      <c r="I1559" s="1">
        <f t="shared" si="1014"/>
        <v>0.31880478694502645</v>
      </c>
      <c r="J1559" s="1">
        <f t="shared" si="1014"/>
        <v>0.71042139086845402</v>
      </c>
      <c r="K1559" s="1">
        <f t="shared" si="1014"/>
        <v>7.1771855234131738</v>
      </c>
    </row>
    <row r="1560" spans="2:11" x14ac:dyDescent="0.25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0.37736991593567648</v>
      </c>
      <c r="G1560" s="1">
        <f>[1]Transport!C$26/SUM([1]Transport!C$22,[1]Transport!C$26)*G1557*(G$33+G$580)/(G$33+G$580+G$36)</f>
        <v>0.34645868919221784</v>
      </c>
      <c r="H1560" s="1">
        <f>[1]Transport!D$26/SUM([1]Transport!D$22,[1]Transport!D$26)*H1557*(H$33+H$580)/(H$33+H$580+H$36)</f>
        <v>0.39190448542910139</v>
      </c>
      <c r="I1560" s="1">
        <f>[1]Transport!E$26/SUM([1]Transport!E$22,[1]Transport!E$26)*I1557*(I$33+I$580)/(I$33+I$580+I$36)</f>
        <v>0.31880478694502645</v>
      </c>
      <c r="J1560" s="1">
        <f>[1]Transport!F$26/SUM([1]Transport!F$22,[1]Transport!F$26)*J1557*(J$33+J$580)/(J$33+J$580+J$36)</f>
        <v>0.36570014215708002</v>
      </c>
      <c r="K1560" s="1">
        <f>[1]Transport!G$26/SUM([1]Transport!G$22,[1]Transport!G$26)*K1557*(K$33+K$580)/(K$33+K$580+K$36)</f>
        <v>1.0383224349258862</v>
      </c>
    </row>
    <row r="1561" spans="2:11" x14ac:dyDescent="0.25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0.344721248711374</v>
      </c>
      <c r="K1561" s="1">
        <f>(K$36+K$716)/([1]Transport!G$22+[1]Transport!G$26)*K1557</f>
        <v>6.1388630884872875</v>
      </c>
    </row>
    <row r="1562" spans="2:11" x14ac:dyDescent="0.25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10.968301918521957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7.4391072805410507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5.4537017967078789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2.7255233920357562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25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4.4465064934619489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5.2488462797031969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5.929694795510585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3.1967770145169441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4.9024828378211943E-4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7.6258605671960001E-5</v>
      </c>
    </row>
    <row r="1564" spans="2:11" x14ac:dyDescent="0.25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0.43048824307501049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1.0393185464804344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3.8007866817428417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6.4955508500683061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6.5820596752146834</v>
      </c>
    </row>
    <row r="1565" spans="2:11" x14ac:dyDescent="0.25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2.5371503435986643E-2</v>
      </c>
      <c r="G1565" s="1">
        <f t="shared" ref="G1565:K1565" si="1015">G1570</f>
        <v>2.2410700291301981E-2</v>
      </c>
      <c r="H1565" s="1">
        <f t="shared" si="1015"/>
        <v>5.3238633328764724E-2</v>
      </c>
      <c r="I1565" s="1">
        <f t="shared" si="1015"/>
        <v>7.4642268733185552E-2</v>
      </c>
      <c r="J1565" s="1">
        <f t="shared" si="1015"/>
        <v>1.1905740655495128E-2</v>
      </c>
      <c r="K1565" s="1">
        <f t="shared" si="1015"/>
        <v>1.6639971572338078E-4</v>
      </c>
    </row>
    <row r="1566" spans="2:11" x14ac:dyDescent="0.25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2.3477582074062937E-2</v>
      </c>
      <c r="G1566" s="1">
        <f t="shared" ref="G1566:K1566" si="1016">G1565-G1567</f>
        <v>1.8406019503359218E-2</v>
      </c>
      <c r="H1566" s="1">
        <f t="shared" si="1016"/>
        <v>5.3223190841028563E-2</v>
      </c>
      <c r="I1566" s="1">
        <f t="shared" si="1016"/>
        <v>7.464066421139233E-2</v>
      </c>
      <c r="J1566" s="1">
        <f t="shared" si="1016"/>
        <v>1.1789669827416934E-2</v>
      </c>
      <c r="K1566" s="1">
        <f t="shared" si="1016"/>
        <v>1.4504334099541086E-4</v>
      </c>
    </row>
    <row r="1567" spans="2:11" x14ac:dyDescent="0.25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1.8939213619237046E-3</v>
      </c>
      <c r="G1567" s="1">
        <f t="shared" ref="G1567:K1567" si="1017">SUM(G1568:G1569)</f>
        <v>4.0046807879427623E-3</v>
      </c>
      <c r="H1567" s="1">
        <f t="shared" si="1017"/>
        <v>1.5442487736162749E-5</v>
      </c>
      <c r="I1567" s="1">
        <f t="shared" si="1017"/>
        <v>1.6045217932289141E-6</v>
      </c>
      <c r="J1567" s="1">
        <f t="shared" si="1017"/>
        <v>1.1607082807819354E-4</v>
      </c>
      <c r="K1567" s="1">
        <f t="shared" si="1017"/>
        <v>2.135637472796992E-5</v>
      </c>
    </row>
    <row r="1568" spans="2:11" x14ac:dyDescent="0.25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1.8939213619237046E-3</v>
      </c>
      <c r="G1568" s="1">
        <f>[1]Transport!C$27/SUM([1]Transport!C$24,[1]Transport!C$27)*G1565*(G$45+G$612)/(G$45+G$612+G$47)</f>
        <v>4.0046807879427623E-3</v>
      </c>
      <c r="H1568" s="1">
        <f>[1]Transport!D$27/SUM([1]Transport!D$24,[1]Transport!D$27)*H1565*(H$45+H$612)/(H$45+H$612+H$47)</f>
        <v>1.5442487736162749E-5</v>
      </c>
      <c r="I1568" s="1">
        <f>[1]Transport!E$27/SUM([1]Transport!E$24,[1]Transport!E$27)*I1565*(I$45+I$612)/(I$45+I$612+I$47)</f>
        <v>1.6045217932289141E-6</v>
      </c>
      <c r="J1568" s="1">
        <f>[1]Transport!F$27/SUM([1]Transport!F$24,[1]Transport!F$27)*J1565*(J$45+J$612)/(J$45+J$612+J$47)</f>
        <v>1.1614214144707052E-5</v>
      </c>
      <c r="K1568" s="1">
        <f>[1]Transport!G$27/SUM([1]Transport!G$24,[1]Transport!G$27)*K1565*(K$45+K$612)/(K$45+K$612+K$47)</f>
        <v>5.7276665424020173E-6</v>
      </c>
    </row>
    <row r="1569" spans="2:11" x14ac:dyDescent="0.25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1.0445661393348649E-4</v>
      </c>
      <c r="K1569" s="1">
        <f>(K$47+K$714)/([1]Transport!G$24+[1]Transport!G$27)*K1565</f>
        <v>1.5628708185567904E-5</v>
      </c>
    </row>
    <row r="1570" spans="2:11" x14ac:dyDescent="0.25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2.5371503435986643E-2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2.2410700291301981E-2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5.3238633328764724E-2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7.4642268733185552E-2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1.1905740655495128E-2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1.6639971572338078E-4</v>
      </c>
    </row>
    <row r="1571" spans="2:11" x14ac:dyDescent="0.25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4.7787785262459055</v>
      </c>
      <c r="G1571" s="3">
        <f t="shared" ref="G1571:K1571" si="1018">SUM(G1572:G1580)</f>
        <v>4.7670937961121842</v>
      </c>
      <c r="H1571" s="3">
        <f t="shared" si="1018"/>
        <v>4.7077522824315414</v>
      </c>
      <c r="I1571" s="3">
        <f t="shared" si="1018"/>
        <v>4.6375157578526709</v>
      </c>
      <c r="J1571" s="3">
        <f t="shared" si="1018"/>
        <v>4.9977950827597208</v>
      </c>
      <c r="K1571" s="3">
        <f t="shared" si="1018"/>
        <v>5.4146096994900148</v>
      </c>
    </row>
    <row r="1572" spans="2:11" x14ac:dyDescent="0.25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2.7909823482587016E-2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2.4241059853388779E-2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1.8595864184587484E-2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9.2968474514563831E-3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25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2.4104864672137054E-2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5.3757909273137602E-2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0.16306263782823061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0.70975973445715457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1.8670607297136259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0.70241466274663988</v>
      </c>
    </row>
    <row r="1574" spans="2:11" x14ac:dyDescent="0.25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2.7738756750048663E-5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6.4563614955426179E-5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1.4939331260043447E-4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0.13346645685951991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1.6793014082892923</v>
      </c>
    </row>
    <row r="1575" spans="2:11" x14ac:dyDescent="0.25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0.23084885181458734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0.49158112922580954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0.1541843844351331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7.6985675012812033E-2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25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0.12537502772957873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0.20302455301270264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0.31319409795907033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0.20579343735214978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3.4414127637414434E-4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1.4404164387684234E-5</v>
      </c>
    </row>
    <row r="1577" spans="2:11" x14ac:dyDescent="0.25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2.8411920344502124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1.9932155300674754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1.534064702497927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0.76665893871909208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25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1.5212144054808836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1.7957064910575664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2.0286346497635965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1.0936638128705711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1.677210530667634E-4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2.6089175774429653E-5</v>
      </c>
    </row>
    <row r="1579" spans="2:11" x14ac:dyDescent="0.25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0.19835503142429756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0.4788843046546577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1.7512793295095583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2.9929393280989554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3.0327997912043281</v>
      </c>
    </row>
    <row r="1580" spans="2:11" x14ac:dyDescent="0.25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8.1335186159197121E-3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7.1843534410562836E-3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1.7067077493383598E-2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2.3928589167275627E-2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3.8167057581787443E-3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5.3343909592688795E-5</v>
      </c>
    </row>
    <row r="1581" spans="2:11" x14ac:dyDescent="0.25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25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0.68922285337539624</v>
      </c>
      <c r="G1582" s="1">
        <f t="shared" ref="G1582:K1582" si="1019">IFERROR(G1572/G1546,"-")</f>
        <v>0.69564643130450587</v>
      </c>
      <c r="H1582" s="1">
        <f t="shared" si="1019"/>
        <v>0.70528179819817038</v>
      </c>
      <c r="I1582" s="1">
        <f t="shared" si="1019"/>
        <v>0.70528179819816983</v>
      </c>
      <c r="J1582" s="1" t="str">
        <f t="shared" si="1019"/>
        <v>-</v>
      </c>
      <c r="K1582" s="1" t="str">
        <f t="shared" si="1019"/>
        <v>-</v>
      </c>
    </row>
    <row r="1583" spans="2:11" x14ac:dyDescent="0.25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0.6813575699537735</v>
      </c>
      <c r="G1583" s="1">
        <f t="shared" ref="G1583:K1583" si="1020">IFERROR(G1573/G1547,"-")</f>
        <v>0.68135756995377272</v>
      </c>
      <c r="H1583" s="1">
        <f t="shared" si="1020"/>
        <v>0.68135756995377283</v>
      </c>
      <c r="I1583" s="1">
        <f t="shared" si="1020"/>
        <v>0.68135756995377306</v>
      </c>
      <c r="J1583" s="1">
        <f t="shared" si="1020"/>
        <v>0.68135756995377306</v>
      </c>
      <c r="K1583" s="1">
        <f t="shared" si="1020"/>
        <v>0.6813575699537725</v>
      </c>
    </row>
    <row r="1584" spans="2:11" x14ac:dyDescent="0.25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0.46510343171505419</v>
      </c>
      <c r="H1584" s="1">
        <f t="shared" si="1021"/>
        <v>0.47894948364119938</v>
      </c>
      <c r="I1584" s="1">
        <f t="shared" si="1021"/>
        <v>0.50869199601020632</v>
      </c>
      <c r="J1584" s="1">
        <f t="shared" si="1021"/>
        <v>0.57657829617668588</v>
      </c>
      <c r="K1584" s="1">
        <f t="shared" si="1021"/>
        <v>0.60363334817192571</v>
      </c>
    </row>
    <row r="1585" spans="2:11" x14ac:dyDescent="0.25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0.2801703405158007</v>
      </c>
      <c r="H1585" s="1">
        <f t="shared" si="1022"/>
        <v>0.28405096708428684</v>
      </c>
      <c r="I1585" s="1">
        <f t="shared" si="1022"/>
        <v>0.28405096708428684</v>
      </c>
      <c r="J1585" s="1" t="str">
        <f t="shared" si="1022"/>
        <v>-</v>
      </c>
      <c r="K1585" s="1" t="str">
        <f t="shared" si="1022"/>
        <v>-</v>
      </c>
    </row>
    <row r="1586" spans="2:11" x14ac:dyDescent="0.25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0.35122961215622145</v>
      </c>
      <c r="G1586" s="1">
        <f t="shared" ref="G1586:K1586" si="1023">IFERROR(G1576/G1556,"-")</f>
        <v>0.35122961215622139</v>
      </c>
      <c r="H1586" s="1">
        <f t="shared" si="1023"/>
        <v>0.35122961215622128</v>
      </c>
      <c r="I1586" s="1">
        <f t="shared" si="1023"/>
        <v>0.351229612156221</v>
      </c>
      <c r="J1586" s="1">
        <f t="shared" si="1023"/>
        <v>0.35122961215622156</v>
      </c>
      <c r="K1586" s="1">
        <f t="shared" si="1023"/>
        <v>0.3512296121562215</v>
      </c>
    </row>
    <row r="1587" spans="2:11" x14ac:dyDescent="0.25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0.25903663625928702</v>
      </c>
      <c r="G1587" s="1">
        <f t="shared" ref="G1587:K1587" si="1024">IFERROR(G1577/G1562,"-")</f>
        <v>0.26793746277611252</v>
      </c>
      <c r="H1587" s="1">
        <f t="shared" si="1024"/>
        <v>0.28128870255135024</v>
      </c>
      <c r="I1587" s="1">
        <f t="shared" si="1024"/>
        <v>0.28128870255134991</v>
      </c>
      <c r="J1587" s="1" t="str">
        <f t="shared" si="1024"/>
        <v>-</v>
      </c>
      <c r="K1587" s="1" t="str">
        <f t="shared" si="1024"/>
        <v>-</v>
      </c>
    </row>
    <row r="1588" spans="2:11" x14ac:dyDescent="0.25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0.34211451343153232</v>
      </c>
      <c r="G1588" s="1">
        <f t="shared" ref="G1588:K1588" si="1025">IFERROR(G1578/G1563,"-")</f>
        <v>0.34211451343153204</v>
      </c>
      <c r="H1588" s="1">
        <f t="shared" si="1025"/>
        <v>0.34211451343153287</v>
      </c>
      <c r="I1588" s="1">
        <f t="shared" si="1025"/>
        <v>0.34211451343153243</v>
      </c>
      <c r="J1588" s="1">
        <f t="shared" si="1025"/>
        <v>0.34211451343153199</v>
      </c>
      <c r="K1588" s="1">
        <f t="shared" si="1025"/>
        <v>0.34211451343153187</v>
      </c>
    </row>
    <row r="1589" spans="2:11" x14ac:dyDescent="0.25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0.46076759264650846</v>
      </c>
      <c r="H1589" s="1">
        <f t="shared" si="1026"/>
        <v>0.46076759264650807</v>
      </c>
      <c r="I1589" s="1">
        <f t="shared" si="1026"/>
        <v>0.46076759264650796</v>
      </c>
      <c r="J1589" s="1">
        <f t="shared" si="1026"/>
        <v>0.46076759264650852</v>
      </c>
      <c r="K1589" s="1">
        <f t="shared" si="1026"/>
        <v>0.46076759264650829</v>
      </c>
    </row>
    <row r="1590" spans="2:11" x14ac:dyDescent="0.25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0.32057692743518007</v>
      </c>
      <c r="G1590" s="1">
        <f t="shared" ref="G1590:K1590" si="1027">IFERROR(G1580/G1570,"-")</f>
        <v>0.32057692743518007</v>
      </c>
      <c r="H1590" s="1">
        <f t="shared" si="1027"/>
        <v>0.32057692743518063</v>
      </c>
      <c r="I1590" s="1">
        <f t="shared" si="1027"/>
        <v>0.32057692743517996</v>
      </c>
      <c r="J1590" s="1">
        <f t="shared" si="1027"/>
        <v>0.32057692743518085</v>
      </c>
      <c r="K1590" s="1">
        <f t="shared" si="1027"/>
        <v>0.32057692743517985</v>
      </c>
    </row>
    <row r="1591" spans="2:11" x14ac:dyDescent="0.25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24.512237058399052</v>
      </c>
      <c r="G1591" s="3">
        <f t="shared" ref="G1591" si="1028">G1592+G1595+G1597+G1604+G1612</f>
        <v>21.956468627389864</v>
      </c>
      <c r="H1591" s="3">
        <f t="shared" ref="H1591" si="1029">H1592+H1595+H1597+H1604+H1612</f>
        <v>19.760723618980659</v>
      </c>
      <c r="I1591" s="3">
        <f t="shared" ref="I1591" si="1030">I1592+I1595+I1597+I1604+I1612</f>
        <v>16.423327080634145</v>
      </c>
      <c r="J1591" s="3">
        <f t="shared" ref="J1591" si="1031">J1592+J1595+J1597+J1604+J1612</f>
        <v>14.770044202869309</v>
      </c>
      <c r="K1591" s="3">
        <f t="shared" ref="K1591" si="1032">K1592+K1595+K1597+K1604+K1612</f>
        <v>12.427486369675478</v>
      </c>
    </row>
    <row r="1592" spans="2:11" x14ac:dyDescent="0.25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1.0060936861264502E-2</v>
      </c>
      <c r="G1592" s="1">
        <f t="shared" ref="G1592" si="1035">SUM(G1593:G1594)</f>
        <v>2.5626080597101714E-2</v>
      </c>
      <c r="H1592" s="1">
        <f t="shared" ref="H1592" si="1036">SUM(H1593:H1594)</f>
        <v>5.7470990119250324E-2</v>
      </c>
      <c r="I1592" s="1">
        <f t="shared" ref="I1592" si="1037">SUM(I1593:I1594)</f>
        <v>0.20201397863097612</v>
      </c>
      <c r="J1592" s="1">
        <f t="shared" ref="J1592" si="1038">SUM(J1593:J1594)</f>
        <v>0.53841963278725014</v>
      </c>
      <c r="K1592" s="1">
        <f t="shared" ref="K1592" si="1039">SUM(K1593:K1594)</f>
        <v>1.2555457079720065</v>
      </c>
    </row>
    <row r="1593" spans="2:11" x14ac:dyDescent="0.25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25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1.0060936861264502E-2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2.5626080597101714E-2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5.7470990119250324E-2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0.20201397863097612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0.53841963278725014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1.2555457079720065</v>
      </c>
    </row>
    <row r="1595" spans="2:11" x14ac:dyDescent="0.25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4.2450820869193249E-3</v>
      </c>
      <c r="G1595" s="1">
        <f t="shared" ref="G1595" si="1041">G1596</f>
        <v>5.4302745908302152E-3</v>
      </c>
      <c r="H1595" s="1">
        <f t="shared" ref="H1595" si="1042">H1596</f>
        <v>5.2386053031805904E-3</v>
      </c>
      <c r="I1595" s="1">
        <f t="shared" ref="I1595" si="1043">I1596</f>
        <v>4.6494561873830914E-3</v>
      </c>
      <c r="J1595" s="1">
        <f t="shared" ref="J1595" si="1044">J1596</f>
        <v>0.64719233070959159</v>
      </c>
      <c r="K1595" s="1">
        <f t="shared" ref="K1595" si="1045">K1596</f>
        <v>8.4256266462204294</v>
      </c>
    </row>
    <row r="1596" spans="2:11" x14ac:dyDescent="0.25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4.2450820869193249E-3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5.4302745908302152E-3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5.2386053031805904E-3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4.6494561873830914E-3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0.64719233070959159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8.4256266462204294</v>
      </c>
    </row>
    <row r="1597" spans="2:11" x14ac:dyDescent="0.25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25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25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25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25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25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25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25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24.435311873838245</v>
      </c>
      <c r="G1604" s="1">
        <f t="shared" ref="G1604:K1604" si="1049">SUM(G1609:G1611)</f>
        <v>21.924805941246177</v>
      </c>
      <c r="H1604" s="1">
        <f t="shared" si="1049"/>
        <v>19.62841573246552</v>
      </c>
      <c r="I1604" s="1">
        <f t="shared" si="1049"/>
        <v>16.050801351452996</v>
      </c>
      <c r="J1604" s="1">
        <f t="shared" si="1049"/>
        <v>13.403112280213485</v>
      </c>
      <c r="K1604" s="1">
        <f t="shared" si="1049"/>
        <v>2.746035930939311</v>
      </c>
    </row>
    <row r="1605" spans="2:11" x14ac:dyDescent="0.25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23.837111017801423</v>
      </c>
      <c r="G1605" s="1">
        <f t="shared" ref="G1605:K1605" si="1050">G1604-G1606</f>
        <v>21.34577074475844</v>
      </c>
      <c r="H1605" s="1">
        <f t="shared" si="1050"/>
        <v>19.009190057439209</v>
      </c>
      <c r="I1605" s="1">
        <f t="shared" si="1050"/>
        <v>15.524520731041116</v>
      </c>
      <c r="J1605" s="1">
        <f t="shared" si="1050"/>
        <v>11.937318341426549</v>
      </c>
      <c r="K1605" s="1">
        <f t="shared" si="1050"/>
        <v>-0.24825186993124859</v>
      </c>
    </row>
    <row r="1606" spans="2:11" x14ac:dyDescent="0.25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0.59820085603682183</v>
      </c>
      <c r="G1606" s="1">
        <f t="shared" ref="G1606:K1606" si="1051">SUM(G1607:G1608)</f>
        <v>0.57903519648773616</v>
      </c>
      <c r="H1606" s="1">
        <f t="shared" si="1051"/>
        <v>0.61922567502630932</v>
      </c>
      <c r="I1606" s="1">
        <f t="shared" si="1051"/>
        <v>0.52628062041187973</v>
      </c>
      <c r="J1606" s="1">
        <f t="shared" si="1051"/>
        <v>1.4657939387869359</v>
      </c>
      <c r="K1606" s="1">
        <f t="shared" si="1051"/>
        <v>2.9942878008705596</v>
      </c>
    </row>
    <row r="1607" spans="2:11" x14ac:dyDescent="0.25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0.59820085603682183</v>
      </c>
      <c r="G1607" s="1">
        <f>[1]Transport!C$26/SUM([1]Transport!C$22,[1]Transport!C$26)*G1604*(G$33+G$580)/(G$33+G$580+G$36)</f>
        <v>0.57903519648773616</v>
      </c>
      <c r="H1607" s="1">
        <f>[1]Transport!D$26/SUM([1]Transport!D$22,[1]Transport!D$26)*H1604*(H$33+H$580)/(H$33+H$580+H$36)</f>
        <v>0.61922567502630932</v>
      </c>
      <c r="I1607" s="1">
        <f>[1]Transport!E$26/SUM([1]Transport!E$22,[1]Transport!E$26)*I1604*(I$33+I$580)/(I$33+I$580+I$36)</f>
        <v>0.52628062041187973</v>
      </c>
      <c r="J1607" s="1">
        <f>[1]Transport!F$26/SUM([1]Transport!F$22,[1]Transport!F$26)*J1604*(J$33+J$580)/(J$33+J$580+J$36)</f>
        <v>0.75453957141139272</v>
      </c>
      <c r="K1607" s="1">
        <f>[1]Transport!G$26/SUM([1]Transport!G$22,[1]Transport!G$26)*K1604*(K$33+K$580)/(K$33+K$580+K$36)</f>
        <v>0.43318320114850078</v>
      </c>
    </row>
    <row r="1608" spans="2:11" x14ac:dyDescent="0.25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0.71125436737554326</v>
      </c>
      <c r="K1608" s="1">
        <f>(K$36+K$716)/([1]Transport!G$22+[1]Transport!G$26)*K1604</f>
        <v>2.5611045997220589</v>
      </c>
    </row>
    <row r="1609" spans="2:11" x14ac:dyDescent="0.25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19.239046727043139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15.924046797190423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11.444013090424551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4.8621376092474122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25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5.1962651467951044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2.2691200087897854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2.2687908766753169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0.44077380838169361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5.939046122118226E-4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1.2901546461822257E-5</v>
      </c>
    </row>
    <row r="1611" spans="2:11" x14ac:dyDescent="0.25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3.7316391352659699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5.9156117653656501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10.747889933823892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13.402518375601273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2.7460230293928491</v>
      </c>
    </row>
    <row r="1612" spans="2:11" x14ac:dyDescent="0.25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6.2619165612624428E-2</v>
      </c>
      <c r="G1612" s="1">
        <f t="shared" ref="G1612:K1612" si="1052">G1617</f>
        <v>6.0633095575570839E-4</v>
      </c>
      <c r="H1612" s="1">
        <f t="shared" si="1052"/>
        <v>6.9598291092710221E-2</v>
      </c>
      <c r="I1612" s="1">
        <f t="shared" si="1052"/>
        <v>0.16586229436278818</v>
      </c>
      <c r="J1612" s="1">
        <f t="shared" si="1052"/>
        <v>0.181319959158984</v>
      </c>
      <c r="K1612" s="1">
        <f t="shared" si="1052"/>
        <v>2.7808454373120015E-4</v>
      </c>
    </row>
    <row r="1613" spans="2:11" x14ac:dyDescent="0.25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5.7944796365298992E-2</v>
      </c>
      <c r="G1613" s="1">
        <f t="shared" ref="G1613:K1613" si="1053">G1612-G1614</f>
        <v>4.9798262669468953E-4</v>
      </c>
      <c r="H1613" s="1">
        <f t="shared" si="1053"/>
        <v>6.9578103295062976E-2</v>
      </c>
      <c r="I1613" s="1">
        <f t="shared" si="1053"/>
        <v>0.1658587289611666</v>
      </c>
      <c r="J1613" s="1">
        <f t="shared" si="1053"/>
        <v>0.17955224403602996</v>
      </c>
      <c r="K1613" s="1">
        <f t="shared" si="1053"/>
        <v>2.4239411183255011E-4</v>
      </c>
    </row>
    <row r="1614" spans="2:11" x14ac:dyDescent="0.25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4.674369247325439E-3</v>
      </c>
      <c r="G1614" s="1">
        <f t="shared" ref="G1614:K1614" si="1054">SUM(G1615:G1616)</f>
        <v>1.0834832906101886E-4</v>
      </c>
      <c r="H1614" s="1">
        <f t="shared" si="1054"/>
        <v>2.0187797647246635E-5</v>
      </c>
      <c r="I1614" s="1">
        <f t="shared" si="1054"/>
        <v>3.5654016215844617E-6</v>
      </c>
      <c r="J1614" s="1">
        <f t="shared" si="1054"/>
        <v>1.7677151229540419E-3</v>
      </c>
      <c r="K1614" s="1">
        <f t="shared" si="1054"/>
        <v>3.5690431898650042E-5</v>
      </c>
    </row>
    <row r="1615" spans="2:11" x14ac:dyDescent="0.25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4.674369247325439E-3</v>
      </c>
      <c r="G1615" s="1">
        <f>[1]Transport!C$27/SUM([1]Transport!C$24,[1]Transport!C$27)*G1612*(G$45+G$612)/(G$45+G$612+G$47)</f>
        <v>1.0834832906101886E-4</v>
      </c>
      <c r="H1615" s="1">
        <f>[1]Transport!D$27/SUM([1]Transport!D$24,[1]Transport!D$27)*H1612*(H$45+H$612)/(H$45+H$612+H$47)</f>
        <v>2.0187797647246635E-5</v>
      </c>
      <c r="I1615" s="1">
        <f>[1]Transport!E$27/SUM([1]Transport!E$24,[1]Transport!E$27)*I1612*(I$45+I$612)/(I$45+I$612+I$47)</f>
        <v>3.5654016215844617E-6</v>
      </c>
      <c r="J1615" s="1">
        <f>[1]Transport!F$27/SUM([1]Transport!F$24,[1]Transport!F$27)*J1612*(J$45+J$612)/(J$45+J$612+J$47)</f>
        <v>1.7688011987813609E-4</v>
      </c>
      <c r="K1615" s="1">
        <f>[1]Transport!G$27/SUM([1]Transport!G$24,[1]Transport!G$27)*K1612*(K$45+K$612)/(K$45+K$612+K$47)</f>
        <v>9.5719847246381149E-6</v>
      </c>
    </row>
    <row r="1616" spans="2:11" x14ac:dyDescent="0.25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1.5908350030759057E-3</v>
      </c>
      <c r="K1616" s="1">
        <f>(K$47+K$714)/([1]Transport!G$24+[1]Transport!G$27)*K1612</f>
        <v>2.611844717401193E-5</v>
      </c>
    </row>
    <row r="1617" spans="2:11" x14ac:dyDescent="0.25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6.2619165612624428E-2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6.0633095575570839E-4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6.9598291092710221E-2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0.16586229436278818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0.181319959158984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2.7808454373120015E-4</v>
      </c>
    </row>
    <row r="1618" spans="2:11" x14ac:dyDescent="0.25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2.2034332915550778</v>
      </c>
      <c r="G1618" s="3">
        <f t="shared" ref="G1618" si="1055">SUM(G1619:G1627)</f>
        <v>2.2248591329346477</v>
      </c>
      <c r="H1618" s="3">
        <f t="shared" ref="H1618" si="1056">SUM(H1619:H1627)</f>
        <v>2.2569179618307773</v>
      </c>
      <c r="I1618" s="3">
        <f t="shared" ref="I1618" si="1057">SUM(I1619:I1627)</f>
        <v>2.3103999166946698</v>
      </c>
      <c r="J1618" s="3">
        <f t="shared" ref="J1618" si="1058">SUM(J1619:J1627)</f>
        <v>2.5117354152673799</v>
      </c>
      <c r="K1618" s="3">
        <f t="shared" ref="K1618" si="1059">SUM(K1619:K1627)</f>
        <v>2.7155196126290644</v>
      </c>
    </row>
    <row r="1619" spans="2:11" x14ac:dyDescent="0.25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25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2.7036530681369556E-3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6.9317564003911081E-3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1.5891523950747444E-2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5.8716952949279831E-2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0.16856636013466469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0.42437036879426726</v>
      </c>
    </row>
    <row r="1621" spans="2:11" x14ac:dyDescent="0.25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7.4059163493986422E-4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9.530946183494884E-4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9.198025824966096E-4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8.5176104316883974E-4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0.13113806758175509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1.842229242746394</v>
      </c>
    </row>
    <row r="1622" spans="2:11" x14ac:dyDescent="0.25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25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25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1.5767103302013485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1.3375595886304377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0.99631616567776005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0.42329786426898441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25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0.61681493759150052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0.26935252091062722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0.26931345177175409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5.2321400357448332E-2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7.0498565020816811E-5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1.5314589134449559E-6</v>
      </c>
    </row>
    <row r="1626" spans="2:11" x14ac:dyDescent="0.25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0.60999930260299562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0.96700643351086779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1.756923734164626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2.1908674890284932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0.44888374040005236</v>
      </c>
    </row>
    <row r="1627" spans="2:11" x14ac:dyDescent="0.25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6.4637790591521227E-3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6.2869771846273592E-5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7.4705843371513066E-3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1.828820391116244E-2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2.10929999574462E-2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3.4729229437535423E-5</v>
      </c>
    </row>
    <row r="1628" spans="2:11" x14ac:dyDescent="0.25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25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25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0.26872776416540883</v>
      </c>
      <c r="G1630" s="1">
        <f t="shared" ref="G1630:K1630" si="1062">IFERROR(G1620/G1594,"-")</f>
        <v>0.27049616011802768</v>
      </c>
      <c r="H1630" s="1">
        <f t="shared" si="1062"/>
        <v>0.27651383624630582</v>
      </c>
      <c r="I1630" s="1">
        <f t="shared" si="1062"/>
        <v>0.29065787104039731</v>
      </c>
      <c r="J1630" s="1">
        <f t="shared" si="1062"/>
        <v>0.31307617677691857</v>
      </c>
      <c r="K1630" s="1">
        <f t="shared" si="1062"/>
        <v>0.33799675001854174</v>
      </c>
    </row>
    <row r="1631" spans="2:11" x14ac:dyDescent="0.25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0.17445873125089906</v>
      </c>
      <c r="G1631" s="1">
        <f t="shared" ref="G1631:K1631" si="1063">IFERROR(G1621/G1596,"-")</f>
        <v>0.17551499512730409</v>
      </c>
      <c r="H1631" s="1">
        <f t="shared" si="1063"/>
        <v>0.17558157739773916</v>
      </c>
      <c r="I1631" s="1">
        <f t="shared" si="1063"/>
        <v>0.18319584244716725</v>
      </c>
      <c r="J1631" s="1">
        <f t="shared" si="1063"/>
        <v>0.20262611492625893</v>
      </c>
      <c r="K1631" s="1">
        <f t="shared" si="1063"/>
        <v>0.21864596190869456</v>
      </c>
    </row>
    <row r="1632" spans="2:11" x14ac:dyDescent="0.25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25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25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8.1953661871669775E-2</v>
      </c>
      <c r="G1634" s="1">
        <f t="shared" ref="G1634:K1634" si="1066">IFERROR(G1624/G1609,"-")</f>
        <v>8.3996210615660302E-2</v>
      </c>
      <c r="H1634" s="1">
        <f t="shared" si="1066"/>
        <v>8.7060033731646017E-2</v>
      </c>
      <c r="I1634" s="1">
        <f t="shared" si="1066"/>
        <v>8.7060033731646017E-2</v>
      </c>
      <c r="J1634" s="1" t="str">
        <f t="shared" si="1066"/>
        <v>-</v>
      </c>
      <c r="K1634" s="1" t="str">
        <f t="shared" si="1066"/>
        <v>-</v>
      </c>
    </row>
    <row r="1635" spans="2:11" x14ac:dyDescent="0.25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0.11870351496053524</v>
      </c>
      <c r="G1635" s="1">
        <f t="shared" ref="G1635:K1635" si="1067">IFERROR(G1625/G1610,"-")</f>
        <v>0.11870351496053483</v>
      </c>
      <c r="H1635" s="1">
        <f t="shared" si="1067"/>
        <v>0.11870351496053513</v>
      </c>
      <c r="I1635" s="1">
        <f t="shared" si="1067"/>
        <v>0.11870351496053495</v>
      </c>
      <c r="J1635" s="1">
        <f t="shared" si="1067"/>
        <v>0.11870351496053498</v>
      </c>
      <c r="K1635" s="1">
        <f t="shared" si="1067"/>
        <v>0.11870351496053502</v>
      </c>
    </row>
    <row r="1636" spans="2:11" x14ac:dyDescent="0.25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0.16346685209675785</v>
      </c>
      <c r="H1636" s="1">
        <f t="shared" si="1068"/>
        <v>0.16346685209675793</v>
      </c>
      <c r="I1636" s="1">
        <f t="shared" si="1068"/>
        <v>0.16346685209675815</v>
      </c>
      <c r="J1636" s="1">
        <f t="shared" si="1068"/>
        <v>0.1634668520967579</v>
      </c>
      <c r="K1636" s="1">
        <f t="shared" si="1068"/>
        <v>0.16346685209675804</v>
      </c>
    </row>
    <row r="1637" spans="2:11" x14ac:dyDescent="0.25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0.10322365358776009</v>
      </c>
      <c r="G1637" s="1">
        <f t="shared" ref="G1637:K1637" si="1069">IFERROR(G1627/G1617,"-")</f>
        <v>0.10368887032646229</v>
      </c>
      <c r="H1637" s="1">
        <f t="shared" si="1069"/>
        <v>0.10733861736920983</v>
      </c>
      <c r="I1637" s="1">
        <f t="shared" si="1069"/>
        <v>0.11026137062327691</v>
      </c>
      <c r="J1637" s="1">
        <f t="shared" si="1069"/>
        <v>0.11633027083880793</v>
      </c>
      <c r="K1637" s="1">
        <f t="shared" si="1069"/>
        <v>0.12488730575081912</v>
      </c>
    </row>
    <row r="1638" spans="2:11" x14ac:dyDescent="0.25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28.743322707357585</v>
      </c>
      <c r="G1638" s="1">
        <f t="shared" ref="G1638:K1638" si="1070">G1639+G1643+G1647+G1653</f>
        <v>26.574196346370385</v>
      </c>
      <c r="H1638" s="1">
        <f t="shared" si="1070"/>
        <v>21.950541138025038</v>
      </c>
      <c r="I1638" s="1">
        <f t="shared" si="1070"/>
        <v>19.414577184005537</v>
      </c>
      <c r="J1638" s="1">
        <f t="shared" si="1070"/>
        <v>28.081037947900349</v>
      </c>
      <c r="K1638" s="1">
        <f t="shared" si="1070"/>
        <v>28.973571758431738</v>
      </c>
    </row>
    <row r="1639" spans="2:11" x14ac:dyDescent="0.25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9.2070296160172163</v>
      </c>
      <c r="G1639" s="1">
        <f t="shared" ref="G1639:K1639" si="1073">SUM(G1640:G1642)</f>
        <v>10.371013634387381</v>
      </c>
      <c r="H1639" s="1">
        <f t="shared" si="1073"/>
        <v>10.068912312181219</v>
      </c>
      <c r="I1639" s="1">
        <f t="shared" si="1073"/>
        <v>10.720991685051436</v>
      </c>
      <c r="J1639" s="1">
        <f t="shared" si="1073"/>
        <v>11.737761328515129</v>
      </c>
      <c r="K1639" s="1">
        <f t="shared" si="1073"/>
        <v>12.633205265795716</v>
      </c>
    </row>
    <row r="1640" spans="2:11" x14ac:dyDescent="0.25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8.711809997176081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9.7093219886090889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10.452588275482805</v>
      </c>
    </row>
    <row r="1641" spans="2:11" x14ac:dyDescent="0.25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1.5023096029162701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1.5903802375119314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1.7461732301212964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1.8943769603926714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2.0283130935464131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2.1805835290570013</v>
      </c>
    </row>
    <row r="1642" spans="2:11" x14ac:dyDescent="0.25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0.87472796002452835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0.11483762975556847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0.11480472748268308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1.26246359625791E-4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3.3461255910422326E-5</v>
      </c>
    </row>
    <row r="1643" spans="2:11" x14ac:dyDescent="0.25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2.8137759399829518E-6</v>
      </c>
      <c r="J1643" s="1">
        <f t="shared" si="1075"/>
        <v>1.0163207948434873E-5</v>
      </c>
      <c r="K1643" s="1">
        <f t="shared" si="1075"/>
        <v>9.0081654136109964E-6</v>
      </c>
    </row>
    <row r="1644" spans="2:11" x14ac:dyDescent="0.25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0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0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0</v>
      </c>
    </row>
    <row r="1645" spans="2:11" x14ac:dyDescent="0.25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0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0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0</v>
      </c>
    </row>
    <row r="1646" spans="2:11" x14ac:dyDescent="0.25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2.8137759399829518E-6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1.0163207948434873E-5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9.0081654136109964E-6</v>
      </c>
    </row>
    <row r="1647" spans="2:11" x14ac:dyDescent="0.25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1.0656772700550579E-5</v>
      </c>
      <c r="H1647" s="1">
        <f t="shared" si="1077"/>
        <v>7.1376622516942687E-5</v>
      </c>
      <c r="I1647" s="1">
        <f t="shared" si="1077"/>
        <v>4.4819331926545967E-5</v>
      </c>
      <c r="J1647" s="1">
        <f t="shared" si="1077"/>
        <v>5.672258990909204E-4</v>
      </c>
      <c r="K1647" s="1">
        <f t="shared" si="1077"/>
        <v>0</v>
      </c>
    </row>
    <row r="1648" spans="2:11" x14ac:dyDescent="0.25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1.6634753435899035</v>
      </c>
      <c r="G1648" s="1">
        <f t="shared" ref="G1648:K1648" si="1079">G1647-G1649</f>
        <v>1.0073391955763656E-5</v>
      </c>
      <c r="H1648" s="1">
        <f t="shared" si="1079"/>
        <v>6.7469296409606306E-5</v>
      </c>
      <c r="I1648" s="1">
        <f t="shared" si="1079"/>
        <v>4.2365798886943569E-5</v>
      </c>
      <c r="J1648" s="1">
        <f t="shared" si="1079"/>
        <v>5.6759204030818041E-5</v>
      </c>
      <c r="K1648" s="1">
        <f t="shared" si="1079"/>
        <v>0</v>
      </c>
    </row>
    <row r="1649" spans="2:11" x14ac:dyDescent="0.25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9.6332420138454555E-2</v>
      </c>
      <c r="G1649" s="1">
        <f t="shared" ref="G1649:K1649" si="1080">SUM(G1650:G1651)</f>
        <v>5.8338074478692381E-7</v>
      </c>
      <c r="H1649" s="1">
        <f t="shared" si="1080"/>
        <v>3.9073261073363837E-6</v>
      </c>
      <c r="I1649" s="1">
        <f t="shared" si="1080"/>
        <v>2.4535330396023988E-6</v>
      </c>
      <c r="J1649" s="1">
        <f t="shared" si="1080"/>
        <v>5.1046669506010236E-4</v>
      </c>
      <c r="K1649" s="1">
        <f t="shared" si="1080"/>
        <v>0</v>
      </c>
    </row>
    <row r="1650" spans="2:11" x14ac:dyDescent="0.25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9.6332420138454555E-2</v>
      </c>
      <c r="G1650" s="1">
        <f>[1]Transport!C$25/SUM([1]Transport!C$21,[1]Transport!C$25)*G1647*(G$34+G$598)/(G$34+G$598+G$37)</f>
        <v>5.8338074478692381E-7</v>
      </c>
      <c r="H1650" s="1">
        <f>[1]Transport!D$25/SUM([1]Transport!D$21,[1]Transport!D$25)*H1647*(H$34+H$598)/(H$34+H$598+H$37)</f>
        <v>3.9073261073363837E-6</v>
      </c>
      <c r="I1650" s="1">
        <f>[1]Transport!E$25/SUM([1]Transport!E$21,[1]Transport!E$25)*I1647*(I$34+I$598)/(I$34+I$598+I$37)</f>
        <v>2.4535330396023988E-6</v>
      </c>
      <c r="J1650" s="1">
        <f>[1]Transport!F$25/SUM([1]Transport!F$21,[1]Transport!F$25)*J1647*(J$34+J$598)/(J$34+J$598+J$37)</f>
        <v>1.6695868841750251E-4</v>
      </c>
      <c r="K1650" s="1">
        <f>[1]Transport!G$25/SUM([1]Transport!G$21,[1]Transport!G$25)*K1647*(K$34+K$598)/(K$34+K$598+K$37)</f>
        <v>0</v>
      </c>
    </row>
    <row r="1651" spans="2:11" x14ac:dyDescent="0.25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3.4350800664259979E-4</v>
      </c>
      <c r="K1651" s="1">
        <f>(K$37+K$717)/([1]Transport!G$21+[1]Transport!G$25)*K1647</f>
        <v>0</v>
      </c>
    </row>
    <row r="1652" spans="2:11" x14ac:dyDescent="0.25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1.0656772700550579E-5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7.1376622516942687E-5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4.4819331926545967E-5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5.672258990909204E-4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25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17.776485327612011</v>
      </c>
      <c r="G1653" s="1">
        <f t="shared" ref="G1653:K1653" si="1081">SUM(G1658:G1660)</f>
        <v>16.203172055210302</v>
      </c>
      <c r="H1653" s="1">
        <f t="shared" si="1081"/>
        <v>11.881557449221305</v>
      </c>
      <c r="I1653" s="1">
        <f t="shared" si="1081"/>
        <v>8.6935378658462383</v>
      </c>
      <c r="J1653" s="1">
        <f t="shared" si="1081"/>
        <v>16.342699230278182</v>
      </c>
      <c r="K1653" s="1">
        <f t="shared" si="1081"/>
        <v>16.340357484470609</v>
      </c>
    </row>
    <row r="1654" spans="2:11" x14ac:dyDescent="0.25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17.341299200452784</v>
      </c>
      <c r="G1654" s="1">
        <f t="shared" ref="G1654:K1654" si="1082">G1653-G1655</f>
        <v>15.775245489298813</v>
      </c>
      <c r="H1654" s="1">
        <f t="shared" si="1082"/>
        <v>11.506725087193796</v>
      </c>
      <c r="I1654" s="1">
        <f t="shared" si="1082"/>
        <v>8.4084903843260985</v>
      </c>
      <c r="J1654" s="1">
        <f t="shared" si="1082"/>
        <v>14.555425575149322</v>
      </c>
      <c r="K1654" s="1">
        <f t="shared" si="1082"/>
        <v>-1.4772291415274132</v>
      </c>
    </row>
    <row r="1655" spans="2:11" x14ac:dyDescent="0.25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0.43518612715922572</v>
      </c>
      <c r="G1655" s="1">
        <f t="shared" ref="G1655:K1655" si="1083">SUM(G1656:G1657)</f>
        <v>0.42792656591148925</v>
      </c>
      <c r="H1655" s="1">
        <f t="shared" si="1083"/>
        <v>0.37483236202750736</v>
      </c>
      <c r="I1655" s="1">
        <f t="shared" si="1083"/>
        <v>0.28504748152013942</v>
      </c>
      <c r="J1655" s="1">
        <f t="shared" si="1083"/>
        <v>1.7872736551288613</v>
      </c>
      <c r="K1655" s="1">
        <f t="shared" si="1083"/>
        <v>17.817586625998022</v>
      </c>
    </row>
    <row r="1656" spans="2:11" x14ac:dyDescent="0.25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0.43518612715922572</v>
      </c>
      <c r="G1656" s="1">
        <f>[1]Transport!C$26/SUM([1]Transport!C$22,[1]Transport!C$26)*G1653*(G$33+G$580)/(G$33+G$580+G$36)</f>
        <v>0.42792656591148925</v>
      </c>
      <c r="H1656" s="1">
        <f>[1]Transport!D$26/SUM([1]Transport!D$22,[1]Transport!D$26)*H1653*(H$33+H$580)/(H$33+H$580+H$36)</f>
        <v>0.37483236202750736</v>
      </c>
      <c r="I1656" s="1">
        <f>[1]Transport!E$26/SUM([1]Transport!E$22,[1]Transport!E$26)*I1653*(I$33+I$580)/(I$33+I$580+I$36)</f>
        <v>0.28504748152013942</v>
      </c>
      <c r="J1656" s="1">
        <f>[1]Transport!F$26/SUM([1]Transport!F$22,[1]Transport!F$26)*J1653*(J$33+J$580)/(J$33+J$580+J$36)</f>
        <v>0.92002611148184632</v>
      </c>
      <c r="K1656" s="1">
        <f>[1]Transport!G$26/SUM([1]Transport!G$22,[1]Transport!G$26)*K1653*(K$33+K$580)/(K$33+K$580+K$36)</f>
        <v>2.5776677876944643</v>
      </c>
    </row>
    <row r="1657" spans="2:11" x14ac:dyDescent="0.25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0.86724754364701495</v>
      </c>
      <c r="K1657" s="1">
        <f>(K$36+K$716)/([1]Transport!G$22+[1]Transport!G$26)*K1653</f>
        <v>15.239918838303558</v>
      </c>
    </row>
    <row r="1658" spans="2:11" x14ac:dyDescent="0.25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25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0.39608752127730235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0.27732244579184417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8.0690094751416732E-4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3.7766272474475717E-4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0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0</v>
      </c>
    </row>
    <row r="1660" spans="2:11" x14ac:dyDescent="0.25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15.92584960941846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11.88075054827379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8.6931602031214936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16.342699230278182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16.340357484470609</v>
      </c>
    </row>
    <row r="1661" spans="2:11" x14ac:dyDescent="0.25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25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0.22017045262536084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0.24502563722589676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0.26340107396293244</v>
      </c>
    </row>
    <row r="1663" spans="2:11" x14ac:dyDescent="0.25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2.5094628010629363E-2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2.6565762728498372E-2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2.916813389660218E-2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3.1643733782090705E-2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3.3881007265632777E-2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3.6424537526463935E-2</v>
      </c>
    </row>
    <row r="1664" spans="2:11" x14ac:dyDescent="0.25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2.1582961622344401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0.28334936907080699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0.28326818628879602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3.1149916994624601E-4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8.2562011865933502E-5</v>
      </c>
    </row>
    <row r="1665" spans="2:11" x14ac:dyDescent="0.25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0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0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0</v>
      </c>
    </row>
    <row r="1666" spans="2:11" x14ac:dyDescent="0.25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0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0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0</v>
      </c>
    </row>
    <row r="1667" spans="2:11" x14ac:dyDescent="0.25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5.0464459793172499E-6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1.82274925162148E-5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1.6155948839628399E-5</v>
      </c>
    </row>
    <row r="1668" spans="2:11" x14ac:dyDescent="0.25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9.6594295242826E-6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6.4696646372884204E-5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4.0624792348956598E-5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5.1414051426033403E-4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25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25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1.6053719893706346E-3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1.1240083632584152E-3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3.2704291595921553E-6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1.5306949276752393E-6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0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0</v>
      </c>
    </row>
    <row r="1671" spans="2:11" x14ac:dyDescent="0.25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15.7390358922218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11.7413867323743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8.5911875227584407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16.150995775384899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16.1486814987705</v>
      </c>
    </row>
    <row r="1672" spans="2:11" x14ac:dyDescent="0.25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25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2.5272641700947188E-2</v>
      </c>
      <c r="J1673" s="7">
        <f t="shared" si="1087"/>
        <v>2.5236122307341253E-2</v>
      </c>
      <c r="K1673" s="7">
        <f t="shared" si="1087"/>
        <v>2.5199602913735349E-2</v>
      </c>
    </row>
    <row r="1674" spans="2:11" x14ac:dyDescent="0.25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1.670403221940131E-2</v>
      </c>
      <c r="G1674" s="7">
        <f t="shared" ref="G1674:K1674" si="1088">IFERROR(G1663/G1641,"-")</f>
        <v>1.6704032219401286E-2</v>
      </c>
      <c r="H1674" s="7">
        <f t="shared" si="1088"/>
        <v>1.6704032219401303E-2</v>
      </c>
      <c r="I1674" s="7">
        <f t="shared" si="1088"/>
        <v>1.670403221940131E-2</v>
      </c>
      <c r="J1674" s="7">
        <f t="shared" si="1088"/>
        <v>1.6704032219401286E-2</v>
      </c>
      <c r="K1674" s="7">
        <f t="shared" si="1088"/>
        <v>1.6704032219401296E-2</v>
      </c>
    </row>
    <row r="1675" spans="2:11" x14ac:dyDescent="0.25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2.4673913043478328</v>
      </c>
      <c r="H1675">
        <f t="shared" si="1089"/>
        <v>2.4673913043478453</v>
      </c>
      <c r="I1675">
        <f t="shared" si="1089"/>
        <v>2.4673913043478426</v>
      </c>
      <c r="J1675">
        <f t="shared" si="1089"/>
        <v>2.4673913043478324</v>
      </c>
      <c r="K1675">
        <f t="shared" si="1089"/>
        <v>2.4673913043478306</v>
      </c>
    </row>
    <row r="1676" spans="2:11" x14ac:dyDescent="0.25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 t="str">
        <f t="shared" si="1090"/>
        <v>-</v>
      </c>
      <c r="J1676" t="str">
        <f t="shared" si="1090"/>
        <v>-</v>
      </c>
      <c r="K1676" t="str">
        <f t="shared" si="1090"/>
        <v>-</v>
      </c>
    </row>
    <row r="1677" spans="2:11" x14ac:dyDescent="0.25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 t="str">
        <f t="shared" si="1091"/>
        <v>-</v>
      </c>
      <c r="J1677" t="str">
        <f t="shared" si="1091"/>
        <v>-</v>
      </c>
      <c r="K1677" t="str">
        <f t="shared" si="1091"/>
        <v>-</v>
      </c>
    </row>
    <row r="1678" spans="2:11" x14ac:dyDescent="0.25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1.793478260869565</v>
      </c>
      <c r="J1678">
        <f t="shared" si="1092"/>
        <v>1.7934782608695732</v>
      </c>
      <c r="K1678">
        <f t="shared" si="1092"/>
        <v>1.7934782608695632</v>
      </c>
    </row>
    <row r="1679" spans="2:11" x14ac:dyDescent="0.25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0.90641226905248229</v>
      </c>
      <c r="H1679" s="4">
        <f t="shared" si="1093"/>
        <v>0.90641226905247785</v>
      </c>
      <c r="I1679" s="4">
        <f t="shared" si="1093"/>
        <v>0.90641226905247574</v>
      </c>
      <c r="J1679" s="4">
        <f t="shared" si="1093"/>
        <v>0.90641226905247974</v>
      </c>
      <c r="K1679" s="4" t="str">
        <f t="shared" si="1093"/>
        <v>-</v>
      </c>
    </row>
    <row r="1680" spans="2:11" x14ac:dyDescent="0.25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25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4.0530738867855113E-3</v>
      </c>
      <c r="G1681" s="1">
        <f t="shared" si="1094"/>
        <v>4.0530738867855156E-3</v>
      </c>
      <c r="H1681">
        <f t="shared" si="1094"/>
        <v>4.0530738867855078E-3</v>
      </c>
      <c r="I1681">
        <f t="shared" si="1094"/>
        <v>4.0530738867855104E-3</v>
      </c>
      <c r="J1681" t="str">
        <f t="shared" si="1094"/>
        <v>-</v>
      </c>
      <c r="K1681" t="str">
        <f t="shared" si="1094"/>
        <v>-</v>
      </c>
    </row>
    <row r="1682" spans="2:11" x14ac:dyDescent="0.25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0.98826978015124667</v>
      </c>
      <c r="H1682" s="4">
        <f t="shared" si="1094"/>
        <v>0.98826978015124323</v>
      </c>
      <c r="I1682" s="4">
        <f t="shared" si="1094"/>
        <v>0.98826978015124611</v>
      </c>
      <c r="J1682" s="4">
        <f t="shared" si="1094"/>
        <v>0.98826978015124256</v>
      </c>
      <c r="K1682" s="4">
        <f t="shared" si="1094"/>
        <v>0.98826978015124389</v>
      </c>
    </row>
    <row r="1683" spans="2:11" x14ac:dyDescent="0.25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34.641090226295475</v>
      </c>
      <c r="G1683" s="3">
        <f t="shared" ref="G1683:K1683" si="1095">SUM(G1684:G1686,G1689:G1691,-G1696)</f>
        <v>32.661105160407516</v>
      </c>
      <c r="H1683" s="3">
        <f t="shared" si="1095"/>
        <v>31.445474595152305</v>
      </c>
      <c r="I1683" s="3">
        <f t="shared" si="1095"/>
        <v>26.921653397299114</v>
      </c>
      <c r="J1683" s="3">
        <f t="shared" si="1095"/>
        <v>15.2171704063762</v>
      </c>
      <c r="K1683" s="3">
        <f t="shared" si="1095"/>
        <v>-3.5783275240654168E-6</v>
      </c>
    </row>
    <row r="1684" spans="2:11" x14ac:dyDescent="0.25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2.5742740623306846</v>
      </c>
      <c r="G1684" s="1">
        <f>[1]Summary!C53+[1]Summary!C59</f>
        <v>2.8146273909112431</v>
      </c>
      <c r="H1684" s="1">
        <f>[1]Summary!D53+[1]Summary!D59</f>
        <v>2.5283663741936993</v>
      </c>
      <c r="I1684" s="1">
        <f>[1]Summary!E53+[1]Summary!E59</f>
        <v>2.3415832379194743</v>
      </c>
      <c r="J1684" s="1">
        <f>[1]Summary!F53+[1]Summary!F59</f>
        <v>2.3171902505258348</v>
      </c>
      <c r="K1684" s="1">
        <f>[1]Summary!G53+[1]Summary!G59</f>
        <v>7.2193028565910922E-2</v>
      </c>
    </row>
    <row r="1685" spans="2:11" x14ac:dyDescent="0.25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-1.9012330430510294</v>
      </c>
    </row>
    <row r="1686" spans="2:11" x14ac:dyDescent="0.25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6.492120092611688</v>
      </c>
      <c r="G1686" s="1">
        <f>[1]Summary!C55+[1]Summary!C60</f>
        <v>6.0611799418815888</v>
      </c>
      <c r="H1686" s="1">
        <f>[1]Summary!D55+[1]Summary!D60</f>
        <v>5.7871736217490684</v>
      </c>
      <c r="I1686" s="1">
        <f>[1]Summary!E55+[1]Summary!E60</f>
        <v>5.1194603751074377</v>
      </c>
      <c r="J1686" s="1">
        <f>[1]Summary!F55+[1]Summary!F60</f>
        <v>3.4227792431203077</v>
      </c>
      <c r="K1686" s="1">
        <f>[1]Summary!G55+[1]Summary!G60</f>
        <v>0.74832621932555421</v>
      </c>
    </row>
    <row r="1687" spans="2:11" x14ac:dyDescent="0.25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4.4027732921270477</v>
      </c>
      <c r="G1687" s="1">
        <f t="shared" ref="G1687:K1687" si="1100">G1686-G1688</f>
        <v>3.9501667720075084</v>
      </c>
      <c r="H1687" s="1">
        <f t="shared" si="1100"/>
        <v>3.6849041506878084</v>
      </c>
      <c r="I1687" s="1">
        <f t="shared" si="1100"/>
        <v>3.0258029694229474</v>
      </c>
      <c r="J1687" s="1">
        <f t="shared" si="1100"/>
        <v>1.3453630544106101</v>
      </c>
      <c r="K1687" s="1">
        <f t="shared" si="1100"/>
        <v>-0.66560502268045063</v>
      </c>
    </row>
    <row r="1688" spans="2:11" x14ac:dyDescent="0.25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2.0936574056844903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2.0774161887096976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1.4139312420060048</v>
      </c>
    </row>
    <row r="1689" spans="2:11" x14ac:dyDescent="0.25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3.79017711547995</v>
      </c>
      <c r="G1689" s="1">
        <f>[1]Summary!C56</f>
        <v>3.0588692370858297</v>
      </c>
      <c r="H1689" s="1">
        <f>[1]Summary!D56</f>
        <v>3.2211202379361001</v>
      </c>
      <c r="I1689" s="1">
        <f>[1]Summary!E56</f>
        <v>3.3816351527227142</v>
      </c>
      <c r="J1689" s="1">
        <f>[1]Summary!F56</f>
        <v>2.1905171556627003</v>
      </c>
      <c r="K1689" s="1">
        <f>[1]Summary!G56</f>
        <v>0.43121232429983997</v>
      </c>
    </row>
    <row r="1690" spans="2:11" x14ac:dyDescent="0.25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7.1758869869077033</v>
      </c>
      <c r="G1690" s="1">
        <f>[1]Summary!C57</f>
        <v>6.5531062001875249</v>
      </c>
      <c r="H1690" s="1">
        <f>[1]Summary!D57</f>
        <v>6.736851747733783</v>
      </c>
      <c r="I1690" s="1">
        <f>[1]Summary!E57</f>
        <v>6.1127370602498088</v>
      </c>
      <c r="J1690" s="1">
        <f>[1]Summary!F57</f>
        <v>3.249465502376534</v>
      </c>
      <c r="K1690" s="1">
        <f>[1]Summary!G57</f>
        <v>0.6364000100854853</v>
      </c>
    </row>
    <row r="1691" spans="2:11" x14ac:dyDescent="0.25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14.608631968965451</v>
      </c>
      <c r="G1691" s="1">
        <f>[1]Summary!C58</f>
        <v>14.17332239034133</v>
      </c>
      <c r="H1691" s="1">
        <f>[1]Summary!D58</f>
        <v>13.171962613539653</v>
      </c>
      <c r="I1691" s="1">
        <f>[1]Summary!E58</f>
        <v>9.9662375712996791</v>
      </c>
      <c r="J1691" s="1">
        <f>[1]Summary!F58</f>
        <v>4.0372196597228083</v>
      </c>
      <c r="K1691" s="1">
        <f>[1]Summary!G58</f>
        <v>1.3122226331792722E-2</v>
      </c>
    </row>
    <row r="1692" spans="2:11" x14ac:dyDescent="0.25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2.6182626021896844E-4</v>
      </c>
      <c r="K1692" s="1">
        <f>-[1]Summary!G59</f>
        <v>2.2684076334089474</v>
      </c>
    </row>
    <row r="1693" spans="2:11" x14ac:dyDescent="0.25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0.58632583522821546</v>
      </c>
      <c r="K1693" s="1">
        <f>-[1]Summary!G60</f>
        <v>2.9126025749895552</v>
      </c>
    </row>
    <row r="1694" spans="2:11" x14ac:dyDescent="0.25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1.3093641011348092</v>
      </c>
    </row>
    <row r="1695" spans="2:11" x14ac:dyDescent="0.25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2.2649550626862353E-5</v>
      </c>
      <c r="K1695" s="1">
        <f>-[1]Summary!G62</f>
        <v>0.59186894191622019</v>
      </c>
    </row>
    <row r="1696" spans="2:11" x14ac:dyDescent="0.25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1.4050319855739645E-6</v>
      </c>
      <c r="K1696" s="1">
        <f>-[1]Summary!G63</f>
        <v>2.4343885077883482E-5</v>
      </c>
    </row>
    <row r="1697" spans="2:11" x14ac:dyDescent="0.25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0.58653693825587339</v>
      </c>
      <c r="K1697" s="3">
        <f t="shared" si="1101"/>
        <v>7.082219483814912</v>
      </c>
    </row>
    <row r="1698" spans="2:11" x14ac:dyDescent="0.25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</v>
      </c>
      <c r="K1698" s="1">
        <f>[1]Summary!C$77</f>
        <v>0</v>
      </c>
    </row>
    <row r="1699" spans="2:11" x14ac:dyDescent="0.25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0.58653693825587339</v>
      </c>
      <c r="K1699" s="1">
        <f>[1]Summary!C$78</f>
        <v>1.3087142129693497E-2</v>
      </c>
    </row>
    <row r="1700" spans="2:11" x14ac:dyDescent="0.25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0</v>
      </c>
      <c r="K1700" s="1">
        <f>[1]Summary!C$79</f>
        <v>7.0691323416852185</v>
      </c>
    </row>
    <row r="1701" spans="2:11" x14ac:dyDescent="0.25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25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1.1290622058500815E-5</v>
      </c>
      <c r="K1702" s="1">
        <f t="shared" si="1105"/>
        <v>1.773152717861378E-4</v>
      </c>
    </row>
    <row r="1703" spans="2:11" x14ac:dyDescent="0.25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1.9483110199958968E-6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2.2152935420873946E-5</v>
      </c>
    </row>
    <row r="1704" spans="2:11" x14ac:dyDescent="0.25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9.3423110385049188E-6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1.5516233636526385E-4</v>
      </c>
    </row>
    <row r="1705" spans="2:11" x14ac:dyDescent="0.25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1.4050319855739645E-6</v>
      </c>
      <c r="K1705" s="1">
        <f t="shared" si="1106"/>
        <v>2.4343885077883482E-5</v>
      </c>
    </row>
    <row r="1706" spans="2:11" x14ac:dyDescent="0.25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962.6886168313174</v>
      </c>
      <c r="G1706" s="3">
        <f t="shared" ref="G1706:K1706" si="1107">SUM(G1707:G1708,G1725,G1734:G1735,G1736,G1737,G1742,G1745,,G1750:G1753,G1746)</f>
        <v>965.54231622507643</v>
      </c>
      <c r="H1706" s="3">
        <f t="shared" si="1107"/>
        <v>878.448956940936</v>
      </c>
      <c r="I1706" s="3">
        <f t="shared" si="1107"/>
        <v>780.62190276633646</v>
      </c>
      <c r="J1706" s="3">
        <f t="shared" si="1107"/>
        <v>647.64227261746942</v>
      </c>
      <c r="K1706" s="3">
        <f t="shared" si="1107"/>
        <v>548.67398663817198</v>
      </c>
    </row>
    <row r="1707" spans="2:11" x14ac:dyDescent="0.25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3.6600057984469778</v>
      </c>
      <c r="G1707" s="1">
        <f t="shared" ref="G1707:K1707" si="1109">G21</f>
        <v>3.5647179170939367</v>
      </c>
      <c r="H1707" s="1">
        <f t="shared" si="1109"/>
        <v>1.3687409989338145E-2</v>
      </c>
      <c r="I1707" s="1">
        <f t="shared" si="1109"/>
        <v>1.6730312579086269E-3</v>
      </c>
      <c r="J1707" s="1">
        <f t="shared" si="1109"/>
        <v>6.7917411157720426E-5</v>
      </c>
      <c r="K1707" s="1">
        <f t="shared" si="1109"/>
        <v>5.9497954811453019E-6</v>
      </c>
    </row>
    <row r="1708" spans="2:11" x14ac:dyDescent="0.25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311.6621931229559</v>
      </c>
      <c r="G1708" s="1">
        <f t="shared" si="1113"/>
        <v>291.35362912389007</v>
      </c>
      <c r="H1708" s="1">
        <f t="shared" si="1113"/>
        <v>266.30031044862375</v>
      </c>
      <c r="I1708" s="1">
        <f t="shared" si="1113"/>
        <v>197.58142356579754</v>
      </c>
      <c r="J1708" s="1">
        <f t="shared" si="1113"/>
        <v>75.610106978025456</v>
      </c>
      <c r="K1708" s="1">
        <f t="shared" si="1113"/>
        <v>31.31599078632814</v>
      </c>
    </row>
    <row r="1709" spans="2:11" x14ac:dyDescent="0.25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304.66981162205832</v>
      </c>
      <c r="G1709" s="1">
        <f t="shared" si="1113"/>
        <v>283.69622597857125</v>
      </c>
      <c r="H1709" s="1">
        <f t="shared" si="1113"/>
        <v>259.29192332553856</v>
      </c>
      <c r="I1709" s="1">
        <f t="shared" si="1113"/>
        <v>191.33570330748256</v>
      </c>
      <c r="J1709" s="1">
        <f t="shared" si="1113"/>
        <v>63.589731294903139</v>
      </c>
      <c r="K1709" s="1">
        <f t="shared" si="1113"/>
        <v>0</v>
      </c>
    </row>
    <row r="1710" spans="2:11" x14ac:dyDescent="0.25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101.73865718492694</v>
      </c>
      <c r="G1710" s="1">
        <f t="shared" si="1113"/>
        <v>90.950544217623317</v>
      </c>
      <c r="H1710" s="1">
        <f t="shared" si="1113"/>
        <v>84.544121037857295</v>
      </c>
      <c r="I1710" s="1">
        <f t="shared" si="1113"/>
        <v>62.235495399260266</v>
      </c>
      <c r="J1710" s="1">
        <f t="shared" si="1113"/>
        <v>16.771941234736634</v>
      </c>
      <c r="K1710" s="1">
        <f t="shared" si="1113"/>
        <v>0</v>
      </c>
    </row>
    <row r="1711" spans="2:11" x14ac:dyDescent="0.25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2.7763726898774386</v>
      </c>
      <c r="G1711" s="1">
        <f t="shared" si="1113"/>
        <v>2.7571483838110075E-2</v>
      </c>
      <c r="H1711" s="1">
        <f t="shared" si="1113"/>
        <v>2.4865222072007762E-3</v>
      </c>
      <c r="I1711" s="1">
        <f t="shared" si="1113"/>
        <v>4.7135085610934503E-4</v>
      </c>
      <c r="J1711" s="1">
        <f t="shared" si="1113"/>
        <v>7.7461958389430462E-5</v>
      </c>
      <c r="K1711" s="1">
        <f t="shared" si="1113"/>
        <v>0</v>
      </c>
    </row>
    <row r="1712" spans="2:11" x14ac:dyDescent="0.25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120.1518310683778</v>
      </c>
      <c r="G1712" s="1">
        <f t="shared" si="1113"/>
        <v>111.15500538864083</v>
      </c>
      <c r="H1712" s="1">
        <f t="shared" si="1113"/>
        <v>92.562911051269836</v>
      </c>
      <c r="I1712" s="1">
        <f t="shared" si="1113"/>
        <v>71.337330616391341</v>
      </c>
      <c r="J1712" s="1">
        <f t="shared" si="1113"/>
        <v>43.532752527792645</v>
      </c>
      <c r="K1712" s="1">
        <f t="shared" si="1113"/>
        <v>0</v>
      </c>
    </row>
    <row r="1713" spans="2:11" x14ac:dyDescent="0.25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78.893565312496989</v>
      </c>
      <c r="G1713" s="1">
        <f t="shared" si="1113"/>
        <v>80.157890004915231</v>
      </c>
      <c r="H1713" s="1">
        <f t="shared" si="1113"/>
        <v>80.333445554888542</v>
      </c>
      <c r="I1713" s="1">
        <f t="shared" si="1113"/>
        <v>55.770783200703001</v>
      </c>
      <c r="J1713" s="1">
        <f t="shared" si="1113"/>
        <v>1.7221971453109797</v>
      </c>
      <c r="K1713" s="1">
        <f t="shared" si="1113"/>
        <v>0</v>
      </c>
    </row>
    <row r="1714" spans="2:11" x14ac:dyDescent="0.25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1.9916227402718365</v>
      </c>
      <c r="J1714" s="1">
        <f t="shared" si="1113"/>
        <v>1.5627629251044954</v>
      </c>
      <c r="K1714" s="1">
        <f t="shared" si="1113"/>
        <v>0</v>
      </c>
    </row>
    <row r="1715" spans="2:11" x14ac:dyDescent="0.25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6.9923815008975945</v>
      </c>
      <c r="G1715" s="1">
        <f t="shared" si="1113"/>
        <v>7.6574031453188187</v>
      </c>
      <c r="H1715" s="1">
        <f t="shared" si="1113"/>
        <v>7.0083871230851731</v>
      </c>
      <c r="I1715" s="1">
        <f t="shared" si="1113"/>
        <v>6.2457202583149893</v>
      </c>
      <c r="J1715" s="1">
        <f t="shared" si="1113"/>
        <v>12.020375683122317</v>
      </c>
      <c r="K1715" s="1">
        <f t="shared" si="1113"/>
        <v>31.31599078632814</v>
      </c>
    </row>
    <row r="1716" spans="2:11" x14ac:dyDescent="0.25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2.5582301930509965</v>
      </c>
      <c r="G1716" s="1">
        <f t="shared" si="1113"/>
        <v>3.0152297265901833</v>
      </c>
      <c r="H1716" s="1">
        <f t="shared" si="1113"/>
        <v>2.3564207164636488</v>
      </c>
      <c r="I1716" s="1">
        <f t="shared" si="1113"/>
        <v>3.0159146032910837</v>
      </c>
      <c r="J1716" s="1">
        <f t="shared" si="1113"/>
        <v>4.7817209571148691</v>
      </c>
      <c r="K1716" s="1">
        <f t="shared" si="1113"/>
        <v>30.312415789844767</v>
      </c>
    </row>
    <row r="1717" spans="2:11" x14ac:dyDescent="0.25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4.4341513078465979</v>
      </c>
      <c r="G1717" s="1">
        <f t="shared" si="1113"/>
        <v>4.6421734187286354</v>
      </c>
      <c r="H1717" s="1">
        <f t="shared" si="1113"/>
        <v>4.6519664066215238</v>
      </c>
      <c r="I1717" s="1">
        <f t="shared" si="1113"/>
        <v>3.229805655023906</v>
      </c>
      <c r="J1717" s="1">
        <f t="shared" si="1113"/>
        <v>7.2386547260074483</v>
      </c>
      <c r="K1717" s="1">
        <f t="shared" si="1113"/>
        <v>1.0035749964833722</v>
      </c>
    </row>
    <row r="1718" spans="2:11" x14ac:dyDescent="0.25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6.9923815008975945</v>
      </c>
      <c r="G1718" s="1">
        <f t="shared" si="1113"/>
        <v>7.6574031453188187</v>
      </c>
      <c r="H1718" s="1">
        <f t="shared" si="1113"/>
        <v>7.0083871230851731</v>
      </c>
      <c r="I1718" s="1">
        <f t="shared" si="1113"/>
        <v>6.2457202583149893</v>
      </c>
      <c r="J1718" s="1">
        <f t="shared" si="1113"/>
        <v>7.6678810099126071</v>
      </c>
      <c r="K1718" s="1">
        <f t="shared" si="1113"/>
        <v>5.7852959535982418</v>
      </c>
    </row>
    <row r="1719" spans="2:11" x14ac:dyDescent="0.25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2.5582301930509965</v>
      </c>
      <c r="G1719" s="1">
        <f t="shared" si="1113"/>
        <v>3.0152297265901833</v>
      </c>
      <c r="H1719" s="1">
        <f t="shared" si="1113"/>
        <v>2.3564207164636488</v>
      </c>
      <c r="I1719" s="1">
        <f t="shared" si="1113"/>
        <v>3.0159146032910837</v>
      </c>
      <c r="J1719" s="1">
        <f t="shared" si="1113"/>
        <v>3.0159146032910837</v>
      </c>
      <c r="K1719" s="1">
        <f t="shared" si="1113"/>
        <v>4.7817209571148691</v>
      </c>
    </row>
    <row r="1720" spans="2:11" x14ac:dyDescent="0.25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4.4341513078465979</v>
      </c>
      <c r="G1720" s="1">
        <f t="shared" si="1113"/>
        <v>4.6421734187286354</v>
      </c>
      <c r="H1720" s="1">
        <f t="shared" si="1113"/>
        <v>4.6519664066215238</v>
      </c>
      <c r="I1720" s="1">
        <f t="shared" si="1113"/>
        <v>3.229805655023906</v>
      </c>
      <c r="J1720" s="1">
        <f t="shared" si="1113"/>
        <v>4.6519664066215238</v>
      </c>
      <c r="K1720" s="1">
        <f t="shared" si="1113"/>
        <v>1.0035749964833722</v>
      </c>
    </row>
    <row r="1721" spans="2:11" x14ac:dyDescent="0.25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4.3524946732097103</v>
      </c>
      <c r="K1721" s="1">
        <f t="shared" si="1113"/>
        <v>25.5306948327299</v>
      </c>
    </row>
    <row r="1722" spans="2:11" x14ac:dyDescent="0.25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1.7658063538237854</v>
      </c>
      <c r="K1722" s="1">
        <f t="shared" si="1113"/>
        <v>25.5306948327299</v>
      </c>
    </row>
    <row r="1723" spans="2:11" x14ac:dyDescent="0.25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2.5866883193859245</v>
      </c>
      <c r="K1723" s="1">
        <f t="shared" si="1113"/>
        <v>0</v>
      </c>
    </row>
    <row r="1724" spans="2:11" x14ac:dyDescent="0.25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25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117.08308438227331</v>
      </c>
      <c r="G1725" s="1">
        <f t="shared" si="1113"/>
        <v>107.23650103468056</v>
      </c>
      <c r="H1725" s="1">
        <f t="shared" si="1113"/>
        <v>124.73856149771005</v>
      </c>
      <c r="I1725" s="1">
        <f t="shared" si="1113"/>
        <v>134.90723449297155</v>
      </c>
      <c r="J1725" s="1">
        <f t="shared" si="1113"/>
        <v>94.102968297105193</v>
      </c>
      <c r="K1725" s="1">
        <f t="shared" si="1113"/>
        <v>31.717134922208633</v>
      </c>
    </row>
    <row r="1726" spans="2:11" x14ac:dyDescent="0.25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117.08308438227331</v>
      </c>
      <c r="G1726" s="1">
        <f t="shared" si="1113"/>
        <v>106.72000048571039</v>
      </c>
      <c r="H1726" s="1">
        <f t="shared" si="1113"/>
        <v>123.57142141781266</v>
      </c>
      <c r="I1726" s="1">
        <f t="shared" si="1113"/>
        <v>132.48546020315291</v>
      </c>
      <c r="J1726" s="1">
        <f t="shared" si="1113"/>
        <v>91.968366152862203</v>
      </c>
      <c r="K1726" s="1">
        <f t="shared" si="1113"/>
        <v>29.582104371774015</v>
      </c>
    </row>
    <row r="1727" spans="2:11" x14ac:dyDescent="0.25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117.08308438227331</v>
      </c>
      <c r="G1727" s="1">
        <f t="shared" si="1113"/>
        <v>106.72000048571039</v>
      </c>
      <c r="H1727" s="1">
        <f t="shared" si="1113"/>
        <v>123.57142141781266</v>
      </c>
      <c r="I1727" s="1">
        <f t="shared" si="1113"/>
        <v>132.48427873134247</v>
      </c>
      <c r="J1727" s="1">
        <f t="shared" si="1113"/>
        <v>91.967268245156376</v>
      </c>
      <c r="K1727" s="1">
        <f t="shared" si="1113"/>
        <v>29.581447970416754</v>
      </c>
    </row>
    <row r="1728" spans="2:11" x14ac:dyDescent="0.25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1.1814718104462964E-3</v>
      </c>
      <c r="J1728" s="1">
        <f t="shared" si="1113"/>
        <v>1.097907705829131E-3</v>
      </c>
      <c r="K1728" s="1">
        <f t="shared" si="1113"/>
        <v>6.5640135726239548E-4</v>
      </c>
    </row>
    <row r="1729" spans="2:11" x14ac:dyDescent="0.25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0.51650054897016595</v>
      </c>
      <c r="H1729" s="1">
        <f t="shared" si="1113"/>
        <v>1.1671400798973937</v>
      </c>
      <c r="I1729" s="1">
        <f t="shared" si="1113"/>
        <v>2.4217742898186563</v>
      </c>
      <c r="J1729" s="1">
        <f t="shared" si="1113"/>
        <v>2.1346021442429866</v>
      </c>
      <c r="K1729" s="1">
        <f t="shared" si="1113"/>
        <v>2.1350305504346179</v>
      </c>
    </row>
    <row r="1730" spans="2:11" x14ac:dyDescent="0.25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0.51650054897016595</v>
      </c>
      <c r="H1730" s="1">
        <f t="shared" si="1113"/>
        <v>1.1671400798973937</v>
      </c>
      <c r="I1730" s="1">
        <f t="shared" si="1113"/>
        <v>2.4217742898186563</v>
      </c>
      <c r="J1730" s="1">
        <f t="shared" si="1113"/>
        <v>2.1346021442429866</v>
      </c>
      <c r="K1730" s="1">
        <f t="shared" si="1113"/>
        <v>2.1350305504346179</v>
      </c>
    </row>
    <row r="1731" spans="2:11" x14ac:dyDescent="0.25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0.51650054897016595</v>
      </c>
      <c r="H1731" s="1">
        <f t="shared" si="1113"/>
        <v>1.1671400798973937</v>
      </c>
      <c r="I1731" s="1">
        <f t="shared" si="1113"/>
        <v>2.4217742898186563</v>
      </c>
      <c r="J1731" s="1">
        <f t="shared" si="1113"/>
        <v>2.1346021442429866</v>
      </c>
      <c r="K1731" s="1">
        <f t="shared" si="1113"/>
        <v>2.1350305504346179</v>
      </c>
    </row>
    <row r="1732" spans="2:11" x14ac:dyDescent="0.25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0</v>
      </c>
      <c r="K1732" s="1">
        <f t="shared" si="1113"/>
        <v>0</v>
      </c>
    </row>
    <row r="1733" spans="2:11" x14ac:dyDescent="0.25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0</v>
      </c>
      <c r="K1733" s="1">
        <f t="shared" si="1113"/>
        <v>0</v>
      </c>
    </row>
    <row r="1734" spans="2:11" x14ac:dyDescent="0.25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250.9482122709866</v>
      </c>
      <c r="G1734" s="1">
        <f t="shared" si="1113"/>
        <v>253.29826685089935</v>
      </c>
      <c r="H1734" s="1">
        <f t="shared" si="1113"/>
        <v>165.10660678215129</v>
      </c>
      <c r="I1734" s="1">
        <f t="shared" si="1113"/>
        <v>70.076511166685677</v>
      </c>
      <c r="J1734" s="1">
        <f t="shared" si="1113"/>
        <v>39.547122790308059</v>
      </c>
      <c r="K1734" s="1">
        <f t="shared" si="1113"/>
        <v>1.6967970952468601E-8</v>
      </c>
    </row>
    <row r="1735" spans="2:11" x14ac:dyDescent="0.25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-20.010004163816347</v>
      </c>
      <c r="G1735" s="1">
        <f t="shared" ref="G1735:K1735" si="1114">-G56+G49</f>
        <v>14.43051105433063</v>
      </c>
      <c r="H1735" s="1">
        <f t="shared" si="1114"/>
        <v>-4.2322679161374381</v>
      </c>
      <c r="I1735" s="1">
        <f t="shared" si="1114"/>
        <v>5.4230269693065267</v>
      </c>
      <c r="J1735" s="1">
        <f t="shared" si="1114"/>
        <v>13.740428464468437</v>
      </c>
      <c r="K1735" s="1">
        <f t="shared" si="1114"/>
        <v>2.3401224067274775</v>
      </c>
    </row>
    <row r="1736" spans="2:11" x14ac:dyDescent="0.25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0</v>
      </c>
      <c r="K1736" s="1">
        <f t="shared" si="1115"/>
        <v>0</v>
      </c>
    </row>
    <row r="1737" spans="2:11" x14ac:dyDescent="0.25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44.770018765571734</v>
      </c>
      <c r="G1737" s="1">
        <f t="shared" ref="G1737:K1737" si="1116">G3</f>
        <v>47.260907299553296</v>
      </c>
      <c r="H1737" s="1">
        <f t="shared" si="1116"/>
        <v>47.260915610999838</v>
      </c>
      <c r="I1737" s="1">
        <f t="shared" si="1116"/>
        <v>47.70999635802724</v>
      </c>
      <c r="J1737" s="1">
        <f t="shared" si="1116"/>
        <v>47.710006462711419</v>
      </c>
      <c r="K1737" s="1">
        <f t="shared" si="1116"/>
        <v>48.190090249496208</v>
      </c>
    </row>
    <row r="1738" spans="2:11" x14ac:dyDescent="0.25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10.182344548500726</v>
      </c>
      <c r="G1738" s="1">
        <f t="shared" ref="G1738:K1738" si="1118">G4</f>
        <v>11.152952898696491</v>
      </c>
      <c r="H1738" s="1">
        <f t="shared" si="1118"/>
        <v>12.608867807274196</v>
      </c>
      <c r="I1738" s="1">
        <f t="shared" si="1118"/>
        <v>15.035395908114053</v>
      </c>
      <c r="J1738" s="1">
        <f t="shared" si="1118"/>
        <v>17.461922609993458</v>
      </c>
      <c r="K1738" s="1">
        <f t="shared" si="1118"/>
        <v>17.461922633141977</v>
      </c>
    </row>
    <row r="1739" spans="2:11" x14ac:dyDescent="0.25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7.4592214449958245</v>
      </c>
      <c r="G1739" s="1">
        <f t="shared" ref="G1739:K1739" si="1120">G5</f>
        <v>8.0030426016735028</v>
      </c>
      <c r="H1739" s="1">
        <f t="shared" si="1120"/>
        <v>8.8187766748394516</v>
      </c>
      <c r="I1739" s="1">
        <f t="shared" si="1120"/>
        <v>10.178335460723341</v>
      </c>
      <c r="J1739" s="1">
        <f t="shared" si="1120"/>
        <v>10.230789225067337</v>
      </c>
      <c r="K1739" s="1">
        <f t="shared" si="1120"/>
        <v>7.6165746535735126</v>
      </c>
    </row>
    <row r="1740" spans="2:11" x14ac:dyDescent="0.25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2.6225334212025682</v>
      </c>
      <c r="G1740" s="1">
        <f t="shared" ref="G1740:K1740" si="1122">G6</f>
        <v>3.2650055781696294</v>
      </c>
      <c r="H1740" s="1">
        <f t="shared" si="1122"/>
        <v>4.2287176826457271</v>
      </c>
      <c r="I1740" s="1">
        <f t="shared" si="1122"/>
        <v>5.8349079969769697</v>
      </c>
      <c r="J1740" s="1">
        <f t="shared" si="1122"/>
        <v>6.3806224459641516</v>
      </c>
      <c r="K1740" s="1">
        <f t="shared" si="1122"/>
        <v>4.2596708922127666</v>
      </c>
    </row>
    <row r="1741" spans="2:11" x14ac:dyDescent="0.25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24.505919350872613</v>
      </c>
      <c r="G1741" s="1">
        <f t="shared" ref="G1741:K1741" si="1124">G7</f>
        <v>24.839906221013678</v>
      </c>
      <c r="H1741" s="1">
        <f t="shared" si="1124"/>
        <v>21.604553446240462</v>
      </c>
      <c r="I1741" s="1">
        <f t="shared" si="1124"/>
        <v>16.661356992212873</v>
      </c>
      <c r="J1741" s="1">
        <f t="shared" si="1124"/>
        <v>13.636672181686473</v>
      </c>
      <c r="K1741" s="1">
        <f t="shared" si="1124"/>
        <v>18.851922070567952</v>
      </c>
    </row>
    <row r="1742" spans="2:11" x14ac:dyDescent="0.25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69.392896981758312</v>
      </c>
      <c r="G1742" s="1">
        <f t="shared" ref="G1742:K1742" si="1126">G8</f>
        <v>69.663487979023884</v>
      </c>
      <c r="H1742" s="1">
        <f t="shared" si="1126"/>
        <v>69.270576930207724</v>
      </c>
      <c r="I1742" s="1">
        <f t="shared" si="1126"/>
        <v>71.650810342599584</v>
      </c>
      <c r="J1742" s="1">
        <f t="shared" si="1126"/>
        <v>74.523882781733988</v>
      </c>
      <c r="K1742" s="1">
        <f t="shared" si="1126"/>
        <v>78.108047774666289</v>
      </c>
    </row>
    <row r="1743" spans="2:11" x14ac:dyDescent="0.25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35.611789023019675</v>
      </c>
      <c r="G1743" s="1">
        <f t="shared" ref="G1743:K1743" si="1128">G9</f>
        <v>35.882385447188412</v>
      </c>
      <c r="H1743" s="1">
        <f t="shared" si="1128"/>
        <v>35.489474724384856</v>
      </c>
      <c r="I1743" s="1">
        <f t="shared" si="1128"/>
        <v>35.334236251547992</v>
      </c>
      <c r="J1743" s="1">
        <f t="shared" si="1128"/>
        <v>35.403559576645677</v>
      </c>
      <c r="K1743" s="1">
        <f t="shared" si="1128"/>
        <v>35.959212288653163</v>
      </c>
    </row>
    <row r="1744" spans="2:11" x14ac:dyDescent="0.25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33.781107958738637</v>
      </c>
      <c r="G1744" s="1">
        <f t="shared" ref="G1744:K1744" si="1130">G10</f>
        <v>33.781102531835472</v>
      </c>
      <c r="H1744" s="1">
        <f t="shared" si="1130"/>
        <v>33.781102205822869</v>
      </c>
      <c r="I1744" s="1">
        <f t="shared" si="1130"/>
        <v>36.316574091051599</v>
      </c>
      <c r="J1744" s="1">
        <f t="shared" si="1130"/>
        <v>39.120323205088319</v>
      </c>
      <c r="K1744" s="1">
        <f t="shared" si="1130"/>
        <v>42.14883548601312</v>
      </c>
    </row>
    <row r="1745" spans="2:11" x14ac:dyDescent="0.25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3.7981010564140334</v>
      </c>
      <c r="G1745" s="1">
        <f t="shared" ref="G1745:K1745" si="1132">G11</f>
        <v>14.280059292314968</v>
      </c>
      <c r="H1745" s="1">
        <f t="shared" si="1132"/>
        <v>14.923498416369128</v>
      </c>
      <c r="I1745" s="1">
        <f t="shared" si="1132"/>
        <v>17.106704657439003</v>
      </c>
      <c r="J1745" s="1">
        <f t="shared" si="1132"/>
        <v>21.582248205511785</v>
      </c>
      <c r="K1745" s="1">
        <f t="shared" si="1132"/>
        <v>27.000004288065675</v>
      </c>
    </row>
    <row r="1746" spans="2:11" x14ac:dyDescent="0.25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149.43049542335081</v>
      </c>
      <c r="G1746" s="1">
        <f t="shared" ref="G1746:K1746" si="1134">G12</f>
        <v>125.60641853932233</v>
      </c>
      <c r="H1746" s="1">
        <f t="shared" si="1134"/>
        <v>138.20693133412249</v>
      </c>
      <c r="I1746" s="1">
        <f t="shared" si="1134"/>
        <v>150.62801732616703</v>
      </c>
      <c r="J1746" s="1">
        <f t="shared" si="1134"/>
        <v>151.50790043889896</v>
      </c>
      <c r="K1746" s="1">
        <f t="shared" si="1134"/>
        <v>151.85523449680608</v>
      </c>
    </row>
    <row r="1747" spans="2:11" x14ac:dyDescent="0.25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66.74568006459485</v>
      </c>
      <c r="G1747" s="1">
        <f t="shared" ref="G1747:K1747" si="1136">G13</f>
        <v>49.798799646207954</v>
      </c>
      <c r="H1747" s="1">
        <f t="shared" si="1136"/>
        <v>68.536270457775814</v>
      </c>
      <c r="I1747" s="1">
        <f t="shared" si="1136"/>
        <v>70.234953391222874</v>
      </c>
      <c r="J1747" s="1">
        <f t="shared" si="1136"/>
        <v>70.54824419086755</v>
      </c>
      <c r="K1747" s="1">
        <f t="shared" si="1136"/>
        <v>69.178238110162411</v>
      </c>
    </row>
    <row r="1748" spans="2:11" x14ac:dyDescent="0.25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66.632404690546068</v>
      </c>
      <c r="G1748" s="1">
        <f t="shared" ref="G1748:K1748" si="1138">G14</f>
        <v>55.76400359418767</v>
      </c>
      <c r="H1748" s="1">
        <f t="shared" si="1138"/>
        <v>65.549075860569289</v>
      </c>
      <c r="I1748" s="1">
        <f t="shared" si="1138"/>
        <v>64.464326637395871</v>
      </c>
      <c r="J1748" s="1">
        <f t="shared" si="1138"/>
        <v>64.764976704633938</v>
      </c>
      <c r="K1748" s="1">
        <f t="shared" si="1138"/>
        <v>66.134979705476638</v>
      </c>
    </row>
    <row r="1749" spans="2:11" x14ac:dyDescent="0.25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16.052410668209873</v>
      </c>
      <c r="G1749" s="1">
        <f t="shared" ref="G1749:K1749" si="1140">G15</f>
        <v>20.043615298926717</v>
      </c>
      <c r="H1749" s="1">
        <f t="shared" si="1140"/>
        <v>4.121585015777371</v>
      </c>
      <c r="I1749" s="1">
        <f t="shared" si="1140"/>
        <v>15.928737297548281</v>
      </c>
      <c r="J1749" s="1">
        <f t="shared" si="1140"/>
        <v>16.194679543397463</v>
      </c>
      <c r="K1749" s="1">
        <f t="shared" si="1140"/>
        <v>16.54201668116702</v>
      </c>
    </row>
    <row r="1750" spans="2:11" x14ac:dyDescent="0.25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16.523348444475456</v>
      </c>
      <c r="H1750" s="1">
        <f t="shared" si="1142"/>
        <v>32.639462503179338</v>
      </c>
      <c r="I1750" s="1">
        <f t="shared" si="1142"/>
        <v>55.163405182445985</v>
      </c>
      <c r="J1750" s="1">
        <f t="shared" si="1142"/>
        <v>77.701425705731893</v>
      </c>
      <c r="K1750" s="1">
        <f t="shared" si="1142"/>
        <v>100.26709584791172</v>
      </c>
    </row>
    <row r="1751" spans="2:11" x14ac:dyDescent="0.25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0.52405177569263162</v>
      </c>
      <c r="G1751" s="1">
        <f t="shared" ref="G1751:K1751" si="1144">G17</f>
        <v>0.54529361666382181</v>
      </c>
      <c r="H1751" s="1">
        <f t="shared" si="1144"/>
        <v>0.50361591936932504</v>
      </c>
      <c r="I1751" s="1">
        <f t="shared" si="1144"/>
        <v>2.3066192174644735</v>
      </c>
      <c r="J1751" s="1">
        <f t="shared" si="1144"/>
        <v>3.7571818102816823</v>
      </c>
      <c r="K1751" s="1">
        <f t="shared" si="1144"/>
        <v>6.1200288805149574</v>
      </c>
    </row>
    <row r="1752" spans="2:11" x14ac:dyDescent="0.25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18.873116008610321</v>
      </c>
      <c r="G1752" s="1">
        <f t="shared" ref="G1752:K1752" si="1146">G18</f>
        <v>21.779175072828117</v>
      </c>
      <c r="H1752" s="1">
        <f t="shared" si="1146"/>
        <v>23.717058004351081</v>
      </c>
      <c r="I1752" s="1">
        <f t="shared" si="1146"/>
        <v>28.066480456173842</v>
      </c>
      <c r="J1752" s="1">
        <f t="shared" si="1146"/>
        <v>44.878368697833423</v>
      </c>
      <c r="K1752" s="1">
        <f t="shared" si="1146"/>
        <v>65.703760465594982</v>
      </c>
    </row>
    <row r="1753" spans="2:11" x14ac:dyDescent="0.25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0</v>
      </c>
      <c r="J1753" s="1">
        <f t="shared" si="1148"/>
        <v>2.9805640674480047</v>
      </c>
      <c r="K1753" s="1">
        <f t="shared" si="1148"/>
        <v>6.056470553088384</v>
      </c>
    </row>
    <row r="1754" spans="2:11" x14ac:dyDescent="0.25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22.314651607745642</v>
      </c>
      <c r="G1754" s="3">
        <f t="shared" si="1149"/>
        <v>24.642127261742317</v>
      </c>
      <c r="H1754" s="3">
        <f t="shared" si="1149"/>
        <v>28.955860446740626</v>
      </c>
      <c r="I1754" s="3">
        <f t="shared" si="1149"/>
        <v>33.768717498648684</v>
      </c>
      <c r="J1754" s="3">
        <f t="shared" si="1149"/>
        <v>39.776217314955446</v>
      </c>
      <c r="K1754" s="3">
        <f t="shared" si="1149"/>
        <v>47.537018034468687</v>
      </c>
    </row>
    <row r="1755" spans="2:11" x14ac:dyDescent="0.25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3.0805586483157659</v>
      </c>
      <c r="G1755" s="1">
        <f t="shared" ref="G1755:K1755" si="1150">+G1756</f>
        <v>3.0805566689513384</v>
      </c>
      <c r="H1755" s="1">
        <f t="shared" si="1150"/>
        <v>2.1592659755355972</v>
      </c>
      <c r="I1755" s="1">
        <f t="shared" si="1150"/>
        <v>0.94738564782019707</v>
      </c>
      <c r="J1755" s="1">
        <f t="shared" si="1150"/>
        <v>0.50932340608423976</v>
      </c>
      <c r="K1755" s="1">
        <f t="shared" si="1150"/>
        <v>0</v>
      </c>
    </row>
    <row r="1756" spans="2:11" x14ac:dyDescent="0.25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3.0805586483157659</v>
      </c>
      <c r="G1756" s="1">
        <f>'[1]Electricity and CHPs_CAP'!C$14</f>
        <v>3.0805566689513384</v>
      </c>
      <c r="H1756" s="1">
        <f>'[1]Electricity and CHPs_CAP'!D$14</f>
        <v>2.1592659755355972</v>
      </c>
      <c r="I1756" s="1">
        <f>'[1]Electricity and CHPs_CAP'!E$14</f>
        <v>0.94738564782019707</v>
      </c>
      <c r="J1756" s="1">
        <f>'[1]Electricity and CHPs_CAP'!F$14</f>
        <v>0.50932340608423976</v>
      </c>
      <c r="K1756" s="1">
        <f>'[1]Electricity and CHPs_CAP'!G$14</f>
        <v>0</v>
      </c>
    </row>
    <row r="1757" spans="2:11" x14ac:dyDescent="0.25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16.193861056558916</v>
      </c>
      <c r="H1757" s="1">
        <f t="shared" si="1152"/>
        <v>16.633338074716612</v>
      </c>
      <c r="I1757" s="1">
        <f t="shared" si="1152"/>
        <v>16.637098153826994</v>
      </c>
      <c r="J1757" s="1">
        <f t="shared" si="1152"/>
        <v>16.784984242311882</v>
      </c>
      <c r="K1757" s="1">
        <f t="shared" si="1152"/>
        <v>17.286835249017553</v>
      </c>
    </row>
    <row r="1758" spans="2:11" x14ac:dyDescent="0.25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7.4152713849472747</v>
      </c>
      <c r="H1758" s="1">
        <f>'[1]Electricity and CHPs_CAP'!D$15</f>
        <v>7.4152717581295331</v>
      </c>
      <c r="I1758" s="1">
        <f>'[1]Electricity and CHPs_CAP'!E$15</f>
        <v>7.415272695016129</v>
      </c>
      <c r="J1758" s="1">
        <f>'[1]Electricity and CHPs_CAP'!F$15</f>
        <v>7.4158485527330793</v>
      </c>
      <c r="K1758" s="1">
        <f>'[1]Electricity and CHPs_CAP'!G$15</f>
        <v>7.6707220264072369</v>
      </c>
    </row>
    <row r="1759" spans="2:11" x14ac:dyDescent="0.25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4.8072922512994838</v>
      </c>
      <c r="H1759" s="1">
        <f>'[1]Electricity and CHPs_CAP'!D$16</f>
        <v>4.8583478270246987</v>
      </c>
      <c r="I1759" s="1">
        <f>'[1]Electricity and CHPs_CAP'!E$16</f>
        <v>4.8621069518989772</v>
      </c>
      <c r="J1759" s="1">
        <f>'[1]Electricity and CHPs_CAP'!F$16</f>
        <v>5.0094170492445169</v>
      </c>
      <c r="K1759" s="1">
        <f>'[1]Electricity and CHPs_CAP'!G$16</f>
        <v>5.2562362523830375</v>
      </c>
    </row>
    <row r="1760" spans="2:11" x14ac:dyDescent="0.25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3.9712974203121592</v>
      </c>
      <c r="H1760" s="1">
        <f>'[1]Electricity and CHPs_CAP'!D$17</f>
        <v>4.3597184895623773</v>
      </c>
      <c r="I1760" s="1">
        <f>'[1]Electricity and CHPs_CAP'!E$17</f>
        <v>4.3597185069118876</v>
      </c>
      <c r="J1760" s="1">
        <f>'[1]Electricity and CHPs_CAP'!F$17</f>
        <v>4.359718640334286</v>
      </c>
      <c r="K1760" s="1">
        <f>'[1]Electricity and CHPs_CAP'!G$17</f>
        <v>4.3598769702272797</v>
      </c>
    </row>
    <row r="1761" spans="2:11" x14ac:dyDescent="0.25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2.2218235418936829E-2</v>
      </c>
      <c r="G1761" s="1">
        <f t="shared" ref="G1761:K1761" si="1153">SUM(G1762:G1764)</f>
        <v>1.0202628253088954E-2</v>
      </c>
      <c r="H1761" s="1">
        <f t="shared" si="1153"/>
        <v>1.6509946597311254E-2</v>
      </c>
      <c r="I1761" s="1">
        <f t="shared" si="1153"/>
        <v>2.2094047377326956E-2</v>
      </c>
      <c r="J1761" s="1">
        <f t="shared" si="1153"/>
        <v>2.5778447242962481E-3</v>
      </c>
      <c r="K1761" s="1">
        <f t="shared" si="1153"/>
        <v>5.3675827570501592E-4</v>
      </c>
    </row>
    <row r="1762" spans="2:11" x14ac:dyDescent="0.25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1.1867795931349304E-2</v>
      </c>
      <c r="G1762" s="1">
        <f>'[1]Electricity and CHPs_CAP'!C$18</f>
        <v>1.79660982270341E-3</v>
      </c>
      <c r="H1762" s="1">
        <f>'[1]Electricity and CHPs_CAP'!D$18</f>
        <v>1.7802088833541001E-3</v>
      </c>
      <c r="I1762" s="1">
        <f>'[1]Electricity and CHPs_CAP'!E$18</f>
        <v>1.7807004310311531E-3</v>
      </c>
      <c r="J1762" s="1">
        <f>'[1]Electricity and CHPs_CAP'!F$18</f>
        <v>1.9212993400008109E-3</v>
      </c>
      <c r="K1762" s="1">
        <f>'[1]Electricity and CHPs_CAP'!G$18</f>
        <v>4.3721461832095304E-4</v>
      </c>
    </row>
    <row r="1763" spans="2:11" x14ac:dyDescent="0.25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2.0453095245781209E-3</v>
      </c>
      <c r="G1763" s="1">
        <f>'[1]Electricity and CHPs_CAP'!C$28</f>
        <v>6.8551094494719196E-4</v>
      </c>
      <c r="H1763" s="1">
        <f>'[1]Electricity and CHPs_CAP'!D$28</f>
        <v>6.4135253419026102E-4</v>
      </c>
      <c r="I1763" s="1">
        <f>'[1]Electricity and CHPs_CAP'!E$28</f>
        <v>3.8853032088881183E-4</v>
      </c>
      <c r="J1763" s="1">
        <f>'[1]Electricity and CHPs_CAP'!F$28</f>
        <v>1.289598929734872E-4</v>
      </c>
      <c r="K1763" s="1">
        <f>'[1]Electricity and CHPs_CAP'!G$28</f>
        <v>6.1826329348496108E-5</v>
      </c>
    </row>
    <row r="1764" spans="2:11" x14ac:dyDescent="0.25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8.3051299630094045E-3</v>
      </c>
      <c r="G1764" s="1">
        <f>'[1]Electricity and CHPs_CAP'!C$41</f>
        <v>7.7205074854383533E-3</v>
      </c>
      <c r="H1764" s="1">
        <f>'[1]Electricity and CHPs_CAP'!D$41</f>
        <v>1.4088385179766894E-2</v>
      </c>
      <c r="I1764" s="1">
        <f>'[1]Electricity and CHPs_CAP'!E$41</f>
        <v>1.9924816625406992E-2</v>
      </c>
      <c r="J1764" s="1">
        <f>'[1]Electricity and CHPs_CAP'!F$41</f>
        <v>5.2758549132194982E-4</v>
      </c>
      <c r="K1764" s="1">
        <f>'[1]Electricity and CHPs_CAP'!G$41</f>
        <v>3.7717328035566706E-5</v>
      </c>
    </row>
    <row r="1765" spans="2:11" x14ac:dyDescent="0.25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0.22624824945776548</v>
      </c>
      <c r="G1765" s="1">
        <f t="shared" ref="G1765:K1765" si="1155">SUM(G1766:G1780)</f>
        <v>0.41553416457657483</v>
      </c>
      <c r="H1765" s="1">
        <f t="shared" si="1155"/>
        <v>0.36649417583052946</v>
      </c>
      <c r="I1765" s="1">
        <f t="shared" si="1155"/>
        <v>0.78270366564088589</v>
      </c>
      <c r="J1765" s="1">
        <f t="shared" si="1155"/>
        <v>1.3251038484285789</v>
      </c>
      <c r="K1765" s="1">
        <f t="shared" si="1155"/>
        <v>0.60723013425925088</v>
      </c>
    </row>
    <row r="1766" spans="2:11" x14ac:dyDescent="0.25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2.0888040189885001E-3</v>
      </c>
      <c r="K1766" s="1">
        <f>'[1]Electricity and CHPs_CAP'!G$21</f>
        <v>3.2170731306640013E-5</v>
      </c>
    </row>
    <row r="1767" spans="2:11" x14ac:dyDescent="0.25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0.25000020295724201</v>
      </c>
      <c r="H1767" s="1">
        <f>'[1]Electricity and CHPs_CAP'!D$22</f>
        <v>0.12016814901935302</v>
      </c>
      <c r="I1767" s="1">
        <f>'[1]Electricity and CHPs_CAP'!E$22</f>
        <v>0.120167372805635</v>
      </c>
      <c r="J1767" s="1">
        <f>'[1]Electricity and CHPs_CAP'!F$22</f>
        <v>0.12017323488417797</v>
      </c>
      <c r="K1767" s="1">
        <f>'[1]Electricity and CHPs_CAP'!G$22</f>
        <v>2.1100284183273602E-2</v>
      </c>
    </row>
    <row r="1768" spans="2:11" x14ac:dyDescent="0.25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7.6877184737469601E-5</v>
      </c>
      <c r="K1768" s="1">
        <f>'[1]Electricity and CHPs_CAP'!G$23</f>
        <v>5.5350946329204198E-5</v>
      </c>
    </row>
    <row r="1769" spans="2:11" x14ac:dyDescent="0.25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4.5533661476437101E-2</v>
      </c>
      <c r="G1769" s="1">
        <f>'[1]Electricity and CHPs_CAP'!C$24</f>
        <v>1.7374970654127075E-5</v>
      </c>
      <c r="H1769" s="1">
        <f>'[1]Electricity and CHPs_CAP'!D$24</f>
        <v>7.8929950712260111E-4</v>
      </c>
      <c r="I1769" s="1">
        <f>'[1]Electricity and CHPs_CAP'!E$24</f>
        <v>7.882213490982351E-4</v>
      </c>
      <c r="J1769" s="1">
        <f>'[1]Electricity and CHPs_CAP'!F$24</f>
        <v>4.3599505762763406E-4</v>
      </c>
      <c r="K1769" s="1">
        <f>'[1]Electricity and CHPs_CAP'!G$24</f>
        <v>5.3285144897951905E-6</v>
      </c>
    </row>
    <row r="1770" spans="2:11" x14ac:dyDescent="0.25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6.0564292146595101E-3</v>
      </c>
      <c r="K1770" s="1">
        <f>'[1]Electricity and CHPs_CAP'!G$29</f>
        <v>1.7884909054310255E-5</v>
      </c>
    </row>
    <row r="1771" spans="2:11" x14ac:dyDescent="0.25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2.8848457079705903E-2</v>
      </c>
      <c r="G1771" s="1">
        <f>'[1]Electricity and CHPs_CAP'!C$39</f>
        <v>2.1336341169002931E-2</v>
      </c>
      <c r="H1771" s="1">
        <f>'[1]Electricity and CHPs_CAP'!D$39</f>
        <v>2.1370608837135305E-2</v>
      </c>
      <c r="I1771" s="1">
        <f>'[1]Electricity and CHPs_CAP'!E$39</f>
        <v>3.3693275315301599E-2</v>
      </c>
      <c r="J1771" s="1">
        <f>'[1]Electricity and CHPs_CAP'!F$39</f>
        <v>7.4186595140379973E-3</v>
      </c>
      <c r="K1771" s="1">
        <f>'[1]Electricity and CHPs_CAP'!G$39</f>
        <v>1.0396350890693193E-3</v>
      </c>
    </row>
    <row r="1772" spans="2:11" x14ac:dyDescent="0.25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4.7770348138176597E-5</v>
      </c>
      <c r="K1772" s="1">
        <f>'[1]Electricity and CHPs_CAP'!G$40</f>
        <v>6.1091719556878837E-4</v>
      </c>
    </row>
    <row r="1773" spans="2:11" x14ac:dyDescent="0.25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7.2511729462904304E-5</v>
      </c>
      <c r="J1773" s="1">
        <f>'[1]Electricity and CHPs_CAP'!F$47</f>
        <v>9.0917251211633957E-5</v>
      </c>
      <c r="K1773" s="1">
        <f>'[1]Electricity and CHPs_CAP'!G$47</f>
        <v>8.5110305775699645E-5</v>
      </c>
    </row>
    <row r="1774" spans="2:11" x14ac:dyDescent="0.25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4.0775657579733993E-3</v>
      </c>
      <c r="G1774" s="1">
        <f>'[1]Electricity and CHPs_CAP'!C$48</f>
        <v>2.272086483306881E-3</v>
      </c>
      <c r="H1774" s="1">
        <f>'[1]Electricity and CHPs_CAP'!D$48</f>
        <v>1.5869666017446285E-3</v>
      </c>
      <c r="I1774" s="1">
        <f>'[1]Electricity and CHPs_CAP'!E$48</f>
        <v>8.946676904259094E-4</v>
      </c>
      <c r="J1774" s="1">
        <f>'[1]Electricity and CHPs_CAP'!F$48</f>
        <v>4.0525475459378835E-4</v>
      </c>
      <c r="K1774" s="1">
        <f>'[1]Electricity and CHPs_CAP'!G$48</f>
        <v>2.6995866745132123E-5</v>
      </c>
    </row>
    <row r="1775" spans="2:11" x14ac:dyDescent="0.25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2.111964760765986E-5</v>
      </c>
      <c r="J1775" s="1">
        <f>'[1]Electricity and CHPs_CAP'!F$49</f>
        <v>5.7293059644511655E-5</v>
      </c>
      <c r="K1775" s="1">
        <f>'[1]Electricity and CHPs_CAP'!G$49</f>
        <v>4.7893168725971099E-5</v>
      </c>
    </row>
    <row r="1776" spans="2:11" x14ac:dyDescent="0.25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9.0765885920174611E-3</v>
      </c>
      <c r="G1776" s="1">
        <f>'[1]Electricity and CHPs_CAP'!C$51</f>
        <v>9.285418707735851E-3</v>
      </c>
      <c r="H1776" s="1">
        <f>'[1]Electricity and CHPs_CAP'!D$51</f>
        <v>4.6383378375241424E-2</v>
      </c>
      <c r="I1776" s="1">
        <f>'[1]Electricity and CHPs_CAP'!E$51</f>
        <v>4.6250864985786289E-2</v>
      </c>
      <c r="J1776" s="1">
        <f>'[1]Electricity and CHPs_CAP'!F$51</f>
        <v>5.353601140858795E-2</v>
      </c>
      <c r="K1776" s="1">
        <f>'[1]Electricity and CHPs_CAP'!G$51</f>
        <v>7.7033688570317496E-5</v>
      </c>
    </row>
    <row r="1777" spans="2:11" x14ac:dyDescent="0.25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1.079817936886441E-4</v>
      </c>
      <c r="J1777" s="1">
        <f>'[1]Electricity and CHPs_CAP'!F$52</f>
        <v>1.6549325206586068E-2</v>
      </c>
      <c r="K1777" s="1">
        <f>'[1]Electricity and CHPs_CAP'!G$52</f>
        <v>2.7749870270654987E-2</v>
      </c>
    </row>
    <row r="1778" spans="2:11" x14ac:dyDescent="0.25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7.3512461388881276E-2</v>
      </c>
      <c r="G1778" s="1">
        <f>'[1]Electricity and CHPs_CAP'!C$54</f>
        <v>8.4744547086363003E-2</v>
      </c>
      <c r="H1778" s="1">
        <f>'[1]Electricity and CHPs_CAP'!D$54</f>
        <v>0.10880325904064393</v>
      </c>
      <c r="I1778" s="1">
        <f>'[1]Electricity and CHPs_CAP'!E$54</f>
        <v>0.10880378389889721</v>
      </c>
      <c r="J1778" s="1">
        <f>'[1]Electricity and CHPs_CAP'!F$54</f>
        <v>0.28776141865176524</v>
      </c>
      <c r="K1778" s="1">
        <f>'[1]Electricity and CHPs_CAP'!G$54</f>
        <v>0.29703757544448478</v>
      </c>
    </row>
    <row r="1779" spans="2:11" x14ac:dyDescent="0.25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6.5199515162750327E-2</v>
      </c>
      <c r="G1779" s="1">
        <f>'[1]Electricity and CHPs_CAP'!C$55</f>
        <v>4.7878193202270006E-2</v>
      </c>
      <c r="H1779" s="1">
        <f>'[1]Electricity and CHPs_CAP'!D$55</f>
        <v>6.7392514449288538E-2</v>
      </c>
      <c r="I1779" s="1">
        <f>'[1]Electricity and CHPs_CAP'!E$55</f>
        <v>0.47185029593282551</v>
      </c>
      <c r="J1779" s="1">
        <f>'[1]Electricity and CHPs_CAP'!F$55</f>
        <v>0.44773202854757382</v>
      </c>
      <c r="K1779" s="1">
        <f>'[1]Electricity and CHPs_CAP'!G$55</f>
        <v>1.5042938000003891E-5</v>
      </c>
    </row>
    <row r="1780" spans="2:11" x14ac:dyDescent="0.25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5.3570492156906297E-5</v>
      </c>
      <c r="J1780" s="1">
        <f>'[1]Electricity and CHPs_CAP'!F$58</f>
        <v>0.3826738293262486</v>
      </c>
      <c r="K1780" s="1">
        <f>'[1]Electricity and CHPs_CAP'!G$58</f>
        <v>0.25932904100720233</v>
      </c>
    </row>
    <row r="1781" spans="2:11" x14ac:dyDescent="0.25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0.39713667589892826</v>
      </c>
      <c r="G1781" s="1">
        <f t="shared" ref="G1781:K1781" si="1158">SUM(G1782:G1787)</f>
        <v>0.35754653136393577</v>
      </c>
      <c r="H1781" s="1">
        <f t="shared" si="1158"/>
        <v>0.38451186562958745</v>
      </c>
      <c r="I1781" s="1">
        <f t="shared" si="1158"/>
        <v>0.36425520538461803</v>
      </c>
      <c r="J1781" s="1">
        <f t="shared" si="1158"/>
        <v>0.39002390201127657</v>
      </c>
      <c r="K1781" s="1">
        <f t="shared" si="1158"/>
        <v>0.58130898718059798</v>
      </c>
    </row>
    <row r="1782" spans="2:11" x14ac:dyDescent="0.25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0.27249698247164122</v>
      </c>
      <c r="G1782" s="1">
        <f>'[1]Electricity and CHPs_CAP'!C$19</f>
        <v>0.27249477397663452</v>
      </c>
      <c r="H1782" s="1">
        <f>'[1]Electricity and CHPs_CAP'!D$19</f>
        <v>0.29946080855109602</v>
      </c>
      <c r="I1782" s="1">
        <f>'[1]Electricity and CHPs_CAP'!E$19</f>
        <v>0.2793594095805132</v>
      </c>
      <c r="J1782" s="1">
        <f>'[1]Electricity and CHPs_CAP'!F$19</f>
        <v>0.30542096924381373</v>
      </c>
      <c r="K1782" s="1">
        <f>'[1]Electricity and CHPs_CAP'!G$19</f>
        <v>0.19985174504395831</v>
      </c>
    </row>
    <row r="1783" spans="2:11" x14ac:dyDescent="0.25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1.88632895493776E-5</v>
      </c>
      <c r="K1783" s="1">
        <f>'[1]Electricity and CHPs_CAP'!G$20</f>
        <v>0.18440169917979157</v>
      </c>
    </row>
    <row r="1784" spans="2:11" x14ac:dyDescent="0.25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7.6766980411468372E-2</v>
      </c>
      <c r="G1784" s="1">
        <f>'[1]Electricity and CHPs_CAP'!C$26</f>
        <v>7.1350718831342058E-2</v>
      </c>
      <c r="H1784" s="1">
        <f>'[1]Electricity and CHPs_CAP'!D$26</f>
        <v>7.1350406156539162E-2</v>
      </c>
      <c r="I1784" s="1">
        <f>'[1]Electricity and CHPs_CAP'!E$26</f>
        <v>7.1349751759935534E-2</v>
      </c>
      <c r="J1784" s="1">
        <f>'[1]Electricity and CHPs_CAP'!F$26</f>
        <v>7.0777125860865028E-2</v>
      </c>
      <c r="K1784" s="1">
        <f>'[1]Electricity and CHPs_CAP'!G$26</f>
        <v>5.3474673476662994E-2</v>
      </c>
    </row>
    <row r="1785" spans="2:11" x14ac:dyDescent="0.25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1.10622833058639E-5</v>
      </c>
      <c r="K1785" s="1">
        <f>'[1]Electricity and CHPs_CAP'!G$27</f>
        <v>8.2378836565027244E-2</v>
      </c>
    </row>
    <row r="1786" spans="2:11" x14ac:dyDescent="0.25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4.7872713015818691E-2</v>
      </c>
      <c r="G1786" s="1">
        <f>'[1]Electricity and CHPs_CAP'!C$44</f>
        <v>1.3701038555959173E-2</v>
      </c>
      <c r="H1786" s="1">
        <f>'[1]Electricity and CHPs_CAP'!D$44</f>
        <v>1.3700650921952266E-2</v>
      </c>
      <c r="I1786" s="1">
        <f>'[1]Electricity and CHPs_CAP'!E$44</f>
        <v>1.3546044044169321E-2</v>
      </c>
      <c r="J1786" s="1">
        <f>'[1]Electricity and CHPs_CAP'!F$44</f>
        <v>1.3786650650356946E-2</v>
      </c>
      <c r="K1786" s="1">
        <f>'[1]Electricity and CHPs_CAP'!G$44</f>
        <v>2.7646815276959752E-5</v>
      </c>
    </row>
    <row r="1787" spans="2:11" x14ac:dyDescent="0.25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9.2306833855866395E-6</v>
      </c>
      <c r="K1787" s="1">
        <f>'[1]Electricity and CHPs_CAP'!G$45</f>
        <v>6.1174386099880927E-2</v>
      </c>
    </row>
    <row r="1788" spans="2:11" x14ac:dyDescent="0.25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1.9518114787486884E-2</v>
      </c>
      <c r="G1788" s="1">
        <f t="shared" ref="G1788:K1788" si="1160">SUM(G1789:G1795)</f>
        <v>1.9304782875655513E-2</v>
      </c>
      <c r="H1788" s="1">
        <f t="shared" si="1160"/>
        <v>1.9497257853357881E-2</v>
      </c>
      <c r="I1788" s="1">
        <f t="shared" si="1160"/>
        <v>1.9701685250414255E-2</v>
      </c>
      <c r="J1788" s="1">
        <f t="shared" si="1160"/>
        <v>0.14049256136299113</v>
      </c>
      <c r="K1788" s="1">
        <f t="shared" si="1160"/>
        <v>0.31460419227688047</v>
      </c>
    </row>
    <row r="1789" spans="2:11" x14ac:dyDescent="0.25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1.3051063533737702E-2</v>
      </c>
      <c r="G1789" s="1">
        <f>'[1]Electricity and CHPs_CAP'!C$25</f>
        <v>1.6906016867358764E-5</v>
      </c>
      <c r="H1789" s="1">
        <f>'[1]Electricity and CHPs_CAP'!D$25</f>
        <v>1.3643059640942867E-4</v>
      </c>
      <c r="I1789" s="1">
        <f>'[1]Electricity and CHPs_CAP'!E$25</f>
        <v>1.3469324528363191E-4</v>
      </c>
      <c r="J1789" s="1">
        <f>'[1]Electricity and CHPs_CAP'!F$25</f>
        <v>6.6732811730539979E-4</v>
      </c>
      <c r="K1789" s="1">
        <f>'[1]Electricity and CHPs_CAP'!G$25</f>
        <v>2.6325588942447005E-5</v>
      </c>
    </row>
    <row r="1790" spans="2:11" x14ac:dyDescent="0.25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2.8736505513793501E-5</v>
      </c>
      <c r="K1790" s="1">
        <f>'[1]Electricity and CHPs_CAP'!G$31</f>
        <v>1.4537826602361869E-3</v>
      </c>
    </row>
    <row r="1791" spans="2:11" x14ac:dyDescent="0.25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6.4670512537491811E-3</v>
      </c>
      <c r="G1791" s="1">
        <f>'[1]Electricity and CHPs_CAP'!C$42</f>
        <v>1.9287876858788154E-2</v>
      </c>
      <c r="H1791" s="1">
        <f>'[1]Electricity and CHPs_CAP'!D$42</f>
        <v>1.9360827256948453E-2</v>
      </c>
      <c r="I1791" s="1">
        <f>'[1]Electricity and CHPs_CAP'!E$42</f>
        <v>1.9375137531499574E-2</v>
      </c>
      <c r="J1791" s="1">
        <f>'[1]Electricity and CHPs_CAP'!F$42</f>
        <v>3.7933963015741881E-2</v>
      </c>
      <c r="K1791" s="1">
        <f>'[1]Electricity and CHPs_CAP'!G$42</f>
        <v>6.9857240423999711E-6</v>
      </c>
    </row>
    <row r="1792" spans="2:11" x14ac:dyDescent="0.25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0.101628546111592</v>
      </c>
      <c r="K1792" s="1">
        <f>'[1]Electricity and CHPs_CAP'!G$43</f>
        <v>0.27593413413650097</v>
      </c>
    </row>
    <row r="1793" spans="2:11" x14ac:dyDescent="0.25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5.5643447245150998E-5</v>
      </c>
      <c r="J1793" s="1">
        <f>'[1]Electricity and CHPs_CAP'!F$50</f>
        <v>6.3719833826187395E-5</v>
      </c>
      <c r="K1793" s="1">
        <f>'[1]Electricity and CHPs_CAP'!G$50</f>
        <v>2.4136462298795183E-5</v>
      </c>
    </row>
    <row r="1794" spans="2:11" x14ac:dyDescent="0.25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7.976057062355761E-5</v>
      </c>
      <c r="J1794" s="1">
        <f>'[1]Electricity and CHPs_CAP'!F$53</f>
        <v>1.027121613916985E-4</v>
      </c>
      <c r="K1794" s="1">
        <f>'[1]Electricity and CHPs_CAP'!G$53</f>
        <v>3.7137194254996946E-2</v>
      </c>
    </row>
    <row r="1795" spans="2:11" x14ac:dyDescent="0.25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5.6450455762339398E-5</v>
      </c>
      <c r="J1795" s="1">
        <f>'[1]Electricity and CHPs_CAP'!F$56</f>
        <v>6.7555617620158412E-5</v>
      </c>
      <c r="K1795" s="1">
        <f>'[1]Electricity and CHPs_CAP'!G$56</f>
        <v>2.1633449862641765E-5</v>
      </c>
    </row>
    <row r="1796" spans="2:11" x14ac:dyDescent="0.25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9.0660000948155711E-2</v>
      </c>
      <c r="H1796" s="1">
        <f t="shared" si="1162"/>
        <v>8.3724269621021252E-2</v>
      </c>
      <c r="I1796" s="1">
        <f t="shared" si="1162"/>
        <v>0.38348928576743929</v>
      </c>
      <c r="J1796" s="1">
        <f t="shared" si="1162"/>
        <v>0.62466336678618573</v>
      </c>
      <c r="K1796" s="1">
        <f t="shared" si="1162"/>
        <v>1.01750981676818</v>
      </c>
    </row>
    <row r="1797" spans="2:11" x14ac:dyDescent="0.25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9.0660000948155711E-2</v>
      </c>
      <c r="H1797" s="1">
        <f>'[1]Electricity and CHPs_CAP'!D$33</f>
        <v>8.3724269621021252E-2</v>
      </c>
      <c r="I1797" s="1">
        <f>'[1]Electricity and CHPs_CAP'!E$33</f>
        <v>0.38348928576743929</v>
      </c>
      <c r="J1797" s="1">
        <f>'[1]Electricity and CHPs_CAP'!F$33</f>
        <v>0.62466336678618573</v>
      </c>
      <c r="K1797" s="1">
        <f>'[1]Electricity and CHPs_CAP'!G$33</f>
        <v>1.01750981676818</v>
      </c>
    </row>
    <row r="1798" spans="2:11" x14ac:dyDescent="0.25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4.3708746524557887</v>
      </c>
      <c r="H1798" s="1">
        <f t="shared" si="1163"/>
        <v>9.1888951611458953</v>
      </c>
      <c r="I1798" s="1">
        <f t="shared" si="1163"/>
        <v>14.357049999148106</v>
      </c>
      <c r="J1798" s="1">
        <f t="shared" si="1163"/>
        <v>19.441650263893703</v>
      </c>
      <c r="K1798" s="1">
        <f t="shared" si="1163"/>
        <v>25.947450705553898</v>
      </c>
    </row>
    <row r="1799" spans="2:11" x14ac:dyDescent="0.25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4.4925645544487101E-2</v>
      </c>
      <c r="I1799" s="1">
        <f>'[1]Electricity and CHPs_CAP'!E$34</f>
        <v>6.8634736259992418E-2</v>
      </c>
      <c r="J1799" s="1">
        <f>'[1]Electricity and CHPs_CAP'!F$34</f>
        <v>0.23917659689786389</v>
      </c>
      <c r="K1799" s="1">
        <f>'[1]Electricity and CHPs_CAP'!G$34</f>
        <v>0.14206755813455849</v>
      </c>
    </row>
    <row r="1800" spans="2:11" x14ac:dyDescent="0.25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1.65292701458705</v>
      </c>
      <c r="H1800" s="1">
        <f>'[1]Electricity and CHPs_CAP'!D$35</f>
        <v>3.06118617507058</v>
      </c>
      <c r="I1800" s="1">
        <f>'[1]Electricity and CHPs_CAP'!E$35</f>
        <v>5.11468628413731</v>
      </c>
      <c r="J1800" s="1">
        <f>'[1]Electricity and CHPs_CAP'!F$35</f>
        <v>6.8737114818910765</v>
      </c>
      <c r="K1800" s="1">
        <f>'[1]Electricity and CHPs_CAP'!G$35</f>
        <v>9.2371548518336901</v>
      </c>
    </row>
    <row r="1801" spans="2:11" x14ac:dyDescent="0.25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1.1559004750565585</v>
      </c>
      <c r="H1801" s="1">
        <f>'[1]Electricity and CHPs_CAP'!D$36</f>
        <v>2.5678563103110301</v>
      </c>
      <c r="I1801" s="1">
        <f>'[1]Electricity and CHPs_CAP'!E$36</f>
        <v>2.976850545474143</v>
      </c>
      <c r="J1801" s="1">
        <f>'[1]Electricity and CHPs_CAP'!F$36</f>
        <v>4.0006643192387221</v>
      </c>
      <c r="K1801" s="1">
        <f>'[1]Electricity and CHPs_CAP'!G$36</f>
        <v>5.3765180339019798</v>
      </c>
    </row>
    <row r="1802" spans="2:11" x14ac:dyDescent="0.25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0.43894590124417016</v>
      </c>
      <c r="H1802" s="1">
        <f>'[1]Electricity and CHPs_CAP'!D$37</f>
        <v>1.3349814240589479</v>
      </c>
      <c r="I1802" s="1">
        <f>'[1]Electricity and CHPs_CAP'!E$37</f>
        <v>2.6289818593847509</v>
      </c>
      <c r="J1802" s="1">
        <f>'[1]Electricity and CHPs_CAP'!F$37</f>
        <v>3.533146306156882</v>
      </c>
      <c r="K1802" s="1">
        <f>'[1]Electricity and CHPs_CAP'!G$37</f>
        <v>4.7482280791307403</v>
      </c>
    </row>
    <row r="1803" spans="2:11" x14ac:dyDescent="0.25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1.12310126156801</v>
      </c>
      <c r="H1803" s="1">
        <f>'[1]Electricity and CHPs_CAP'!D$38</f>
        <v>2.17994560616085</v>
      </c>
      <c r="I1803" s="1">
        <f>'[1]Electricity and CHPs_CAP'!E$38</f>
        <v>3.5678965738919102</v>
      </c>
      <c r="J1803" s="1">
        <f>'[1]Electricity and CHPs_CAP'!F$38</f>
        <v>4.7949515597091592</v>
      </c>
      <c r="K1803" s="1">
        <f>'[1]Electricity and CHPs_CAP'!G$38</f>
        <v>6.4434821825529296</v>
      </c>
    </row>
    <row r="1804" spans="2:11" x14ac:dyDescent="0.25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0</v>
      </c>
      <c r="J1804" s="1">
        <f>'[1]Electricity and CHPs_CAP'!F$32</f>
        <v>2.5384744904505E-7</v>
      </c>
      <c r="K1804" s="1">
        <f>'[1]Electricity and CHPs_CAP'!G$32</f>
        <v>2.8370823651343865E-7</v>
      </c>
    </row>
    <row r="1805" spans="2:11" x14ac:dyDescent="0.25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0</v>
      </c>
      <c r="J1805" s="1">
        <f t="shared" si="1166"/>
        <v>2.5384744904505E-7</v>
      </c>
      <c r="K1805" s="1">
        <f t="shared" si="1166"/>
        <v>2.8370823651343865E-7</v>
      </c>
    </row>
    <row r="1806" spans="2:11" x14ac:dyDescent="0.25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2.4099497957304211E-4</v>
      </c>
      <c r="J1806" s="1">
        <f t="shared" si="1167"/>
        <v>1.4059091246710306E-3</v>
      </c>
      <c r="K1806" s="1">
        <f t="shared" si="1167"/>
        <v>0.2806373513813149</v>
      </c>
    </row>
    <row r="1807" spans="2:11" x14ac:dyDescent="0.25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9.0239791351634898E-5</v>
      </c>
      <c r="K1807" s="1">
        <f>'[1]Electricity and CHPs_CAP'!G$30</f>
        <v>0.13262073737413296</v>
      </c>
    </row>
    <row r="1808" spans="2:11" x14ac:dyDescent="0.25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1.8600021432912801E-4</v>
      </c>
      <c r="J1808" s="1">
        <f>'[1]Electricity and CHPs_CAP'!F$46</f>
        <v>1.2428597249260001E-3</v>
      </c>
      <c r="K1808" s="1">
        <f>'[1]Electricity and CHPs_CAP'!G$46</f>
        <v>0.14784743379678972</v>
      </c>
    </row>
    <row r="1809" spans="2:11" x14ac:dyDescent="0.25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5.4994765243914103E-5</v>
      </c>
      <c r="J1809" s="1">
        <f>'[1]Electricity and CHPs_CAP'!F$57</f>
        <v>7.2809608393395654E-5</v>
      </c>
      <c r="K1809" s="1">
        <f>'[1]Electricity and CHPs_CAP'!G$57</f>
        <v>1.6918021039217344E-4</v>
      </c>
    </row>
    <row r="1810" spans="2:11" x14ac:dyDescent="0.25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0.10358668280676564</v>
      </c>
      <c r="G1810" s="1">
        <f t="shared" ref="G1810:K1810" si="1168">SUM(G1811:G1817)</f>
        <v>0.10358677575886323</v>
      </c>
      <c r="H1810" s="1">
        <f t="shared" si="1168"/>
        <v>0.10362371981071755</v>
      </c>
      <c r="I1810" s="1">
        <f t="shared" si="1168"/>
        <v>0.25469881345313367</v>
      </c>
      <c r="J1810" s="1">
        <f t="shared" si="1168"/>
        <v>0.55599171638017508</v>
      </c>
      <c r="K1810" s="1">
        <f t="shared" si="1168"/>
        <v>1.5009045560470677</v>
      </c>
    </row>
    <row r="1811" spans="2:11" x14ac:dyDescent="0.25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9.9996957989096483E-2</v>
      </c>
      <c r="H1811" s="1">
        <f>'[1]Electricity and CHPs_CAP'!D$63</f>
        <v>9.9996757378031542E-2</v>
      </c>
      <c r="I1811" s="1">
        <f>'[1]Electricity and CHPs_CAP'!E$63</f>
        <v>9.9996661889230662E-2</v>
      </c>
      <c r="J1811" s="1">
        <f>'[1]Electricity and CHPs_CAP'!F$63</f>
        <v>9.9999207911164636E-2</v>
      </c>
      <c r="K1811" s="1">
        <f>'[1]Electricity and CHPs_CAP'!G$63</f>
        <v>9.9999483130446862E-2</v>
      </c>
    </row>
    <row r="1812" spans="2:11" x14ac:dyDescent="0.25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5.4272094556444901E-4</v>
      </c>
      <c r="G1812" s="1">
        <f>'[1]Electricity and CHPs_CAP'!C$64</f>
        <v>5.4309295067906163E-4</v>
      </c>
      <c r="H1812" s="1">
        <f>'[1]Electricity and CHPs_CAP'!D$64</f>
        <v>5.4670657306727267E-4</v>
      </c>
      <c r="I1812" s="1">
        <f>'[1]Electricity and CHPs_CAP'!E$64</f>
        <v>4.34189930086226E-4</v>
      </c>
      <c r="J1812" s="1">
        <f>'[1]Electricity and CHPs_CAP'!F$64</f>
        <v>0.23544733571969051</v>
      </c>
      <c r="K1812" s="1">
        <f>'[1]Electricity and CHPs_CAP'!G$64</f>
        <v>0.23662957062495363</v>
      </c>
    </row>
    <row r="1813" spans="2:11" x14ac:dyDescent="0.25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4.12809015175612E-4</v>
      </c>
      <c r="G1813" s="1">
        <f>'[1]Electricity and CHPs_CAP'!C$65</f>
        <v>4.1311026646557661E-4</v>
      </c>
      <c r="H1813" s="1">
        <f>'[1]Electricity and CHPs_CAP'!D$65</f>
        <v>4.1811702195458514E-4</v>
      </c>
      <c r="I1813" s="1">
        <f>'[1]Electricity and CHPs_CAP'!E$65</f>
        <v>3.7563995736876449E-4</v>
      </c>
      <c r="J1813" s="1">
        <f>'[1]Electricity and CHPs_CAP'!F$65</f>
        <v>3.5231962778699811E-3</v>
      </c>
      <c r="K1813" s="1">
        <f>'[1]Electricity and CHPs_CAP'!G$65</f>
        <v>0.85910903202194833</v>
      </c>
    </row>
    <row r="1814" spans="2:11" x14ac:dyDescent="0.25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3.9451917663885575E-4</v>
      </c>
      <c r="G1814" s="1">
        <f>'[1]Electricity and CHPs_CAP'!C$66</f>
        <v>3.9488276694660713E-4</v>
      </c>
      <c r="H1814" s="1">
        <f>'[1]Electricity and CHPs_CAP'!D$66</f>
        <v>3.9834830191275974E-4</v>
      </c>
      <c r="I1814" s="1">
        <f>'[1]Electricity and CHPs_CAP'!E$66</f>
        <v>1.3631621348161366E-3</v>
      </c>
      <c r="J1814" s="1">
        <f>'[1]Electricity and CHPs_CAP'!F$66</f>
        <v>1.5840080051177661E-3</v>
      </c>
      <c r="K1814" s="1">
        <f>'[1]Electricity and CHPs_CAP'!G$66</f>
        <v>8.0182792449418126E-4</v>
      </c>
    </row>
    <row r="1815" spans="2:11" x14ac:dyDescent="0.25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9.1855058805055765E-4</v>
      </c>
      <c r="G1815" s="1">
        <f>'[1]Electricity and CHPs_CAP'!C$67</f>
        <v>9.1941346303674567E-4</v>
      </c>
      <c r="H1815" s="1">
        <f>'[1]Electricity and CHPs_CAP'!D$67</f>
        <v>9.2999263497872144E-4</v>
      </c>
      <c r="I1815" s="1">
        <f>'[1]Electricity and CHPs_CAP'!E$67</f>
        <v>7.5712113156380531E-2</v>
      </c>
      <c r="J1815" s="1">
        <f>'[1]Electricity and CHPs_CAP'!F$67</f>
        <v>0.10154127042543976</v>
      </c>
      <c r="K1815" s="1">
        <f>'[1]Electricity and CHPs_CAP'!G$67</f>
        <v>0.15172831646392004</v>
      </c>
    </row>
    <row r="1816" spans="2:11" x14ac:dyDescent="0.25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9.2221789777376518E-4</v>
      </c>
      <c r="G1816" s="1">
        <f>'[1]Electricity and CHPs_CAP'!C$68</f>
        <v>9.2309052316294059E-4</v>
      </c>
      <c r="H1816" s="1">
        <f>'[1]Electricity and CHPs_CAP'!D$68</f>
        <v>9.3413885863204236E-4</v>
      </c>
      <c r="I1816" s="1">
        <f>'[1]Electricity and CHPs_CAP'!E$68</f>
        <v>7.5516834764874974E-2</v>
      </c>
      <c r="J1816" s="1">
        <f>'[1]Electricity and CHPs_CAP'!F$68</f>
        <v>0.11237462242366686</v>
      </c>
      <c r="K1816" s="1">
        <f>'[1]Electricity and CHPs_CAP'!G$68</f>
        <v>0.15173530766711074</v>
      </c>
    </row>
    <row r="1817" spans="2:11" x14ac:dyDescent="0.25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3.958651835624161E-4</v>
      </c>
      <c r="G1817" s="1">
        <f>'[1]Electricity and CHPs_CAP'!C$69</f>
        <v>3.9622779947582205E-4</v>
      </c>
      <c r="H1817" s="1">
        <f>'[1]Electricity and CHPs_CAP'!D$69</f>
        <v>3.9965904214061756E-4</v>
      </c>
      <c r="I1817" s="1">
        <f>'[1]Electricity and CHPs_CAP'!E$69</f>
        <v>1.3002116203763606E-3</v>
      </c>
      <c r="J1817" s="1">
        <f>'[1]Electricity and CHPs_CAP'!F$69</f>
        <v>1.5220756172255629E-3</v>
      </c>
      <c r="K1817" s="1">
        <f>'[1]Electricity and CHPs_CAP'!G$69</f>
        <v>9.010182141938783E-4</v>
      </c>
    </row>
    <row r="1818" spans="2:11" x14ac:dyDescent="0.25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11.163805825128254</v>
      </c>
      <c r="G1818" s="3">
        <f t="shared" ref="G1818:K1818" si="1171">SUM(G1819,G1838)</f>
        <v>11.831546325880332</v>
      </c>
      <c r="H1818" s="3">
        <f t="shared" si="1171"/>
        <v>11.991190297678703</v>
      </c>
      <c r="I1818" s="3">
        <f t="shared" si="1171"/>
        <v>12.663390487455695</v>
      </c>
      <c r="J1818" s="3">
        <f t="shared" si="1171"/>
        <v>8.8875985721686241</v>
      </c>
      <c r="K1818" s="3">
        <f t="shared" si="1171"/>
        <v>7.0693285051060784</v>
      </c>
    </row>
    <row r="1819" spans="2:11" x14ac:dyDescent="0.25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9.3028092703278169</v>
      </c>
      <c r="G1819" s="1">
        <f t="shared" ref="G1819:K1819" si="1172">SUM(G1820,G1823,G1825,G1828,G1830,G1832,G1834,G1836)</f>
        <v>9.8579679130636855</v>
      </c>
      <c r="H1819" s="1">
        <f t="shared" si="1172"/>
        <v>9.9618697546668216</v>
      </c>
      <c r="I1819" s="1">
        <f t="shared" si="1172"/>
        <v>10.220574999552964</v>
      </c>
      <c r="J1819" s="1">
        <f t="shared" si="1172"/>
        <v>6.8197935599156354</v>
      </c>
      <c r="K1819" s="1">
        <f t="shared" si="1172"/>
        <v>5.079787114574092</v>
      </c>
    </row>
    <row r="1820" spans="2:11" x14ac:dyDescent="0.25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2.1116630740764313</v>
      </c>
      <c r="G1820" s="1">
        <f t="shared" ref="G1820:K1820" si="1173">SUM(G1821:G1822)</f>
        <v>2.3652892066219287</v>
      </c>
      <c r="H1820" s="1">
        <f t="shared" si="1173"/>
        <v>2.4552776124901623</v>
      </c>
      <c r="I1820" s="1">
        <f t="shared" si="1173"/>
        <v>2.7023393128506044</v>
      </c>
      <c r="J1820" s="1">
        <f t="shared" si="1173"/>
        <v>2.5584673494089238</v>
      </c>
      <c r="K1820" s="1">
        <f t="shared" si="1173"/>
        <v>3.1944101874697881</v>
      </c>
    </row>
    <row r="1821" spans="2:11" x14ac:dyDescent="0.25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0.67257129323775477</v>
      </c>
      <c r="G1821" s="1" cm="1">
        <f t="array" ref="G1821">SUMPRODUCT(([1]OUT_FinalEnergyCons!$B$4:$B$10000="var_cap")*1,(ISNUMBER(SEARCH("RH*-SHELCBR",[1]OUT_FinalEnergyCons!$A$4:$A$10000)))*1,[1]OUT_FinalEnergyCons!E$4:E$10000)</f>
        <v>0.70171748040151494</v>
      </c>
      <c r="H1821" s="1" cm="1">
        <f t="array" ref="H1821">SUMPRODUCT(([1]OUT_FinalEnergyCons!$B$4:$B$10000="var_cap")*1,(ISNUMBER(SEARCH("RH*-SHELCBR",[1]OUT_FinalEnergyCons!$A$4:$A$10000)))*1,[1]OUT_FinalEnergyCons!F$4:F$10000)</f>
        <v>0.7017028237810341</v>
      </c>
      <c r="I1821" s="1" cm="1">
        <f t="array" ref="I1821">SUMPRODUCT(([1]OUT_FinalEnergyCons!$B$4:$B$10000="var_cap")*1,(ISNUMBER(SEARCH("RH*-SHELCBR",[1]OUT_FinalEnergyCons!$A$4:$A$10000)))*1,[1]OUT_FinalEnergyCons!G$4:G$10000)</f>
        <v>0.67310044861146745</v>
      </c>
      <c r="J1821" s="1" cm="1">
        <f t="array" ref="J1821">SUMPRODUCT(([1]OUT_FinalEnergyCons!$B$4:$B$10000="var_cap")*1,(ISNUMBER(SEARCH("RH*-SHELCBR",[1]OUT_FinalEnergyCons!$A$4:$A$10000)))*1,[1]OUT_FinalEnergyCons!H$4:H$10000)</f>
        <v>0.10878156440727091</v>
      </c>
      <c r="K1821" s="1" cm="1">
        <f t="array" ref="K1821">SUMPRODUCT(([1]OUT_FinalEnergyCons!$B$4:$B$10000="var_cap")*1,(ISNUMBER(SEARCH("RH*-SHELCBR",[1]OUT_FinalEnergyCons!$A$4:$A$10000)))*1,[1]OUT_FinalEnergyCons!I$4:I$10000)</f>
        <v>4.7588028619266226E-2</v>
      </c>
    </row>
    <row r="1822" spans="2:11" x14ac:dyDescent="0.25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1.4390917808386767</v>
      </c>
      <c r="G1822" s="1" cm="1">
        <f t="array" ref="G1822">SUMPRODUCT(([1]OUT_FinalEnergyCons!$B$4:$B$10000="var_cap")*1,ISNUMBER(SEARCH("RH*-SHELCHP",[1]OUT_FinalEnergyCons!$A$4:$A$10000))*1,[1]OUT_FinalEnergyCons!E$4:E$10000)</f>
        <v>1.6635717262204137</v>
      </c>
      <c r="H1822" s="1" cm="1">
        <f t="array" ref="H1822">SUMPRODUCT(([1]OUT_FinalEnergyCons!$B$4:$B$10000="var_cap")*1,ISNUMBER(SEARCH("RH*-SHELCHP",[1]OUT_FinalEnergyCons!$A$4:$A$10000))*1,[1]OUT_FinalEnergyCons!F$4:F$10000)</f>
        <v>1.7535747887091282</v>
      </c>
      <c r="I1822" s="1" cm="1">
        <f t="array" ref="I1822">SUMPRODUCT(([1]OUT_FinalEnergyCons!$B$4:$B$10000="var_cap")*1,ISNUMBER(SEARCH("RH*-SHELCHP",[1]OUT_FinalEnergyCons!$A$4:$A$10000))*1,[1]OUT_FinalEnergyCons!G$4:G$10000)</f>
        <v>2.029238864239137</v>
      </c>
      <c r="J1822" s="1" cm="1">
        <f t="array" ref="J1822">SUMPRODUCT(([1]OUT_FinalEnergyCons!$B$4:$B$10000="var_cap")*1,ISNUMBER(SEARCH("RH*-SHELCHP",[1]OUT_FinalEnergyCons!$A$4:$A$10000))*1,[1]OUT_FinalEnergyCons!H$4:H$10000)</f>
        <v>2.4496857850016531</v>
      </c>
      <c r="K1822" s="1" cm="1">
        <f t="array" ref="K1822">SUMPRODUCT(([1]OUT_FinalEnergyCons!$B$4:$B$10000="var_cap")*1,ISNUMBER(SEARCH("RH*-SHELCHP",[1]OUT_FinalEnergyCons!$A$4:$A$10000))*1,[1]OUT_FinalEnergyCons!I$4:I$10000)</f>
        <v>3.1468221588505219</v>
      </c>
    </row>
    <row r="1823" spans="2:11" x14ac:dyDescent="0.25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3.407411897526349</v>
      </c>
      <c r="H1823" s="1">
        <f t="shared" si="1178"/>
        <v>3.4075888920205943</v>
      </c>
      <c r="I1823" s="1">
        <f t="shared" si="1178"/>
        <v>3.4075861646858865</v>
      </c>
      <c r="J1823" s="1">
        <f t="shared" si="1178"/>
        <v>0.49337820400659782</v>
      </c>
      <c r="K1823" s="1">
        <f t="shared" si="1178"/>
        <v>2.5161477950612178E-6</v>
      </c>
    </row>
    <row r="1824" spans="2:11" x14ac:dyDescent="0.25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3.407411897526349</v>
      </c>
      <c r="H1824" s="1" cm="1">
        <f t="array" ref="H1824">SUMPRODUCT(([1]OUT_FinalEnergyCons!$B$4:$B$10000="var_cap")*1, (ISNUMBER(SEARCH("RH*-SHLFOBR",[1]OUT_FinalEnergyCons!$A$4:$A$10000)))*1,[1]OUT_FinalEnergyCons!F$4:F$10000)</f>
        <v>3.4075888920205943</v>
      </c>
      <c r="I1824" s="1" cm="1">
        <f t="array" ref="I1824">SUMPRODUCT(([1]OUT_FinalEnergyCons!$B$4:$B$10000="var_cap")*1, (ISNUMBER(SEARCH("RH*-SHLFOBR",[1]OUT_FinalEnergyCons!$A$4:$A$10000)))*1,[1]OUT_FinalEnergyCons!G$4:G$10000)</f>
        <v>3.4075861646858865</v>
      </c>
      <c r="J1824" s="1" cm="1">
        <f t="array" ref="J1824">SUMPRODUCT(([1]OUT_FinalEnergyCons!$B$4:$B$10000="var_cap")*1, (ISNUMBER(SEARCH("RH*-SHLFOBR",[1]OUT_FinalEnergyCons!$A$4:$A$10000)))*1,[1]OUT_FinalEnergyCons!H$4:H$10000)</f>
        <v>0.49337820400659782</v>
      </c>
      <c r="K1824" s="1" cm="1">
        <f t="array" ref="K1824">SUMPRODUCT(([1]OUT_FinalEnergyCons!$B$4:$B$10000="var_cap")*1, (ISNUMBER(SEARCH("RH*-SHLFOBR",[1]OUT_FinalEnergyCons!$A$4:$A$10000)))*1,[1]OUT_FinalEnergyCons!I$4:I$10000)</f>
        <v>2.5161477950612178E-6</v>
      </c>
    </row>
    <row r="1825" spans="2:11" x14ac:dyDescent="0.25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2.7687541184141162</v>
      </c>
      <c r="G1825" s="1">
        <f t="shared" ref="G1825:K1825" si="1181">SUM(G1826:G1827)</f>
        <v>3.0028055411893728</v>
      </c>
      <c r="H1825" s="1">
        <f t="shared" si="1181"/>
        <v>3.0036158942014057</v>
      </c>
      <c r="I1825" s="1">
        <f t="shared" si="1181"/>
        <v>2.9481919540155368</v>
      </c>
      <c r="J1825" s="1">
        <f t="shared" si="1181"/>
        <v>2.9596585568108149</v>
      </c>
      <c r="K1825" s="1">
        <f t="shared" si="1181"/>
        <v>1.3167746459795</v>
      </c>
    </row>
    <row r="1826" spans="2:11" x14ac:dyDescent="0.25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3.0028048633439997</v>
      </c>
      <c r="H1826" s="1" cm="1">
        <f t="array" ref="H1826">SUMPRODUCT(([1]OUT_FinalEnergyCons!$B$4:$B$10000="var_cap")*1, (ISNUMBER(SEARCH("RH*-SHNGABR",[1]OUT_FinalEnergyCons!$A$4:$A$10000)))*1,[1]OUT_FinalEnergyCons!F$4:F$10000)</f>
        <v>3.0028026972810373</v>
      </c>
      <c r="I1826" s="1" cm="1">
        <f t="array" ref="I1826">SUMPRODUCT(([1]OUT_FinalEnergyCons!$B$4:$B$10000="var_cap")*1, (ISNUMBER(SEARCH("RH*-SHNGABR",[1]OUT_FinalEnergyCons!$A$4:$A$10000)))*1,[1]OUT_FinalEnergyCons!G$4:G$10000)</f>
        <v>2.9473674921818658</v>
      </c>
      <c r="J1826" s="1" cm="1">
        <f t="array" ref="J1826">SUMPRODUCT(([1]OUT_FinalEnergyCons!$B$4:$B$10000="var_cap")*1, (ISNUMBER(SEARCH("RH*-SHNGABR",[1]OUT_FinalEnergyCons!$A$4:$A$10000)))*1,[1]OUT_FinalEnergyCons!H$4:H$10000)</f>
        <v>1.8488760219977416</v>
      </c>
      <c r="K1826" s="1" cm="1">
        <f t="array" ref="K1826">SUMPRODUCT(([1]OUT_FinalEnergyCons!$B$4:$B$10000="var_cap")*1, (ISNUMBER(SEARCH("RH*-SHNGABR",[1]OUT_FinalEnergyCons!$A$4:$A$10000)))*1,[1]OUT_FinalEnergyCons!I$4:I$10000)</f>
        <v>6.9576286542555321E-6</v>
      </c>
    </row>
    <row r="1827" spans="2:11" x14ac:dyDescent="0.25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6.7175766430926996E-8</v>
      </c>
      <c r="G1827" s="1" cm="1">
        <f t="array" ref="G1827">SUMPRODUCT(([1]OUT_FinalEnergyCons!$B$4:$B$10000="var_cap")*1,ISNUMBER(SEARCH("RH*-SHngahp",[1]OUT_FinalEnergyCons!$A$4:$A$10000))*1,[1]OUT_FinalEnergyCons!E$4:E$10000)</f>
        <v>6.7784537331427299E-7</v>
      </c>
      <c r="H1827" s="1" cm="1">
        <f t="array" ref="H1827">SUMPRODUCT(([1]OUT_FinalEnergyCons!$B$4:$B$10000="var_cap")*1,ISNUMBER(SEARCH("RH*-SHngahp",[1]OUT_FinalEnergyCons!$A$4:$A$10000))*1,[1]OUT_FinalEnergyCons!F$4:F$10000)</f>
        <v>8.1319692036862818E-4</v>
      </c>
      <c r="I1827" s="1" cm="1">
        <f t="array" ref="I1827">SUMPRODUCT(([1]OUT_FinalEnergyCons!$B$4:$B$10000="var_cap")*1,ISNUMBER(SEARCH("RH*-SHngahp",[1]OUT_FinalEnergyCons!$A$4:$A$10000))*1,[1]OUT_FinalEnergyCons!G$4:G$10000)</f>
        <v>8.2446183367090235E-4</v>
      </c>
      <c r="J1827" s="1" cm="1">
        <f t="array" ref="J1827">SUMPRODUCT(([1]OUT_FinalEnergyCons!$B$4:$B$10000="var_cap")*1,ISNUMBER(SEARCH("RH*-SHngahp",[1]OUT_FinalEnergyCons!$A$4:$A$10000))*1,[1]OUT_FinalEnergyCons!H$4:H$10000)</f>
        <v>1.1107825348130733</v>
      </c>
      <c r="K1827" s="1" cm="1">
        <f t="array" ref="K1827">SUMPRODUCT(([1]OUT_FinalEnergyCons!$B$4:$B$10000="var_cap")*1,ISNUMBER(SEARCH("RH*-SHngahp",[1]OUT_FinalEnergyCons!$A$4:$A$10000))*1,[1]OUT_FinalEnergyCons!I$4:I$10000)</f>
        <v>1.3167676883508457</v>
      </c>
    </row>
    <row r="1828" spans="2:11" x14ac:dyDescent="0.25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6.6130605080628119E-3</v>
      </c>
      <c r="H1828" s="1">
        <f t="shared" si="1185"/>
        <v>1.658420710539104E-4</v>
      </c>
      <c r="I1828" s="1">
        <f t="shared" si="1185"/>
        <v>1.3535824289614019E-4</v>
      </c>
      <c r="J1828" s="1">
        <f t="shared" si="1185"/>
        <v>0</v>
      </c>
      <c r="K1828" s="1">
        <f t="shared" si="1185"/>
        <v>0</v>
      </c>
    </row>
    <row r="1829" spans="2:11" x14ac:dyDescent="0.25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6.6130605080628119E-3</v>
      </c>
      <c r="H1829" s="1" cm="1">
        <f t="array" ref="H1829">SUMPRODUCT(([1]OUT_FinalEnergyCons!$B$4:$B$10000="var_cap")*1, (ISNUMBER(SEARCH("RH*-SHCOABR",[1]OUT_FinalEnergyCons!$A$4:$A$10000)))*1,[1]OUT_FinalEnergyCons!F$4:F$10000)</f>
        <v>1.658420710539104E-4</v>
      </c>
      <c r="I1829" s="1" cm="1">
        <f t="array" ref="I1829">SUMPRODUCT(([1]OUT_FinalEnergyCons!$B$4:$B$10000="var_cap")*1, (ISNUMBER(SEARCH("RH*-SHCOABR",[1]OUT_FinalEnergyCons!$A$4:$A$10000)))*1,[1]OUT_FinalEnergyCons!G$4:G$10000)</f>
        <v>1.3535824289614019E-4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25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0.68950038855185092</v>
      </c>
      <c r="G1830" s="1">
        <f t="shared" ref="G1830:K1830" si="1187">G1831</f>
        <v>0.69806990366598354</v>
      </c>
      <c r="H1830" s="1">
        <f t="shared" si="1187"/>
        <v>0.70353849760811016</v>
      </c>
      <c r="I1830" s="1">
        <f t="shared" si="1187"/>
        <v>0.70348627144067954</v>
      </c>
      <c r="J1830" s="1">
        <f t="shared" si="1187"/>
        <v>0.27316149361288572</v>
      </c>
      <c r="K1830" s="1">
        <f t="shared" si="1187"/>
        <v>1.7924301127484601E-4</v>
      </c>
    </row>
    <row r="1831" spans="2:11" x14ac:dyDescent="0.25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0.68950038855185092</v>
      </c>
      <c r="G1831" s="1" cm="1">
        <f t="array" ref="G1831">SUMPRODUCT(([1]OUT_FinalEnergyCons!$B$4:$B$10000="var_cap")*1, (ISNUMBER(SEARCH("RH*-SHWODBR",[1]OUT_FinalEnergyCons!$A$4:$A$10000)))*1,[1]OUT_FinalEnergyCons!E$4:E$10000)</f>
        <v>0.69806990366598354</v>
      </c>
      <c r="H1831" s="1" cm="1">
        <f t="array" ref="H1831">SUMPRODUCT(([1]OUT_FinalEnergyCons!$B$4:$B$10000="var_cap")*1, (ISNUMBER(SEARCH("RH*-SHWODBR",[1]OUT_FinalEnergyCons!$A$4:$A$10000)))*1,[1]OUT_FinalEnergyCons!F$4:F$10000)</f>
        <v>0.70353849760811016</v>
      </c>
      <c r="I1831" s="1" cm="1">
        <f t="array" ref="I1831">SUMPRODUCT(([1]OUT_FinalEnergyCons!$B$4:$B$10000="var_cap")*1, (ISNUMBER(SEARCH("RH*-SHWODBR",[1]OUT_FinalEnergyCons!$A$4:$A$10000)))*1,[1]OUT_FinalEnergyCons!G$4:G$10000)</f>
        <v>0.70348627144067954</v>
      </c>
      <c r="J1831" s="1" cm="1">
        <f t="array" ref="J1831">SUMPRODUCT(([1]OUT_FinalEnergyCons!$B$4:$B$10000="var_cap")*1, (ISNUMBER(SEARCH("RH*-SHWODBR",[1]OUT_FinalEnergyCons!$A$4:$A$10000)))*1,[1]OUT_FinalEnergyCons!H$4:H$10000)</f>
        <v>0.27316149361288572</v>
      </c>
      <c r="K1831" s="1" cm="1">
        <f t="array" ref="K1831">SUMPRODUCT(([1]OUT_FinalEnergyCons!$B$4:$B$10000="var_cap")*1, (ISNUMBER(SEARCH("RH*-SHWODBR",[1]OUT_FinalEnergyCons!$A$4:$A$10000)))*1,[1]OUT_FinalEnergyCons!I$4:I$10000)</f>
        <v>1.7924301127484601E-4</v>
      </c>
    </row>
    <row r="1832" spans="2:11" x14ac:dyDescent="0.25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0.20443270614042247</v>
      </c>
      <c r="G1832" s="1">
        <f t="shared" ref="G1832:K1832" si="1190">G1833</f>
        <v>0.24107869110821339</v>
      </c>
      <c r="H1832" s="1">
        <f t="shared" si="1190"/>
        <v>0.24116568599939403</v>
      </c>
      <c r="I1832" s="1">
        <f t="shared" si="1190"/>
        <v>0.25224565763528894</v>
      </c>
      <c r="J1832" s="1">
        <f t="shared" si="1190"/>
        <v>0.27914473416946317</v>
      </c>
      <c r="K1832" s="1">
        <f t="shared" si="1190"/>
        <v>0.35817738657082082</v>
      </c>
    </row>
    <row r="1833" spans="2:11" x14ac:dyDescent="0.25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0.20443270614042247</v>
      </c>
      <c r="G1833" s="1" cm="1">
        <f t="array" ref="G1833">SUMPRODUCT(([1]OUT_FinalEnergyCons!$B$4:$B$10000="var_cap")*1, (ISNUMBER(SEARCH("RH*-SHPLTBR",[1]OUT_FinalEnergyCons!$A$4:$A$10000)))*1,[1]OUT_FinalEnergyCons!E$4:E$10000)</f>
        <v>0.24107869110821339</v>
      </c>
      <c r="H1833" s="1" cm="1">
        <f t="array" ref="H1833">SUMPRODUCT(([1]OUT_FinalEnergyCons!$B$4:$B$10000="var_cap")*1, (ISNUMBER(SEARCH("RH*-SHPLTBR",[1]OUT_FinalEnergyCons!$A$4:$A$10000)))*1,[1]OUT_FinalEnergyCons!F$4:F$10000)</f>
        <v>0.24116568599939403</v>
      </c>
      <c r="I1833" s="1" cm="1">
        <f t="array" ref="I1833">SUMPRODUCT(([1]OUT_FinalEnergyCons!$B$4:$B$10000="var_cap")*1, (ISNUMBER(SEARCH("RH*-SHPLTBR",[1]OUT_FinalEnergyCons!$A$4:$A$10000)))*1,[1]OUT_FinalEnergyCons!G$4:G$10000)</f>
        <v>0.25224565763528894</v>
      </c>
      <c r="J1833" s="1" cm="1">
        <f t="array" ref="J1833">SUMPRODUCT(([1]OUT_FinalEnergyCons!$B$4:$B$10000="var_cap")*1, (ISNUMBER(SEARCH("RH*-SHPLTBR",[1]OUT_FinalEnergyCons!$A$4:$A$10000)))*1,[1]OUT_FinalEnergyCons!H$4:H$10000)</f>
        <v>0.27914473416946317</v>
      </c>
      <c r="K1833" s="1" cm="1">
        <f t="array" ref="K1833">SUMPRODUCT(([1]OUT_FinalEnergyCons!$B$4:$B$10000="var_cap")*1, (ISNUMBER(SEARCH("RH*-SHPLTBR",[1]OUT_FinalEnergyCons!$A$4:$A$10000)))*1,[1]OUT_FinalEnergyCons!I$4:I$10000)</f>
        <v>0.35817738657082082</v>
      </c>
    </row>
    <row r="1834" spans="2:11" x14ac:dyDescent="0.25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0.15051733027610117</v>
      </c>
      <c r="I1834" s="1">
        <f t="shared" si="1193"/>
        <v>0.20659028068207141</v>
      </c>
      <c r="J1834" s="1">
        <f t="shared" si="1193"/>
        <v>0.255983221906949</v>
      </c>
      <c r="K1834" s="1">
        <f t="shared" si="1193"/>
        <v>0.21024313539491191</v>
      </c>
    </row>
    <row r="1835" spans="2:11" x14ac:dyDescent="0.25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0.15051733027610117</v>
      </c>
      <c r="I1835" s="1" cm="1">
        <f t="array" ref="I1835">SUMPRODUCT(([1]OUT_FinalEnergyCons!$B$4:$B$10000="var_cap")*1, (ISNUMBER(SEARCH("RH*-SHSOLBR",[1]OUT_FinalEnergyCons!$A$4:$A$10000)))*1,[1]OUT_FinalEnergyCons!G$4:G$10000)</f>
        <v>0.20659028068207141</v>
      </c>
      <c r="J1835" s="1" cm="1">
        <f t="array" ref="J1835">SUMPRODUCT(([1]OUT_FinalEnergyCons!$B$4:$B$10000="var_cap")*1, (ISNUMBER(SEARCH("RH*-SHSOLBR",[1]OUT_FinalEnergyCons!$A$4:$A$10000)))*1,[1]OUT_FinalEnergyCons!H$4:H$10000)</f>
        <v>0.255983221906949</v>
      </c>
      <c r="K1835" s="1" cm="1">
        <f t="array" ref="K1835">SUMPRODUCT(([1]OUT_FinalEnergyCons!$B$4:$B$10000="var_cap")*1, (ISNUMBER(SEARCH("RH*-SHSOLBR",[1]OUT_FinalEnergyCons!$A$4:$A$10000)))*1,[1]OUT_FinalEnergyCons!I$4:I$10000)</f>
        <v>0.21024313539491191</v>
      </c>
    </row>
    <row r="1836" spans="2:11" x14ac:dyDescent="0.25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25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25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1.8609965548004364</v>
      </c>
      <c r="G1838" s="1">
        <f t="shared" ref="G1838" si="1199">SUM(G1839,G1842,G1844,G1847,G1849,G1851,G1853,G1855)</f>
        <v>1.9735784128166474</v>
      </c>
      <c r="H1838" s="1">
        <f t="shared" ref="H1838" si="1200">SUM(H1839,H1842,H1844,H1847,H1849,H1851,H1853,H1855)</f>
        <v>2.0293205430118819</v>
      </c>
      <c r="I1838" s="1">
        <f t="shared" ref="I1838" si="1201">SUM(I1839,I1842,I1844,I1847,I1849,I1851,I1853,I1855)</f>
        <v>2.4428154879027306</v>
      </c>
      <c r="J1838" s="1">
        <f t="shared" ref="J1838" si="1202">SUM(J1839,J1842,J1844,J1847,J1849,J1851,J1853,J1855)</f>
        <v>2.0678050122529887</v>
      </c>
      <c r="K1838" s="1">
        <f t="shared" ref="K1838" si="1203">SUM(K1839,K1842,K1844,K1847,K1849,K1851,K1853,K1855)</f>
        <v>1.9895413905319863</v>
      </c>
    </row>
    <row r="1839" spans="2:11" x14ac:dyDescent="0.25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0.65093844627829189</v>
      </c>
      <c r="G1839" s="1">
        <f t="shared" ref="G1839" si="1205">SUM(G1840:G1841)</f>
        <v>0.71793119836258956</v>
      </c>
      <c r="H1839" s="1">
        <f t="shared" ref="H1839" si="1206">SUM(H1840:H1841)</f>
        <v>0.79109995897329288</v>
      </c>
      <c r="I1839" s="1">
        <f t="shared" ref="I1839" si="1207">SUM(I1840:I1841)</f>
        <v>0.85788183246815697</v>
      </c>
      <c r="J1839" s="1">
        <f t="shared" ref="J1839" si="1208">SUM(J1840:J1841)</f>
        <v>0.69209578060537469</v>
      </c>
      <c r="K1839" s="1">
        <f t="shared" ref="K1839" si="1209">SUM(K1840:K1841)</f>
        <v>1.0420485239532178</v>
      </c>
    </row>
    <row r="1840" spans="2:11" x14ac:dyDescent="0.25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0.43758224538169355</v>
      </c>
      <c r="G1840" s="1" cm="1">
        <f t="array" ref="G1840">SUMPRODUCT(([1]OUT_FinalEnergyCons!$B$4:$B$10000="var_cap")*1,(ISNUMBER(SEARCH("RH*-WHELCBR",[1]OUT_FinalEnergyCons!$A$4:$A$10000)))*1,[1]OUT_FinalEnergyCons!E$4:E$10000)</f>
        <v>0.47179439149878011</v>
      </c>
      <c r="H1840" s="1" cm="1">
        <f t="array" ref="H1840">SUMPRODUCT(([1]OUT_FinalEnergyCons!$B$4:$B$10000="var_cap")*1,(ISNUMBER(SEARCH("RH*-WHELCBR",[1]OUT_FinalEnergyCons!$A$4:$A$10000)))*1,[1]OUT_FinalEnergyCons!F$4:F$10000)</f>
        <v>0.47179065812753229</v>
      </c>
      <c r="I1840" s="1" cm="1">
        <f t="array" ref="I1840">SUMPRODUCT(([1]OUT_FinalEnergyCons!$B$4:$B$10000="var_cap")*1,(ISNUMBER(SEARCH("RH*-WHELCBR",[1]OUT_FinalEnergyCons!$A$4:$A$10000)))*1,[1]OUT_FinalEnergyCons!G$4:G$10000)</f>
        <v>0.4490305051509535</v>
      </c>
      <c r="J1840" s="1" cm="1">
        <f t="array" ref="J1840">SUMPRODUCT(([1]OUT_FinalEnergyCons!$B$4:$B$10000="var_cap")*1,(ISNUMBER(SEARCH("RH*-WHELCBR",[1]OUT_FinalEnergyCons!$A$4:$A$10000)))*1,[1]OUT_FinalEnergyCons!H$4:H$10000)</f>
        <v>8.0378905152031777E-2</v>
      </c>
      <c r="K1840" s="1" cm="1">
        <f t="array" ref="K1840">SUMPRODUCT(([1]OUT_FinalEnergyCons!$B$4:$B$10000="var_cap")*1,(ISNUMBER(SEARCH("RH*-WHELCBR",[1]OUT_FinalEnergyCons!$A$4:$A$10000)))*1,[1]OUT_FinalEnergyCons!I$4:I$10000)</f>
        <v>3.6289261632205763E-2</v>
      </c>
    </row>
    <row r="1841" spans="2:11" x14ac:dyDescent="0.25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0.21335620089659829</v>
      </c>
      <c r="G1841" s="1" cm="1">
        <f t="array" ref="G1841">SUMPRODUCT(([1]OUT_FinalEnergyCons!$B$4:$B$10000="var_cap")*1,ISNUMBER(SEARCH("RH*-WHELCHP",[1]OUT_FinalEnergyCons!$A$4:$A$10000))*1,[1]OUT_FinalEnergyCons!E$4:E$10000)</f>
        <v>0.2461368068638094</v>
      </c>
      <c r="H1841" s="1" cm="1">
        <f t="array" ref="H1841">SUMPRODUCT(([1]OUT_FinalEnergyCons!$B$4:$B$10000="var_cap")*1,ISNUMBER(SEARCH("RH*-WHELCHP",[1]OUT_FinalEnergyCons!$A$4:$A$10000))*1,[1]OUT_FinalEnergyCons!F$4:F$10000)</f>
        <v>0.31930930084576059</v>
      </c>
      <c r="I1841" s="1" cm="1">
        <f t="array" ref="I1841">SUMPRODUCT(([1]OUT_FinalEnergyCons!$B$4:$B$10000="var_cap")*1,ISNUMBER(SEARCH("RH*-WHELCHP",[1]OUT_FinalEnergyCons!$A$4:$A$10000))*1,[1]OUT_FinalEnergyCons!G$4:G$10000)</f>
        <v>0.40885132731720342</v>
      </c>
      <c r="J1841" s="1" cm="1">
        <f t="array" ref="J1841">SUMPRODUCT(([1]OUT_FinalEnergyCons!$B$4:$B$10000="var_cap")*1,ISNUMBER(SEARCH("RH*-WHELCHP",[1]OUT_FinalEnergyCons!$A$4:$A$10000))*1,[1]OUT_FinalEnergyCons!H$4:H$10000)</f>
        <v>0.61171687545334297</v>
      </c>
      <c r="K1841" s="1" cm="1">
        <f t="array" ref="K1841">SUMPRODUCT(([1]OUT_FinalEnergyCons!$B$4:$B$10000="var_cap")*1,ISNUMBER(SEARCH("RH*-WHELCHP",[1]OUT_FinalEnergyCons!$A$4:$A$10000))*1,[1]OUT_FinalEnergyCons!I$4:I$10000)</f>
        <v>1.0057592623210121</v>
      </c>
    </row>
    <row r="1842" spans="2:11" x14ac:dyDescent="0.25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0.47738388304469365</v>
      </c>
      <c r="H1842" s="1">
        <f t="shared" ref="H1842" si="1214">H1843</f>
        <v>0.4773823854835752</v>
      </c>
      <c r="I1842" s="1">
        <f t="shared" ref="I1842" si="1215">I1843</f>
        <v>0.47738154241295916</v>
      </c>
      <c r="J1842" s="1">
        <f t="shared" ref="J1842" si="1216">J1843</f>
        <v>9.5979171334175495E-2</v>
      </c>
      <c r="K1842" s="1">
        <f t="shared" ref="K1842" si="1217">K1843</f>
        <v>6.2629108910083886E-7</v>
      </c>
    </row>
    <row r="1843" spans="2:11" x14ac:dyDescent="0.25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0.47738388304469365</v>
      </c>
      <c r="H1843" s="1" cm="1">
        <f t="array" ref="H1843">SUMPRODUCT(([1]OUT_FinalEnergyCons!$B$4:$B$10000="var_cap")*1, (ISNUMBER(SEARCH("RH*-WHLFOBR",[1]OUT_FinalEnergyCons!$A$4:$A$10000)))*1,[1]OUT_FinalEnergyCons!F$4:F$10000)</f>
        <v>0.4773823854835752</v>
      </c>
      <c r="I1843" s="1" cm="1">
        <f t="array" ref="I1843">SUMPRODUCT(([1]OUT_FinalEnergyCons!$B$4:$B$10000="var_cap")*1, (ISNUMBER(SEARCH("RH*-WHLFOBR",[1]OUT_FinalEnergyCons!$A$4:$A$10000)))*1,[1]OUT_FinalEnergyCons!G$4:G$10000)</f>
        <v>0.47738154241295916</v>
      </c>
      <c r="J1843" s="1" cm="1">
        <f t="array" ref="J1843">SUMPRODUCT(([1]OUT_FinalEnergyCons!$B$4:$B$10000="var_cap")*1, (ISNUMBER(SEARCH("RH*-WHLFOBR",[1]OUT_FinalEnergyCons!$A$4:$A$10000)))*1,[1]OUT_FinalEnergyCons!H$4:H$10000)</f>
        <v>9.5979171334175495E-2</v>
      </c>
      <c r="K1843" s="1" cm="1">
        <f t="array" ref="K1843">SUMPRODUCT(([1]OUT_FinalEnergyCons!$B$4:$B$10000="var_cap")*1, (ISNUMBER(SEARCH("RH*-WHLFOBR",[1]OUT_FinalEnergyCons!$A$4:$A$10000)))*1,[1]OUT_FinalEnergyCons!I$4:I$10000)</f>
        <v>6.2629108910083886E-7</v>
      </c>
    </row>
    <row r="1844" spans="2:11" x14ac:dyDescent="0.25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0.43610138031203682</v>
      </c>
      <c r="H1844" s="1">
        <f t="shared" ref="H1844" si="1221">SUM(H1845:H1846)</f>
        <v>0.43626787073687656</v>
      </c>
      <c r="I1844" s="1">
        <f t="shared" ref="I1844" si="1222">SUM(I1845:I1846)</f>
        <v>0.62890334306644402</v>
      </c>
      <c r="J1844" s="1">
        <f t="shared" ref="J1844" si="1223">SUM(J1845:J1846)</f>
        <v>0.69737186399689044</v>
      </c>
      <c r="K1844" s="1">
        <f t="shared" ref="K1844" si="1224">SUM(K1845:K1846)</f>
        <v>0.42621073079584781</v>
      </c>
    </row>
    <row r="1845" spans="2:11" x14ac:dyDescent="0.25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0.43610128119966329</v>
      </c>
      <c r="H1845" s="1" cm="1">
        <f t="array" ref="H1845">SUMPRODUCT(([1]OUT_FinalEnergyCons!$B$4:$B$10000="var_cap")*1, (ISNUMBER(SEARCH("RH*-WHNGABR",[1]OUT_FinalEnergyCons!$A$4:$A$10000)))*1,[1]OUT_FinalEnergyCons!F$4:F$10000)</f>
        <v>0.43610322251351391</v>
      </c>
      <c r="I1845" s="1" cm="1">
        <f t="array" ref="I1845">SUMPRODUCT(([1]OUT_FinalEnergyCons!$B$4:$B$10000="var_cap")*1, (ISNUMBER(SEARCH("RH*-WHNGABR",[1]OUT_FinalEnergyCons!$A$4:$A$10000)))*1,[1]OUT_FinalEnergyCons!G$4:G$10000)</f>
        <v>0.62873701941489879</v>
      </c>
      <c r="J1845" s="1" cm="1">
        <f t="array" ref="J1845">SUMPRODUCT(([1]OUT_FinalEnergyCons!$B$4:$B$10000="var_cap")*1, (ISNUMBER(SEARCH("RH*-WHNGABR",[1]OUT_FinalEnergyCons!$A$4:$A$10000)))*1,[1]OUT_FinalEnergyCons!H$4:H$10000)</f>
        <v>0.43626772158816668</v>
      </c>
      <c r="K1845" s="1" cm="1">
        <f t="array" ref="K1845">SUMPRODUCT(([1]OUT_FinalEnergyCons!$B$4:$B$10000="var_cap")*1, (ISNUMBER(SEARCH("RH*-WHNGABR",[1]OUT_FinalEnergyCons!$A$4:$A$10000)))*1,[1]OUT_FinalEnergyCons!I$4:I$10000)</f>
        <v>1.5279055360084559E-6</v>
      </c>
    </row>
    <row r="1846" spans="2:11" x14ac:dyDescent="0.25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9.9112373548232226E-8</v>
      </c>
      <c r="H1846" s="1" cm="1">
        <f t="array" ref="H1846">SUMPRODUCT(([1]OUT_FinalEnergyCons!$B$4:$B$10000="var_cap")*1,ISNUMBER(SEARCH("RH*-WHngahp",[1]OUT_FinalEnergyCons!$A$4:$A$10000))*1,[1]OUT_FinalEnergyCons!F$4:F$10000)</f>
        <v>1.6464822336264662E-4</v>
      </c>
      <c r="I1846" s="1" cm="1">
        <f t="array" ref="I1846">SUMPRODUCT(([1]OUT_FinalEnergyCons!$B$4:$B$10000="var_cap")*1,ISNUMBER(SEARCH("RH*-WHngahp",[1]OUT_FinalEnergyCons!$A$4:$A$10000))*1,[1]OUT_FinalEnergyCons!G$4:G$10000)</f>
        <v>1.6632365154520387E-4</v>
      </c>
      <c r="J1846" s="1" cm="1">
        <f t="array" ref="J1846">SUMPRODUCT(([1]OUT_FinalEnergyCons!$B$4:$B$10000="var_cap")*1,ISNUMBER(SEARCH("RH*-WHngahp",[1]OUT_FinalEnergyCons!$A$4:$A$10000))*1,[1]OUT_FinalEnergyCons!H$4:H$10000)</f>
        <v>0.26110414240872376</v>
      </c>
      <c r="K1846" s="1" cm="1">
        <f t="array" ref="K1846">SUMPRODUCT(([1]OUT_FinalEnergyCons!$B$4:$B$10000="var_cap")*1,ISNUMBER(SEARCH("RH*-WHngahp",[1]OUT_FinalEnergyCons!$A$4:$A$10000))*1,[1]OUT_FinalEnergyCons!I$4:I$10000)</f>
        <v>0.42620920289031183</v>
      </c>
    </row>
    <row r="1847" spans="2:11" x14ac:dyDescent="0.25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25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25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4.0438028322356059E-2</v>
      </c>
      <c r="H1849" s="1">
        <f t="shared" ref="H1849" si="1236">H1850</f>
        <v>2.2846047328519799E-2</v>
      </c>
      <c r="I1849" s="1">
        <f t="shared" ref="I1849" si="1237">I1850</f>
        <v>2.0493314304982954E-2</v>
      </c>
      <c r="J1849" s="1">
        <f t="shared" ref="J1849" si="1238">J1850</f>
        <v>1.714301608525317E-2</v>
      </c>
      <c r="K1849" s="1">
        <f t="shared" ref="K1849" si="1239">K1850</f>
        <v>1.173912928990016E-5</v>
      </c>
    </row>
    <row r="1850" spans="2:11" x14ac:dyDescent="0.25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4.0438028322356059E-2</v>
      </c>
      <c r="H1850" s="1" cm="1">
        <f t="array" ref="H1850">SUMPRODUCT(([1]OUT_FinalEnergyCons!$B$4:$B$10000="var_cap")*1, (ISNUMBER(SEARCH("RH*-WHWODBR",[1]OUT_FinalEnergyCons!$A$4:$A$10000)))*1,[1]OUT_FinalEnergyCons!F$4:F$10000)</f>
        <v>2.2846047328519799E-2</v>
      </c>
      <c r="I1850" s="1" cm="1">
        <f t="array" ref="I1850">SUMPRODUCT(([1]OUT_FinalEnergyCons!$B$4:$B$10000="var_cap")*1, (ISNUMBER(SEARCH("RH*-WHWODBR",[1]OUT_FinalEnergyCons!$A$4:$A$10000)))*1,[1]OUT_FinalEnergyCons!G$4:G$10000)</f>
        <v>2.0493314304982954E-2</v>
      </c>
      <c r="J1850" s="1" cm="1">
        <f t="array" ref="J1850">SUMPRODUCT(([1]OUT_FinalEnergyCons!$B$4:$B$10000="var_cap")*1, (ISNUMBER(SEARCH("RH*-WHWODBR",[1]OUT_FinalEnergyCons!$A$4:$A$10000)))*1,[1]OUT_FinalEnergyCons!H$4:H$10000)</f>
        <v>1.714301608525317E-2</v>
      </c>
      <c r="K1850" s="1" cm="1">
        <f t="array" ref="K1850">SUMPRODUCT(([1]OUT_FinalEnergyCons!$B$4:$B$10000="var_cap")*1, (ISNUMBER(SEARCH("RH*-WHWODBR",[1]OUT_FinalEnergyCons!$A$4:$A$10000)))*1,[1]OUT_FinalEnergyCons!I$4:I$10000)</f>
        <v>1.173912928990016E-5</v>
      </c>
    </row>
    <row r="1851" spans="2:11" x14ac:dyDescent="0.25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1.3195035476349471E-2</v>
      </c>
      <c r="H1851" s="1">
        <f t="shared" ref="H1851" si="1243">H1852</f>
        <v>1.3193187758632706E-2</v>
      </c>
      <c r="I1851" s="1">
        <f t="shared" ref="I1851" si="1244">I1852</f>
        <v>1.3192054743366485E-2</v>
      </c>
      <c r="J1851" s="1">
        <f t="shared" ref="J1851" si="1245">J1852</f>
        <v>1.7487447038498707E-2</v>
      </c>
      <c r="K1851" s="1">
        <f t="shared" ref="K1851" si="1246">K1852</f>
        <v>2.7490995729422683E-2</v>
      </c>
    </row>
    <row r="1852" spans="2:11" x14ac:dyDescent="0.25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1.3195035476349471E-2</v>
      </c>
      <c r="H1852" s="1" cm="1">
        <f t="array" ref="H1852">SUMPRODUCT(([1]OUT_FinalEnergyCons!$B$4:$B$10000="var_cap")*1, (ISNUMBER(SEARCH("RH*-WHPLTBR",[1]OUT_FinalEnergyCons!$A$4:$A$10000)))*1,[1]OUT_FinalEnergyCons!F$4:F$10000)</f>
        <v>1.3193187758632706E-2</v>
      </c>
      <c r="I1852" s="1" cm="1">
        <f t="array" ref="I1852">SUMPRODUCT(([1]OUT_FinalEnergyCons!$B$4:$B$10000="var_cap")*1, (ISNUMBER(SEARCH("RH*-WHPLTBR",[1]OUT_FinalEnergyCons!$A$4:$A$10000)))*1,[1]OUT_FinalEnergyCons!G$4:G$10000)</f>
        <v>1.3192054743366485E-2</v>
      </c>
      <c r="J1852" s="1" cm="1">
        <f t="array" ref="J1852">SUMPRODUCT(([1]OUT_FinalEnergyCons!$B$4:$B$10000="var_cap")*1, (ISNUMBER(SEARCH("RH*-WHPLTBR",[1]OUT_FinalEnergyCons!$A$4:$A$10000)))*1,[1]OUT_FinalEnergyCons!H$4:H$10000)</f>
        <v>1.7487447038498707E-2</v>
      </c>
      <c r="K1852" s="1" cm="1">
        <f t="array" ref="K1852">SUMPRODUCT(([1]OUT_FinalEnergyCons!$B$4:$B$10000="var_cap")*1, (ISNUMBER(SEARCH("RH*-WHPLTBR",[1]OUT_FinalEnergyCons!$A$4:$A$10000)))*1,[1]OUT_FinalEnergyCons!I$4:I$10000)</f>
        <v>2.7490995729422683E-2</v>
      </c>
    </row>
    <row r="1853" spans="2:11" x14ac:dyDescent="0.25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0.28853109273098521</v>
      </c>
      <c r="I1853" s="1">
        <f t="shared" ref="I1853" si="1251">I1854</f>
        <v>0.44496340090682096</v>
      </c>
      <c r="J1853" s="1">
        <f t="shared" ref="J1853" si="1252">J1854</f>
        <v>0.547727733192796</v>
      </c>
      <c r="K1853" s="1">
        <f t="shared" ref="K1853" si="1253">K1854</f>
        <v>0.49377877463311898</v>
      </c>
    </row>
    <row r="1854" spans="2:11" x14ac:dyDescent="0.25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0.28853109273098521</v>
      </c>
      <c r="I1854" s="1" cm="1">
        <f t="array" ref="I1854">SUMPRODUCT(([1]OUT_FinalEnergyCons!$B$4:$B$10000="var_cap")*1, (ISNUMBER(SEARCH("RH*-WHSOLBR",[1]OUT_FinalEnergyCons!$A$4:$A$10000)))*1,[1]OUT_FinalEnergyCons!G$4:G$10000)</f>
        <v>0.44496340090682096</v>
      </c>
      <c r="J1854" s="1" cm="1">
        <f t="array" ref="J1854">SUMPRODUCT(([1]OUT_FinalEnergyCons!$B$4:$B$10000="var_cap")*1, (ISNUMBER(SEARCH("RH*-WHSOLBR",[1]OUT_FinalEnergyCons!$A$4:$A$10000)))*1,[1]OUT_FinalEnergyCons!H$4:H$10000)</f>
        <v>0.547727733192796</v>
      </c>
      <c r="K1854" s="1" cm="1">
        <f t="array" ref="K1854">SUMPRODUCT(([1]OUT_FinalEnergyCons!$B$4:$B$10000="var_cap")*1, (ISNUMBER(SEARCH("RH*-WHSOLBR",[1]OUT_FinalEnergyCons!$A$4:$A$10000)))*1,[1]OUT_FinalEnergyCons!I$4:I$10000)</f>
        <v>0.49377877463311898</v>
      </c>
    </row>
    <row r="1855" spans="2:11" x14ac:dyDescent="0.25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25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25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3.6003644761274733</v>
      </c>
      <c r="G1857" s="17">
        <f t="shared" ref="G1857:K1857" si="1262">SUM(G1858,G1861,G1864,G1868,G1870,G1872,G1874,G1876,G1878)</f>
        <v>3.670377965983564</v>
      </c>
      <c r="H1857" s="17">
        <f t="shared" si="1262"/>
        <v>3.7057095744145929</v>
      </c>
      <c r="I1857" s="17">
        <f t="shared" si="1262"/>
        <v>3.80620675694643</v>
      </c>
      <c r="J1857" s="17">
        <f t="shared" si="1262"/>
        <v>3.255040877451763</v>
      </c>
      <c r="K1857" s="17">
        <f t="shared" si="1262"/>
        <v>2.5391900360054667</v>
      </c>
    </row>
    <row r="1858" spans="2:11" x14ac:dyDescent="0.25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0.81417691504353318</v>
      </c>
      <c r="H1858" s="18">
        <f t="shared" si="1263"/>
        <v>0.8348817031090926</v>
      </c>
      <c r="I1858" s="18">
        <f t="shared" si="1263"/>
        <v>0.8965738577128034</v>
      </c>
      <c r="J1858" s="18">
        <f t="shared" si="1263"/>
        <v>1.0528111229164452</v>
      </c>
      <c r="K1858" s="18">
        <f t="shared" si="1263"/>
        <v>1.0618798343319444</v>
      </c>
    </row>
    <row r="1859" spans="2:11" x14ac:dyDescent="0.25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0.73790471710623395</v>
      </c>
      <c r="H1859" s="1" cm="1">
        <f t="array" ref="H1859">SUMPRODUCT(([1]OUT_FinalEnergyCons!$B$4:$B$10000="Var_cap")*1,  (ISNUMBER(SEARCH("ITOT-SWHELCBR",[1]OUT_FinalEnergyCons!$A$4:$A$10000)))*1,[1]OUT_FinalEnergyCons!F$4:F$10000)</f>
        <v>0.75860711057296015</v>
      </c>
      <c r="I1859" s="1" cm="1">
        <f t="array" ref="I1859">SUMPRODUCT(([1]OUT_FinalEnergyCons!$B$4:$B$10000="Var_cap")*1,  (ISNUMBER(SEARCH("ITOT-SWHELCBR",[1]OUT_FinalEnergyCons!$A$4:$A$10000)))*1,[1]OUT_FinalEnergyCons!G$4:G$10000)</f>
        <v>0.82029740824011255</v>
      </c>
      <c r="J1859" s="1" cm="1">
        <f t="array" ref="J1859">SUMPRODUCT(([1]OUT_FinalEnergyCons!$B$4:$B$10000="Var_cap")*1,  (ISNUMBER(SEARCH("ITOT-SWHELCBR",[1]OUT_FinalEnergyCons!$A$4:$A$10000)))*1,[1]OUT_FinalEnergyCons!H$4:H$10000)</f>
        <v>0.97560906006025705</v>
      </c>
      <c r="K1859" s="1" cm="1">
        <f t="array" ref="K1859">SUMPRODUCT(([1]OUT_FinalEnergyCons!$B$4:$B$10000="Var_cap")*1,  (ISNUMBER(SEARCH("ITOT-SWHELCBR",[1]OUT_FinalEnergyCons!$A$4:$A$10000)))*1,[1]OUT_FinalEnergyCons!I$4:I$10000)</f>
        <v>0.96508834220379514</v>
      </c>
    </row>
    <row r="1860" spans="2:11" x14ac:dyDescent="0.25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7.6272197937299224E-2</v>
      </c>
      <c r="H1860" s="1" cm="1">
        <f t="array" ref="H1860">SUMPRODUCT(([1]OUT_FinalEnergyCons!$B$4:$B$10000="Var_cap")*1,  (ISNUMBER(SEARCH("ITOT-SWHELCHP",[1]OUT_FinalEnergyCons!$A$4:$A$10000)))*1,[1]OUT_FinalEnergyCons!F$4:F$10000)</f>
        <v>7.6274592536132474E-2</v>
      </c>
      <c r="I1860" s="1" cm="1">
        <f t="array" ref="I1860">SUMPRODUCT(([1]OUT_FinalEnergyCons!$B$4:$B$10000="Var_cap")*1,  (ISNUMBER(SEARCH("ITOT-SWHELCHP",[1]OUT_FinalEnergyCons!$A$4:$A$10000)))*1,[1]OUT_FinalEnergyCons!G$4:G$10000)</f>
        <v>7.6276449472690869E-2</v>
      </c>
      <c r="J1860" s="1" cm="1">
        <f t="array" ref="J1860">SUMPRODUCT(([1]OUT_FinalEnergyCons!$B$4:$B$10000="Var_cap")*1,  (ISNUMBER(SEARCH("ITOT-SWHELCHP",[1]OUT_FinalEnergyCons!$A$4:$A$10000)))*1,[1]OUT_FinalEnergyCons!H$4:H$10000)</f>
        <v>7.7202062856188192E-2</v>
      </c>
      <c r="K1860" s="1" cm="1">
        <f t="array" ref="K1860">SUMPRODUCT(([1]OUT_FinalEnergyCons!$B$4:$B$10000="Var_cap")*1,  (ISNUMBER(SEARCH("ITOT-SWHELCHP",[1]OUT_FinalEnergyCons!$A$4:$A$10000)))*1,[1]OUT_FinalEnergyCons!I$4:I$10000)</f>
        <v>9.6791492128149345E-2</v>
      </c>
    </row>
    <row r="1861" spans="2:11" x14ac:dyDescent="0.25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0.47728517017810368</v>
      </c>
      <c r="G1861" s="18">
        <f t="shared" ref="G1861:K1861" si="1265">SUM(G1862:G1863)</f>
        <v>0.37821067125943547</v>
      </c>
      <c r="H1861" s="18">
        <f t="shared" si="1265"/>
        <v>0.37662515713463574</v>
      </c>
      <c r="I1861" s="18">
        <f t="shared" si="1265"/>
        <v>0.37627531662079683</v>
      </c>
      <c r="J1861" s="18">
        <f t="shared" si="1265"/>
        <v>0.12609085410820212</v>
      </c>
      <c r="K1861" s="18">
        <f t="shared" si="1265"/>
        <v>9.6340815001761428E-3</v>
      </c>
    </row>
    <row r="1862" spans="2:11" x14ac:dyDescent="0.25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0.37646350061996436</v>
      </c>
      <c r="H1862" s="1" cm="1">
        <f t="array" ref="H1862">SUMPRODUCT(([1]OUT_FinalEnergyCons!$B$4:$B$10000="Var_cap")*1,  (ISNUMBER(SEARCH("ITOT-SWHLFOBR",[1]OUT_FinalEnergyCons!$A$4:$A$10000)))*1,[1]OUT_FinalEnergyCons!F$4:F$10000)</f>
        <v>0.37646630184771468</v>
      </c>
      <c r="I1862" s="1" cm="1">
        <f t="array" ref="I1862">SUMPRODUCT(([1]OUT_FinalEnergyCons!$B$4:$B$10000="Var_cap")*1,  (ISNUMBER(SEARCH("ITOT-SWHLFOBR",[1]OUT_FinalEnergyCons!$A$4:$A$10000)))*1,[1]OUT_FinalEnergyCons!G$4:G$10000)</f>
        <v>0.37624484945859904</v>
      </c>
      <c r="J1862" s="1" cm="1">
        <f t="array" ref="J1862">SUMPRODUCT(([1]OUT_FinalEnergyCons!$B$4:$B$10000="Var_cap")*1,  (ISNUMBER(SEARCH("ITOT-SWHLFOBR",[1]OUT_FinalEnergyCons!$A$4:$A$10000)))*1,[1]OUT_FinalEnergyCons!H$4:H$10000)</f>
        <v>0.12608571880691627</v>
      </c>
      <c r="K1862" s="1" cm="1">
        <f t="array" ref="K1862">SUMPRODUCT(([1]OUT_FinalEnergyCons!$B$4:$B$10000="Var_cap")*1,  (ISNUMBER(SEARCH("ITOT-SWHLFOBR",[1]OUT_FinalEnergyCons!$A$4:$A$10000)))*1,[1]OUT_FinalEnergyCons!I$4:I$10000)</f>
        <v>9.6364243342558983E-3</v>
      </c>
    </row>
    <row r="1863" spans="2:11" x14ac:dyDescent="0.25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0.1009497305472717</v>
      </c>
      <c r="G1863" s="1" cm="1">
        <f t="array" ref="G1863">SUMPRODUCT(([1]OUT_FinalEnergyCons!$B$4:$B$10000="Var_cap")*1,  (ISNUMBER(SEARCH("ITOT-SWHHFOBR",[1]OUT_FinalEnergyCons!$A$4:$A$10000)))*1,[1]OUT_FinalEnergyCons!E$4:E$10000)</f>
        <v>1.7471706394711073E-3</v>
      </c>
      <c r="H1863" s="1" cm="1">
        <f t="array" ref="H1863">SUMPRODUCT(([1]OUT_FinalEnergyCons!$B$4:$B$10000="Var_cap")*1,  (ISNUMBER(SEARCH("ITOT-SWHHFOBR",[1]OUT_FinalEnergyCons!$A$4:$A$10000)))*1,[1]OUT_FinalEnergyCons!F$4:F$10000)</f>
        <v>1.5885528692104189E-4</v>
      </c>
      <c r="I1863" s="1" cm="1">
        <f t="array" ref="I1863">SUMPRODUCT(([1]OUT_FinalEnergyCons!$B$4:$B$10000="Var_cap")*1,  (ISNUMBER(SEARCH("ITOT-SWHHFOBR",[1]OUT_FinalEnergyCons!$A$4:$A$10000)))*1,[1]OUT_FinalEnergyCons!G$4:G$10000)</f>
        <v>3.0467162197775344E-5</v>
      </c>
      <c r="J1863" s="1" cm="1">
        <f t="array" ref="J1863">SUMPRODUCT(([1]OUT_FinalEnergyCons!$B$4:$B$10000="Var_cap")*1,  (ISNUMBER(SEARCH("ITOT-SWHHFOBR",[1]OUT_FinalEnergyCons!$A$4:$A$10000)))*1,[1]OUT_FinalEnergyCons!H$4:H$10000)</f>
        <v>5.1353012858349992E-6</v>
      </c>
      <c r="K1863" s="1" cm="1">
        <f t="array" ref="K1863">SUMPRODUCT(([1]OUT_FinalEnergyCons!$B$4:$B$10000="Var_cap")*1,  (ISNUMBER(SEARCH("ITOT-SWHHFOBR",[1]OUT_FinalEnergyCons!$A$4:$A$10000)))*1,[1]OUT_FinalEnergyCons!I$4:I$10000)</f>
        <v>-2.3428340797552098E-6</v>
      </c>
    </row>
    <row r="1864" spans="2:11" x14ac:dyDescent="0.25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1.5567781019818558</v>
      </c>
      <c r="H1864" s="18">
        <f t="shared" si="1268"/>
        <v>1.7528731573129135</v>
      </c>
      <c r="I1864" s="18">
        <f t="shared" si="1268"/>
        <v>1.8044348605782381</v>
      </c>
      <c r="J1864" s="18">
        <f t="shared" si="1268"/>
        <v>1.06250944082691</v>
      </c>
      <c r="K1864" s="18">
        <f t="shared" si="1268"/>
        <v>0.95846660511448412</v>
      </c>
    </row>
    <row r="1865" spans="2:11" x14ac:dyDescent="0.25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1.5567124205756104</v>
      </c>
      <c r="H1865" s="1" cm="1">
        <f t="array" ref="H1865">SUMPRODUCT(([1]OUT_FinalEnergyCons!$B$4:$B$10000="Var_cap")*1,  (ISNUMBER(SEARCH("ITOT-SWHNGA*BR",[1]OUT_FinalEnergyCons!$A$4:$A$10000)))*1,[1]OUT_FinalEnergyCons!F$4:F$10000)</f>
        <v>1.7371420789754823</v>
      </c>
      <c r="I1865" s="1" cm="1">
        <f t="array" ref="I1865">SUMPRODUCT(([1]OUT_FinalEnergyCons!$B$4:$B$10000="Var_cap")*1,  (ISNUMBER(SEARCH("ITOT-SWHNGA*BR",[1]OUT_FinalEnergyCons!$A$4:$A$10000)))*1,[1]OUT_FinalEnergyCons!G$4:G$10000)</f>
        <v>1.7362603771752496</v>
      </c>
      <c r="J1865" s="1" cm="1">
        <f t="array" ref="J1865">SUMPRODUCT(([1]OUT_FinalEnergyCons!$B$4:$B$10000="Var_cap")*1,  (ISNUMBER(SEARCH("ITOT-SWHNGA*BR",[1]OUT_FinalEnergyCons!$A$4:$A$10000)))*1,[1]OUT_FinalEnergyCons!H$4:H$10000)</f>
        <v>0.99394580304820968</v>
      </c>
      <c r="K1865" s="1" cm="1">
        <f t="array" ref="K1865">SUMPRODUCT(([1]OUT_FinalEnergyCons!$B$4:$B$10000="Var_cap")*1,  (ISNUMBER(SEARCH("ITOT-SWHNGA*BR",[1]OUT_FinalEnergyCons!$A$4:$A$10000)))*1,[1]OUT_FinalEnergyCons!I$4:I$10000)</f>
        <v>0.8756166457593757</v>
      </c>
    </row>
    <row r="1866" spans="2:11" x14ac:dyDescent="0.25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6.5681406245377504E-5</v>
      </c>
      <c r="H1866" s="1" cm="1">
        <f t="array" ref="H1866">SUMPRODUCT(([1]OUT_FinalEnergyCons!$B$4:$B$10000="Var_cap")*1,  (ISNUMBER(SEARCH("ITOT-SWHNGAHP",[1]OUT_FinalEnergyCons!$A$4:$A$10000)))*1,[1]OUT_FinalEnergyCons!F$4:F$10000)</f>
        <v>1.5731078337431054E-2</v>
      </c>
      <c r="I1866" s="1" cm="1">
        <f t="array" ref="I1866">SUMPRODUCT(([1]OUT_FinalEnergyCons!$B$4:$B$10000="Var_cap")*1,  (ISNUMBER(SEARCH("ITOT-SWHNGAHP",[1]OUT_FinalEnergyCons!$A$4:$A$10000)))*1,[1]OUT_FinalEnergyCons!G$4:G$10000)</f>
        <v>6.817448340298847E-2</v>
      </c>
      <c r="J1866" s="1" cm="1">
        <f t="array" ref="J1866">SUMPRODUCT(([1]OUT_FinalEnergyCons!$B$4:$B$10000="Var_cap")*1,  (ISNUMBER(SEARCH("ITOT-SWHNGAHP",[1]OUT_FinalEnergyCons!$A$4:$A$10000)))*1,[1]OUT_FinalEnergyCons!H$4:H$10000)</f>
        <v>6.8563637778700393E-2</v>
      </c>
      <c r="K1866" s="1" cm="1">
        <f t="array" ref="K1866">SUMPRODUCT(([1]OUT_FinalEnergyCons!$B$4:$B$10000="Var_cap")*1,  (ISNUMBER(SEARCH("ITOT-SWHNGAHP",[1]OUT_FinalEnergyCons!$A$4:$A$10000)))*1,[1]OUT_FinalEnergyCons!I$4:I$10000)</f>
        <v>8.2849959355108388E-2</v>
      </c>
    </row>
    <row r="1867" spans="2:11" x14ac:dyDescent="0.25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2.7169185272327086E-2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2.7181800645179697E-2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2.71634469600445E-2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2.7686946236054548E-2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2.8508350348574948E-2</v>
      </c>
    </row>
    <row r="1868" spans="2:11" x14ac:dyDescent="0.25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0.18038060368713932</v>
      </c>
      <c r="H1868" s="1">
        <f t="shared" si="1269"/>
        <v>7.7228259523792753E-4</v>
      </c>
      <c r="I1868" s="1">
        <f t="shared" si="1269"/>
        <v>2.9112251754781493E-5</v>
      </c>
      <c r="J1868" s="1">
        <f t="shared" si="1269"/>
        <v>4.25509909760532E-6</v>
      </c>
      <c r="K1868" s="1">
        <f t="shared" si="1269"/>
        <v>4.3706849120421008E-7</v>
      </c>
    </row>
    <row r="1869" spans="2:11" x14ac:dyDescent="0.25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0.18038060368713932</v>
      </c>
      <c r="H1869" s="1" cm="1">
        <f t="array" ref="H1869">SUMPRODUCT(([1]OUT_FinalEnergyCons!$B$4:$B$10000="Var_cap")*1,  (ISNUMBER(SEARCH("ITOT-SWHCOA*BR",[1]OUT_FinalEnergyCons!$A$4:$A$10000)))*1,[1]OUT_FinalEnergyCons!F$4:F$10000)</f>
        <v>7.7228259523792753E-4</v>
      </c>
      <c r="I1869" s="1" cm="1">
        <f t="array" ref="I1869">SUMPRODUCT(([1]OUT_FinalEnergyCons!$B$4:$B$10000="Var_cap")*1,  (ISNUMBER(SEARCH("ITOT-SWHCOA*BR",[1]OUT_FinalEnergyCons!$A$4:$A$10000)))*1,[1]OUT_FinalEnergyCons!G$4:G$10000)</f>
        <v>2.9112251754781493E-5</v>
      </c>
      <c r="J1869" s="1" cm="1">
        <f t="array" ref="J1869">SUMPRODUCT(([1]OUT_FinalEnergyCons!$B$4:$B$10000="Var_cap")*1,  (ISNUMBER(SEARCH("ITOT-SWHCOA*BR",[1]OUT_FinalEnergyCons!$A$4:$A$10000)))*1,[1]OUT_FinalEnergyCons!H$4:H$10000)</f>
        <v>4.25509909760532E-6</v>
      </c>
      <c r="K1869" s="1" cm="1">
        <f t="array" ref="K1869">SUMPRODUCT(([1]OUT_FinalEnergyCons!$B$4:$B$10000="Var_cap")*1,  (ISNUMBER(SEARCH("ITOT-SWHCOA*BR",[1]OUT_FinalEnergyCons!$A$4:$A$10000)))*1,[1]OUT_FinalEnergyCons!I$4:I$10000)</f>
        <v>4.3706849120421008E-7</v>
      </c>
    </row>
    <row r="1870" spans="2:11" x14ac:dyDescent="0.25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0.34125152362341876</v>
      </c>
      <c r="H1870" s="1">
        <f t="shared" si="1270"/>
        <v>0.34126175019636112</v>
      </c>
      <c r="I1870" s="1">
        <f t="shared" si="1270"/>
        <v>0.47409377608099468</v>
      </c>
      <c r="J1870" s="1">
        <f t="shared" si="1270"/>
        <v>0.44221952202960252</v>
      </c>
      <c r="K1870" s="1">
        <f t="shared" si="1270"/>
        <v>3.7817463582001665E-5</v>
      </c>
    </row>
    <row r="1871" spans="2:11" x14ac:dyDescent="0.25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0.34125152362341876</v>
      </c>
      <c r="H1871" s="1" cm="1">
        <f t="array" ref="H1871">SUMPRODUCT(([1]OUT_FinalEnergyCons!$B$4:$B$10000="Var_cap")*1,  (ISNUMBER(SEARCH("ITOT-SWHWOD*BR",[1]OUT_FinalEnergyCons!$A$4:$A$10000)))*1,[1]OUT_FinalEnergyCons!F$4:F$10000)</f>
        <v>0.34126175019636112</v>
      </c>
      <c r="I1871" s="1" cm="1">
        <f t="array" ref="I1871">SUMPRODUCT(([1]OUT_FinalEnergyCons!$B$4:$B$10000="Var_cap")*1,  (ISNUMBER(SEARCH("ITOT-SWHWOD*BR",[1]OUT_FinalEnergyCons!$A$4:$A$10000)))*1,[1]OUT_FinalEnergyCons!G$4:G$10000)</f>
        <v>0.47409377608099468</v>
      </c>
      <c r="J1871" s="1" cm="1">
        <f t="array" ref="J1871">SUMPRODUCT(([1]OUT_FinalEnergyCons!$B$4:$B$10000="Var_cap")*1,  (ISNUMBER(SEARCH("ITOT-SWHWOD*BR",[1]OUT_FinalEnergyCons!$A$4:$A$10000)))*1,[1]OUT_FinalEnergyCons!H$4:H$10000)</f>
        <v>0.44221952202960252</v>
      </c>
      <c r="K1871" s="1" cm="1">
        <f t="array" ref="K1871">SUMPRODUCT(([1]OUT_FinalEnergyCons!$B$4:$B$10000="Var_cap")*1,  (ISNUMBER(SEARCH("ITOT-SWHWOD*BR",[1]OUT_FinalEnergyCons!$A$4:$A$10000)))*1,[1]OUT_FinalEnergyCons!I$4:I$10000)</f>
        <v>3.7817463582001665E-5</v>
      </c>
    </row>
    <row r="1872" spans="2:11" x14ac:dyDescent="0.25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3.5893812463194071E-2</v>
      </c>
      <c r="H1872" s="1">
        <f t="shared" si="1271"/>
        <v>3.5935276498470531E-2</v>
      </c>
      <c r="I1872" s="1">
        <f t="shared" si="1271"/>
        <v>4.1781704576200299E-2</v>
      </c>
      <c r="J1872" s="1">
        <f t="shared" si="1271"/>
        <v>0.22982330952229477</v>
      </c>
      <c r="K1872" s="1">
        <f t="shared" si="1271"/>
        <v>0.3356320114212491</v>
      </c>
    </row>
    <row r="1873" spans="2:11" x14ac:dyDescent="0.25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3.5893812463194071E-2</v>
      </c>
      <c r="H1873" s="1" cm="1">
        <f t="array" ref="H1873">SUMPRODUCT(([1]OUT_FinalEnergyCons!$B$4:$B$10000="Var_cap")*1,  (ISNUMBER(SEARCH("ITOT-SWHPLT*BR",[1]OUT_FinalEnergyCons!$A$4:$A$10000)))*1,[1]OUT_FinalEnergyCons!F$4:F$10000)</f>
        <v>3.5935276498470531E-2</v>
      </c>
      <c r="I1873" s="1" cm="1">
        <f t="array" ref="I1873">SUMPRODUCT(([1]OUT_FinalEnergyCons!$B$4:$B$10000="Var_cap")*1,  (ISNUMBER(SEARCH("ITOT-SWHPLT*BR",[1]OUT_FinalEnergyCons!$A$4:$A$10000)))*1,[1]OUT_FinalEnergyCons!G$4:G$10000)</f>
        <v>4.1781704576200299E-2</v>
      </c>
      <c r="J1873" s="1" cm="1">
        <f t="array" ref="J1873">SUMPRODUCT(([1]OUT_FinalEnergyCons!$B$4:$B$10000="Var_cap")*1,  (ISNUMBER(SEARCH("ITOT-SWHPLT*BR",[1]OUT_FinalEnergyCons!$A$4:$A$10000)))*1,[1]OUT_FinalEnergyCons!H$4:H$10000)</f>
        <v>0.22982330952229477</v>
      </c>
      <c r="K1873" s="1" cm="1">
        <f t="array" ref="K1873">SUMPRODUCT(([1]OUT_FinalEnergyCons!$B$4:$B$10000="Var_cap")*1,  (ISNUMBER(SEARCH("ITOT-SWHPLT*BR",[1]OUT_FinalEnergyCons!$A$4:$A$10000)))*1,[1]OUT_FinalEnergyCons!I$4:I$10000)</f>
        <v>0.3356320114212491</v>
      </c>
    </row>
    <row r="1874" spans="2:11" x14ac:dyDescent="0.25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0.35127095414814968</v>
      </c>
      <c r="H1874" s="1">
        <f t="shared" si="1272"/>
        <v>0.34870307932628986</v>
      </c>
      <c r="I1874" s="1">
        <f t="shared" si="1272"/>
        <v>0.19821992715968959</v>
      </c>
      <c r="J1874" s="1">
        <f t="shared" si="1272"/>
        <v>0.16803822275706043</v>
      </c>
      <c r="K1874" s="1">
        <f t="shared" si="1272"/>
        <v>-7.5956803330390343E-7</v>
      </c>
    </row>
    <row r="1875" spans="2:11" x14ac:dyDescent="0.25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0.35127095414814968</v>
      </c>
      <c r="H1875" s="1" cm="1">
        <f t="array" ref="H1875">SUMPRODUCT(([1]OUT_FinalEnergyCons!$B$4:$B$10000="Var_cap")*1,  (ISNUMBER(SEARCH("ITOT-SWHWST*BR",[1]OUT_FinalEnergyCons!$A$4:$A$10000)))*1,[1]OUT_FinalEnergyCons!F$4:F$10000)</f>
        <v>0.34870307932628986</v>
      </c>
      <c r="I1875" s="1" cm="1">
        <f t="array" ref="I1875">SUMPRODUCT(([1]OUT_FinalEnergyCons!$B$4:$B$10000="Var_cap")*1,  (ISNUMBER(SEARCH("ITOT-SWHWST*BR",[1]OUT_FinalEnergyCons!$A$4:$A$10000)))*1,[1]OUT_FinalEnergyCons!G$4:G$10000)</f>
        <v>0.19821992715968959</v>
      </c>
      <c r="J1875" s="1" cm="1">
        <f t="array" ref="J1875">SUMPRODUCT(([1]OUT_FinalEnergyCons!$B$4:$B$10000="Var_cap")*1,  (ISNUMBER(SEARCH("ITOT-SWHWST*BR",[1]OUT_FinalEnergyCons!$A$4:$A$10000)))*1,[1]OUT_FinalEnergyCons!H$4:H$10000)</f>
        <v>0.16803822275706043</v>
      </c>
      <c r="K1875" s="1" cm="1">
        <f t="array" ref="K1875">SUMPRODUCT(([1]OUT_FinalEnergyCons!$B$4:$B$10000="Var_cap")*1,  (ISNUMBER(SEARCH("ITOT-SWHWST*BR",[1]OUT_FinalEnergyCons!$A$4:$A$10000)))*1,[1]OUT_FinalEnergyCons!I$4:I$10000)</f>
        <v>-7.5956803330390343E-7</v>
      </c>
    </row>
    <row r="1876" spans="2:11" x14ac:dyDescent="0.25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1.465716824159125E-2</v>
      </c>
      <c r="I1876" s="1">
        <f t="shared" si="1273"/>
        <v>1.4776127064020371E-2</v>
      </c>
      <c r="J1876" s="1">
        <f t="shared" si="1273"/>
        <v>0.17352483462428001</v>
      </c>
      <c r="K1876" s="1">
        <f t="shared" si="1273"/>
        <v>0.17352303130020399</v>
      </c>
    </row>
    <row r="1877" spans="2:11" x14ac:dyDescent="0.25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1.465716824159125E-2</v>
      </c>
      <c r="I1877" s="1" cm="1">
        <f t="array" ref="I1877">SUMPRODUCT(([1]OUT_FinalEnergyCons!$B$4:$B$10000="Var_cap")*1, (ISNUMBER(SEARCH("ITOT-SWHSOLBR",[1]OUT_FinalEnergyCons!$A$4:$A$10000)))*1,[1]OUT_FinalEnergyCons!G$4:G$10000)</f>
        <v>1.4776127064020371E-2</v>
      </c>
      <c r="J1877" s="1" cm="1">
        <f t="array" ref="J1877">SUMPRODUCT(([1]OUT_FinalEnergyCons!$B$4:$B$10000="Var_cap")*1, (ISNUMBER(SEARCH("ITOT-SWHSOLBR",[1]OUT_FinalEnergyCons!$A$4:$A$10000)))*1,[1]OUT_FinalEnergyCons!H$4:H$10000)</f>
        <v>0.17352483462428001</v>
      </c>
      <c r="K1877" s="1" cm="1">
        <f t="array" ref="K1877">SUMPRODUCT(([1]OUT_FinalEnergyCons!$B$4:$B$10000="Var_cap")*1, (ISNUMBER(SEARCH("ITOT-SWHSOLBR",[1]OUT_FinalEnergyCons!$A$4:$A$10000)))*1,[1]OUT_FinalEnergyCons!I$4:I$10000)</f>
        <v>0.17352303130020399</v>
      </c>
    </row>
    <row r="1878" spans="2:11" x14ac:dyDescent="0.25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2.2074901932387601E-5</v>
      </c>
      <c r="J1878" s="1">
        <f t="shared" si="1274"/>
        <v>1.9315567870961298E-5</v>
      </c>
      <c r="K1878" s="1">
        <f t="shared" si="1274"/>
        <v>1.6977373369106408E-5</v>
      </c>
    </row>
    <row r="1879" spans="2:11" x14ac:dyDescent="0.25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2.2074901932387601E-5</v>
      </c>
      <c r="J1879" s="1" cm="1">
        <f t="array" ref="J1879">SUMPRODUCT(([1]OUT_FinalEnergyCons!$B$4:$B$10000="Var_cap")*1, (ISNUMBER(SEARCH("ITOT-SWHH2BR",[1]OUT_FinalEnergyCons!$A$4:$A$10000)))*1,[1]OUT_FinalEnergyCons!H$4:H$10000)</f>
        <v>1.9315567870961298E-5</v>
      </c>
      <c r="K1879" s="1" cm="1">
        <f t="array" ref="K1879">SUMPRODUCT(([1]OUT_FinalEnergyCons!$B$4:$B$10000="Var_cap")*1, (ISNUMBER(SEARCH("ITOT-SWHH2BR",[1]OUT_FinalEnergyCons!$A$4:$A$10000)))*1,[1]OUT_FinalEnergyCons!I$4:I$10000)</f>
        <v>1.6977373369106408E-5</v>
      </c>
    </row>
    <row r="1880" spans="2:11" x14ac:dyDescent="0.25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6.1445149017654463</v>
      </c>
      <c r="G1880" s="17">
        <f t="shared" ref="G1880:K1880" si="1275">SUM(G1881,G1884,G1886,G1890,G1892,G1894,G1896)</f>
        <v>5.9093330394251415</v>
      </c>
      <c r="H1880" s="17">
        <f t="shared" si="1275"/>
        <v>5.790118801296523</v>
      </c>
      <c r="I1880" s="17">
        <f t="shared" si="1275"/>
        <v>5.3808594572156068</v>
      </c>
      <c r="J1880" s="17">
        <f t="shared" si="1275"/>
        <v>2.7722628390591697</v>
      </c>
      <c r="K1880" s="17">
        <f t="shared" si="1275"/>
        <v>2.6261818898321665</v>
      </c>
    </row>
    <row r="1881" spans="2:11" x14ac:dyDescent="0.25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0.61560690583568634</v>
      </c>
      <c r="G1881" s="1">
        <f t="shared" ref="G1881:K1881" si="1276">SUM(G1882:G1883)</f>
        <v>0.53174837714463563</v>
      </c>
      <c r="H1881" s="1">
        <f t="shared" si="1276"/>
        <v>0.59924152217977755</v>
      </c>
      <c r="I1881" s="1">
        <f t="shared" si="1276"/>
        <v>0.59924047838470873</v>
      </c>
      <c r="J1881" s="1">
        <f t="shared" si="1276"/>
        <v>0.45642251832776104</v>
      </c>
      <c r="K1881" s="1">
        <f t="shared" si="1276"/>
        <v>1.2641236717118483</v>
      </c>
    </row>
    <row r="1882" spans="2:11" x14ac:dyDescent="0.25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0.18498944162721542</v>
      </c>
      <c r="G1882" s="1" cm="1">
        <f t="array" ref="G1882">SUMPRODUCT(([1]OUT_FinalEnergyCons!$B$4:$B$10000="Var_cap")*1, (ISNUMBER(SEARCH("SCOM-SHELCBR",[1]OUT_FinalEnergyCons!$A$4:$A$10000)))*1,[1]OUT_FinalEnergyCons!E$4:E$10000)</f>
        <v>0.10113273395904269</v>
      </c>
      <c r="H1882" s="1" cm="1">
        <f t="array" ref="H1882">SUMPRODUCT(([1]OUT_FinalEnergyCons!$B$4:$B$10000="Var_cap")*1, (ISNUMBER(SEARCH("SCOM-SHELCBR",[1]OUT_FinalEnergyCons!$A$4:$A$10000)))*1,[1]OUT_FinalEnergyCons!F$4:F$10000)</f>
        <v>0.1686278785755933</v>
      </c>
      <c r="I1882" s="1" cm="1">
        <f t="array" ref="I1882">SUMPRODUCT(([1]OUT_FinalEnergyCons!$B$4:$B$10000="Var_cap")*1, (ISNUMBER(SEARCH("SCOM-SHELCBR",[1]OUT_FinalEnergyCons!$A$4:$A$10000)))*1,[1]OUT_FinalEnergyCons!G$4:G$10000)</f>
        <v>0.16862716015839463</v>
      </c>
      <c r="J1882" s="1" cm="1">
        <f t="array" ref="J1882">SUMPRODUCT(([1]OUT_FinalEnergyCons!$B$4:$B$10000="Var_cap")*1, (ISNUMBER(SEARCH("SCOM-SHELCBR",[1]OUT_FinalEnergyCons!$A$4:$A$10000)))*1,[1]OUT_FinalEnergyCons!H$4:H$10000)</f>
        <v>9.4511175771575445E-2</v>
      </c>
      <c r="K1882" s="1" cm="1">
        <f t="array" ref="K1882">SUMPRODUCT(([1]OUT_FinalEnergyCons!$B$4:$B$10000="Var_cap")*1, (ISNUMBER(SEARCH("SCOM-SHELCBR",[1]OUT_FinalEnergyCons!$A$4:$A$10000)))*1,[1]OUT_FinalEnergyCons!I$4:I$10000)</f>
        <v>5.1741098814020836E-2</v>
      </c>
    </row>
    <row r="1883" spans="2:11" x14ac:dyDescent="0.25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0.43061746420847091</v>
      </c>
      <c r="G1883" s="1" cm="1">
        <f t="array" ref="G1883">SUMPRODUCT(([1]OUT_FinalEnergyCons!$B$4:$B$10000="Var_cap")*1, (ISNUMBER(SEARCH("SCOM-SHELCHP",[1]OUT_FinalEnergyCons!$A$4:$A$10000)))*1,[1]OUT_FinalEnergyCons!E$4:E$10000)</f>
        <v>0.43061564318559298</v>
      </c>
      <c r="H1883" s="1" cm="1">
        <f t="array" ref="H1883">SUMPRODUCT(([1]OUT_FinalEnergyCons!$B$4:$B$10000="Var_cap")*1, (ISNUMBER(SEARCH("SCOM-SHELCHP",[1]OUT_FinalEnergyCons!$A$4:$A$10000)))*1,[1]OUT_FinalEnergyCons!F$4:F$10000)</f>
        <v>0.4306136436041843</v>
      </c>
      <c r="I1883" s="1" cm="1">
        <f t="array" ref="I1883">SUMPRODUCT(([1]OUT_FinalEnergyCons!$B$4:$B$10000="Var_cap")*1, (ISNUMBER(SEARCH("SCOM-SHELCHP",[1]OUT_FinalEnergyCons!$A$4:$A$10000)))*1,[1]OUT_FinalEnergyCons!G$4:G$10000)</f>
        <v>0.43061331822631416</v>
      </c>
      <c r="J1883" s="1" cm="1">
        <f t="array" ref="J1883">SUMPRODUCT(([1]OUT_FinalEnergyCons!$B$4:$B$10000="Var_cap")*1, (ISNUMBER(SEARCH("SCOM-SHELCHP",[1]OUT_FinalEnergyCons!$A$4:$A$10000)))*1,[1]OUT_FinalEnergyCons!H$4:H$10000)</f>
        <v>0.36191134255618557</v>
      </c>
      <c r="K1883" s="1" cm="1">
        <f t="array" ref="K1883">SUMPRODUCT(([1]OUT_FinalEnergyCons!$B$4:$B$10000="Var_cap")*1, (ISNUMBER(SEARCH("SCOM-SHELCHP",[1]OUT_FinalEnergyCons!$A$4:$A$10000)))*1,[1]OUT_FinalEnergyCons!I$4:I$10000)</f>
        <v>1.2123825728978275</v>
      </c>
    </row>
    <row r="1884" spans="2:11" x14ac:dyDescent="0.25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1.9285743927471164</v>
      </c>
      <c r="G1884" s="1">
        <f t="shared" ref="G1884:K1884" si="1279">G1885</f>
        <v>1.6698685249040837</v>
      </c>
      <c r="H1884" s="1">
        <f t="shared" si="1279"/>
        <v>1.4628697076490127</v>
      </c>
      <c r="I1884" s="1">
        <f t="shared" si="1279"/>
        <v>1.0938715787713784</v>
      </c>
      <c r="J1884" s="1">
        <f t="shared" si="1279"/>
        <v>0.32704196993272111</v>
      </c>
      <c r="K1884" s="1">
        <f t="shared" si="1279"/>
        <v>8.5697491610915416E-2</v>
      </c>
    </row>
    <row r="1885" spans="2:11" x14ac:dyDescent="0.25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1.9285743927471164</v>
      </c>
      <c r="G1885" s="1" cm="1">
        <f t="array" ref="G1885">SUMPRODUCT(([1]OUT_FinalEnergyCons!$B$4:$B$10000="Var_cap")*1,(ISNUMBER(SEARCH("SCOM-SHLFOBR",[1]OUT_FinalEnergyCons!$A$4:$A$10000)))*1,[1]OUT_FinalEnergyCons!E$4:E$10000)</f>
        <v>1.6698685249040837</v>
      </c>
      <c r="H1885" s="1" cm="1">
        <f t="array" ref="H1885">SUMPRODUCT(([1]OUT_FinalEnergyCons!$B$4:$B$10000="Var_cap")*1,(ISNUMBER(SEARCH("SCOM-SHLFOBR",[1]OUT_FinalEnergyCons!$A$4:$A$10000)))*1,[1]OUT_FinalEnergyCons!F$4:F$10000)</f>
        <v>1.4628697076490127</v>
      </c>
      <c r="I1885" s="1" cm="1">
        <f t="array" ref="I1885">SUMPRODUCT(([1]OUT_FinalEnergyCons!$B$4:$B$10000="Var_cap")*1,(ISNUMBER(SEARCH("SCOM-SHLFOBR",[1]OUT_FinalEnergyCons!$A$4:$A$10000)))*1,[1]OUT_FinalEnergyCons!G$4:G$10000)</f>
        <v>1.0938715787713784</v>
      </c>
      <c r="J1885" s="1" cm="1">
        <f t="array" ref="J1885">SUMPRODUCT(([1]OUT_FinalEnergyCons!$B$4:$B$10000="Var_cap")*1,(ISNUMBER(SEARCH("SCOM-SHLFOBR",[1]OUT_FinalEnergyCons!$A$4:$A$10000)))*1,[1]OUT_FinalEnergyCons!H$4:H$10000)</f>
        <v>0.32704196993272111</v>
      </c>
      <c r="K1885" s="1" cm="1">
        <f t="array" ref="K1885">SUMPRODUCT(([1]OUT_FinalEnergyCons!$B$4:$B$10000="Var_cap")*1,(ISNUMBER(SEARCH("SCOM-SHLFOBR",[1]OUT_FinalEnergyCons!$A$4:$A$10000)))*1,[1]OUT_FinalEnergyCons!I$4:I$10000)</f>
        <v>8.5697491610915416E-2</v>
      </c>
    </row>
    <row r="1886" spans="2:11" x14ac:dyDescent="0.25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2.8800283284489883</v>
      </c>
      <c r="G1886" s="1">
        <f t="shared" ref="G1886:K1886" si="1283">SUM(G1887:G1889)</f>
        <v>2.8800176240342639</v>
      </c>
      <c r="H1886" s="1">
        <f t="shared" si="1283"/>
        <v>2.8962663086138662</v>
      </c>
      <c r="I1886" s="1">
        <f t="shared" si="1283"/>
        <v>2.9258134121724249</v>
      </c>
      <c r="J1886" s="1">
        <f t="shared" si="1283"/>
        <v>0.95511053215238317</v>
      </c>
      <c r="K1886" s="1">
        <f t="shared" si="1283"/>
        <v>0.4713829786087429</v>
      </c>
    </row>
    <row r="1887" spans="2:11" x14ac:dyDescent="0.25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2.7746816429954118</v>
      </c>
      <c r="G1887" s="1" cm="1">
        <f t="array" ref="G1887">SUMPRODUCT(([1]OUT_FinalEnergyCons!$B$4:$B$10000="Var_cap")*1, (ISNUMBER(SEARCH("SCOM-SHNGABR",[1]OUT_FinalEnergyCons!$A$4:$A$10000)))*1,[1]OUT_FinalEnergyCons!E$4:E$10000)</f>
        <v>2.7746307368729726</v>
      </c>
      <c r="H1887" s="1" cm="1">
        <f t="array" ref="H1887">SUMPRODUCT(([1]OUT_FinalEnergyCons!$B$4:$B$10000="Var_cap")*1, (ISNUMBER(SEARCH("SCOM-SHNGABR",[1]OUT_FinalEnergyCons!$A$4:$A$10000)))*1,[1]OUT_FinalEnergyCons!F$4:F$10000)</f>
        <v>2.7745626856935357</v>
      </c>
      <c r="I1887" s="1" cm="1">
        <f t="array" ref="I1887">SUMPRODUCT(([1]OUT_FinalEnergyCons!$B$4:$B$10000="Var_cap")*1, (ISNUMBER(SEARCH("SCOM-SHNGABR",[1]OUT_FinalEnergyCons!$A$4:$A$10000)))*1,[1]OUT_FinalEnergyCons!G$4:G$10000)</f>
        <v>2.7752174934568226</v>
      </c>
      <c r="J1887" s="1" cm="1">
        <f t="array" ref="J1887">SUMPRODUCT(([1]OUT_FinalEnergyCons!$B$4:$B$10000="Var_cap")*1, (ISNUMBER(SEARCH("SCOM-SHNGABR",[1]OUT_FinalEnergyCons!$A$4:$A$10000)))*1,[1]OUT_FinalEnergyCons!H$4:H$10000)</f>
        <v>0.69811815879193218</v>
      </c>
      <c r="K1887" s="1" cm="1">
        <f t="array" ref="K1887">SUMPRODUCT(([1]OUT_FinalEnergyCons!$B$4:$B$10000="Var_cap")*1, (ISNUMBER(SEARCH("SCOM-SHNGABR",[1]OUT_FinalEnergyCons!$A$4:$A$10000)))*1,[1]OUT_FinalEnergyCons!I$4:I$10000)</f>
        <v>0.19942800765417296</v>
      </c>
    </row>
    <row r="1888" spans="2:11" x14ac:dyDescent="0.25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3.7199711647197302E-7</v>
      </c>
      <c r="G1888" s="1" cm="1">
        <f t="array" ref="G1888">SUMPRODUCT(([1]OUT_FinalEnergyCons!$B$4:$B$10000="Var_cap")*1, (ISNUMBER(SEARCH("SCOM-SHngahp",[1]OUT_FinalEnergyCons!$A$4:$A$10000)))*1,[1]OUT_FinalEnergyCons!E$4:E$10000)</f>
        <v>2.264037254608408E-5</v>
      </c>
      <c r="H1888" s="1" cm="1">
        <f t="array" ref="H1888">SUMPRODUCT(([1]OUT_FinalEnergyCons!$B$4:$B$10000="Var_cap")*1, (ISNUMBER(SEARCH("SCOM-SHngahp",[1]OUT_FinalEnergyCons!$A$4:$A$10000)))*1,[1]OUT_FinalEnergyCons!F$4:F$10000)</f>
        <v>1.6304994091453508E-2</v>
      </c>
      <c r="I1888" s="1" cm="1">
        <f t="array" ref="I1888">SUMPRODUCT(([1]OUT_FinalEnergyCons!$B$4:$B$10000="Var_cap")*1, (ISNUMBER(SEARCH("SCOM-SHngahp",[1]OUT_FinalEnergyCons!$A$4:$A$10000)))*1,[1]OUT_FinalEnergyCons!G$4:G$10000)</f>
        <v>4.5189631651239362E-2</v>
      </c>
      <c r="J1888" s="1" cm="1">
        <f t="array" ref="J1888">SUMPRODUCT(([1]OUT_FinalEnergyCons!$B$4:$B$10000="Var_cap")*1, (ISNUMBER(SEARCH("SCOM-SHngahp",[1]OUT_FinalEnergyCons!$A$4:$A$10000)))*1,[1]OUT_FinalEnergyCons!H$4:H$10000)</f>
        <v>0.14880257127946719</v>
      </c>
      <c r="K1888" s="1" cm="1">
        <f t="array" ref="K1888">SUMPRODUCT(([1]OUT_FinalEnergyCons!$B$4:$B$10000="Var_cap")*1, (ISNUMBER(SEARCH("SCOM-SHngahp",[1]OUT_FinalEnergyCons!$A$4:$A$10000)))*1,[1]OUT_FinalEnergyCons!I$4:I$10000)</f>
        <v>0.16063424241298441</v>
      </c>
    </row>
    <row r="1889" spans="2:11" x14ac:dyDescent="0.25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0.10534631345645996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0.10536424678874505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0.10539862882887722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0.10540628706436293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0.10818980208098383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0.11132072854158556</v>
      </c>
    </row>
    <row r="1890" spans="2:11" x14ac:dyDescent="0.25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0.47857888621956163</v>
      </c>
      <c r="G1890" s="1">
        <f t="shared" ref="G1890:K1890" si="1288">G1891</f>
        <v>0.55555896476523492</v>
      </c>
      <c r="H1890" s="1">
        <f t="shared" si="1288"/>
        <v>0.55552571176935039</v>
      </c>
      <c r="I1890" s="1">
        <f t="shared" si="1288"/>
        <v>0.47055196434854202</v>
      </c>
      <c r="J1890" s="1">
        <f t="shared" si="1288"/>
        <v>0.35693686712876171</v>
      </c>
      <c r="K1890" s="1">
        <f t="shared" si="1288"/>
        <v>2.9965972317996803E-5</v>
      </c>
    </row>
    <row r="1891" spans="2:11" x14ac:dyDescent="0.25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0.47857888621956163</v>
      </c>
      <c r="G1891" s="1" cm="1">
        <f t="array" ref="G1891">SUMPRODUCT(([1]OUT_FinalEnergyCons!$B$4:$B$10000="Var_cap")*1, (ISNUMBER(SEARCH("SCOM-SHWODBR",[1]OUT_FinalEnergyCons!$A$4:$A$10000)))*1,[1]OUT_FinalEnergyCons!E$4:E$10000)</f>
        <v>0.55555896476523492</v>
      </c>
      <c r="H1891" s="1" cm="1">
        <f t="array" ref="H1891">SUMPRODUCT(([1]OUT_FinalEnergyCons!$B$4:$B$10000="Var_cap")*1, (ISNUMBER(SEARCH("SCOM-SHWODBR",[1]OUT_FinalEnergyCons!$A$4:$A$10000)))*1,[1]OUT_FinalEnergyCons!F$4:F$10000)</f>
        <v>0.55552571176935039</v>
      </c>
      <c r="I1891" s="1" cm="1">
        <f t="array" ref="I1891">SUMPRODUCT(([1]OUT_FinalEnergyCons!$B$4:$B$10000="Var_cap")*1, (ISNUMBER(SEARCH("SCOM-SHWODBR",[1]OUT_FinalEnergyCons!$A$4:$A$10000)))*1,[1]OUT_FinalEnergyCons!G$4:G$10000)</f>
        <v>0.47055196434854202</v>
      </c>
      <c r="J1891" s="1" cm="1">
        <f t="array" ref="J1891">SUMPRODUCT(([1]OUT_FinalEnergyCons!$B$4:$B$10000="Var_cap")*1, (ISNUMBER(SEARCH("SCOM-SHWODBR",[1]OUT_FinalEnergyCons!$A$4:$A$10000)))*1,[1]OUT_FinalEnergyCons!H$4:H$10000)</f>
        <v>0.35693686712876171</v>
      </c>
      <c r="K1891" s="1" cm="1">
        <f t="array" ref="K1891">SUMPRODUCT(([1]OUT_FinalEnergyCons!$B$4:$B$10000="Var_cap")*1, (ISNUMBER(SEARCH("SCOM-SHWODBR",[1]OUT_FinalEnergyCons!$A$4:$A$10000)))*1,[1]OUT_FinalEnergyCons!I$4:I$10000)</f>
        <v>2.9965972317996803E-5</v>
      </c>
    </row>
    <row r="1892" spans="2:11" x14ac:dyDescent="0.25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0.15066879503801484</v>
      </c>
      <c r="G1892" s="1">
        <f t="shared" ref="G1892:K1892" si="1291">G1893</f>
        <v>0.17231914173965573</v>
      </c>
      <c r="H1892" s="1">
        <f t="shared" si="1291"/>
        <v>0.17232138347247533</v>
      </c>
      <c r="I1892" s="1">
        <f t="shared" si="1291"/>
        <v>0.1785346195928951</v>
      </c>
      <c r="J1892" s="1">
        <f t="shared" si="1291"/>
        <v>0.16293505428761948</v>
      </c>
      <c r="K1892" s="1">
        <f t="shared" si="1291"/>
        <v>0.19144741445378924</v>
      </c>
    </row>
    <row r="1893" spans="2:11" x14ac:dyDescent="0.25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0.15066879503801484</v>
      </c>
      <c r="G1893" s="1" cm="1">
        <f t="array" ref="G1893">SUMPRODUCT(([1]OUT_FinalEnergyCons!$B$4:$B$10000="Var_cap")*1,(ISNUMBER(SEARCH("SCOM-SHPLTBR",[1]OUT_FinalEnergyCons!$A$4:$A$10000)))*1,[1]OUT_FinalEnergyCons!E$4:E$10000)</f>
        <v>0.17231914173965573</v>
      </c>
      <c r="H1893" s="1" cm="1">
        <f t="array" ref="H1893">SUMPRODUCT(([1]OUT_FinalEnergyCons!$B$4:$B$10000="Var_cap")*1,(ISNUMBER(SEARCH("SCOM-SHPLTBR",[1]OUT_FinalEnergyCons!$A$4:$A$10000)))*1,[1]OUT_FinalEnergyCons!F$4:F$10000)</f>
        <v>0.17232138347247533</v>
      </c>
      <c r="I1893" s="1" cm="1">
        <f t="array" ref="I1893">SUMPRODUCT(([1]OUT_FinalEnergyCons!$B$4:$B$10000="Var_cap")*1,(ISNUMBER(SEARCH("SCOM-SHPLTBR",[1]OUT_FinalEnergyCons!$A$4:$A$10000)))*1,[1]OUT_FinalEnergyCons!G$4:G$10000)</f>
        <v>0.1785346195928951</v>
      </c>
      <c r="J1893" s="1" cm="1">
        <f t="array" ref="J1893">SUMPRODUCT(([1]OUT_FinalEnergyCons!$B$4:$B$10000="Var_cap")*1,(ISNUMBER(SEARCH("SCOM-SHPLTBR",[1]OUT_FinalEnergyCons!$A$4:$A$10000)))*1,[1]OUT_FinalEnergyCons!H$4:H$10000)</f>
        <v>0.16293505428761948</v>
      </c>
      <c r="K1893" s="1" cm="1">
        <f t="array" ref="K1893">SUMPRODUCT(([1]OUT_FinalEnergyCons!$B$4:$B$10000="Var_cap")*1,(ISNUMBER(SEARCH("SCOM-SHPLTBR",[1]OUT_FinalEnergyCons!$A$4:$A$10000)))*1,[1]OUT_FinalEnergyCons!I$4:I$10000)</f>
        <v>0.19144741445378924</v>
      </c>
    </row>
    <row r="1894" spans="2:11" x14ac:dyDescent="0.25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0.1038941676120408</v>
      </c>
      <c r="I1894" s="1">
        <f t="shared" si="1294"/>
        <v>0.11284213494223411</v>
      </c>
      <c r="J1894" s="1">
        <f t="shared" si="1294"/>
        <v>0.51381141892886695</v>
      </c>
      <c r="K1894" s="1">
        <f t="shared" si="1294"/>
        <v>0.61349695163942697</v>
      </c>
    </row>
    <row r="1895" spans="2:11" x14ac:dyDescent="0.25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0.1038941676120408</v>
      </c>
      <c r="I1895" s="1" cm="1">
        <f t="array" ref="I1895">SUMPRODUCT(([1]OUT_FinalEnergyCons!$B$4:$B$10000="Var_cap")*1, (ISNUMBER(SEARCH("SCOM-SHSOLBR",[1]OUT_FinalEnergyCons!$A$4:$A$10000)))*1,[1]OUT_FinalEnergyCons!G$4:G$10000)</f>
        <v>0.11284213494223411</v>
      </c>
      <c r="J1895" s="1" cm="1">
        <f t="array" ref="J1895">SUMPRODUCT(([1]OUT_FinalEnergyCons!$B$4:$B$10000="Var_cap")*1, (ISNUMBER(SEARCH("SCOM-SHSOLBR",[1]OUT_FinalEnergyCons!$A$4:$A$10000)))*1,[1]OUT_FinalEnergyCons!H$4:H$10000)</f>
        <v>0.51381141892886695</v>
      </c>
      <c r="K1895" s="1" cm="1">
        <f t="array" ref="K1895">SUMPRODUCT(([1]OUT_FinalEnergyCons!$B$4:$B$10000="Var_cap")*1, (ISNUMBER(SEARCH("SCOM-SHSOLBR",[1]OUT_FinalEnergyCons!$A$4:$A$10000)))*1,[1]OUT_FinalEnergyCons!I$4:I$10000)</f>
        <v>0.61349695163942697</v>
      </c>
    </row>
    <row r="1896" spans="2:11" x14ac:dyDescent="0.25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5.2690034236514701E-6</v>
      </c>
      <c r="J1896" s="1">
        <f t="shared" si="1297"/>
        <v>4.4783010568440594E-6</v>
      </c>
      <c r="K1896" s="1">
        <f t="shared" si="1297"/>
        <v>3.4158351257039829E-6</v>
      </c>
    </row>
    <row r="1897" spans="2:11" x14ac:dyDescent="0.25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5.2690034236514701E-6</v>
      </c>
      <c r="J1897" s="1" cm="1">
        <f t="array" ref="J1897">SUMPRODUCT(([1]OUT_FinalEnergyCons!$B$4:$B$10000="Var_cap")*1, (ISNUMBER(SEARCH("SCOM-SHH2BR",[1]OUT_FinalEnergyCons!$A$4:$A$10000)))*1,[1]OUT_FinalEnergyCons!H$4:H$10000)</f>
        <v>4.4783010568440594E-6</v>
      </c>
      <c r="K1897" s="1" cm="1">
        <f t="array" ref="K1897">SUMPRODUCT(([1]OUT_FinalEnergyCons!$B$4:$B$10000="Var_cap")*1, (ISNUMBER(SEARCH("SCOM-SHH2BR",[1]OUT_FinalEnergyCons!$A$4:$A$10000)))*1,[1]OUT_FinalEnergyCons!I$4:I$10000)</f>
        <v>3.4158351257039829E-6</v>
      </c>
    </row>
    <row r="1898" spans="2:11" x14ac:dyDescent="0.25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4.6764887731610143</v>
      </c>
      <c r="G1898" s="3">
        <f t="shared" ref="G1898:K1898" si="1299">SUM(G1899:G1948)</f>
        <v>4.8370803272703959</v>
      </c>
      <c r="H1898" s="3">
        <f t="shared" si="1299"/>
        <v>4.9118129561841357</v>
      </c>
      <c r="I1898" s="3">
        <f t="shared" si="1299"/>
        <v>5.2290834065371223</v>
      </c>
      <c r="J1898" s="3">
        <f t="shared" si="1299"/>
        <v>5.5825213886963336</v>
      </c>
      <c r="K1898" s="3">
        <f t="shared" si="1299"/>
        <v>5.843786473473549</v>
      </c>
    </row>
    <row r="1899" spans="2:11" x14ac:dyDescent="0.25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2.8026651766305623E-2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1.40133333333333E-2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25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1.5528375889567901E-3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3.4337516756063363E-2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0.11236135525784946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9.6930716045416587E-2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0.1539855009389583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0.29949832658610653</v>
      </c>
    </row>
    <row r="1901" spans="2:11" x14ac:dyDescent="0.25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7.3599126280089345E-3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1.1437440213711991E-2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1.3093529793433563E-2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0.29563745247660556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1.8340828540742879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1.8054612585270848</v>
      </c>
    </row>
    <row r="1902" spans="2:11" x14ac:dyDescent="0.25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4.2770776826413781E-3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6.7156879310622903E-3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8.4938423364813026E-3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0.29333612957961508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0.16515433355842254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1.2066255809337381</v>
      </c>
    </row>
    <row r="1903" spans="2:11" x14ac:dyDescent="0.25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1.5355024099947295E-2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8.0235787553755183E-2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0.14785704175380274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0.27326060250772977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1.7010129022939713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0.64793762184817061</v>
      </c>
    </row>
    <row r="1904" spans="2:11" x14ac:dyDescent="0.25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2.597229466539471E-5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1.7956632376697035E-4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2.1915456082459412E-4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2.1195012954245429E-4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9.053519625600823E-5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4.3033785581625961E-5</v>
      </c>
    </row>
    <row r="1905" spans="2:11" x14ac:dyDescent="0.25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4.8840568889457481E-3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7.4971361930368536E-3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7.2748312255659009E-3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5.9743655471638816E-3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1.4199327243900325E-4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4.8661921485687255E-5</v>
      </c>
    </row>
    <row r="1906" spans="2:11" x14ac:dyDescent="0.25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4.0670218294310253E-3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1.0753376989508555E-2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3.4139485760041097E-2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2.9601352872629161E-2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0.60422198306031438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0.23085891148994236</v>
      </c>
    </row>
    <row r="1907" spans="2:11" x14ac:dyDescent="0.25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7.2613996297565507E-3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1.2626471469425245E-2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1.2235530043212574E-2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9.8823291468596638E-3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2.238403749713584E-4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7.7296968789821978E-5</v>
      </c>
    </row>
    <row r="1908" spans="2:11" x14ac:dyDescent="0.25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1.5200000000000001E-6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2.61514780822748E-4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2.8951533207618492E-4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2.7024948290320068E-4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9.4928615806009955E-5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4.9681717718660011E-5</v>
      </c>
    </row>
    <row r="1909" spans="2:11" x14ac:dyDescent="0.25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4.8770428316708966E-5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1.0781299308276903E-4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1.6932957415894897E-4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1.7362335917835617E-4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5.9244995072233112E-5</v>
      </c>
    </row>
    <row r="1910" spans="2:11" x14ac:dyDescent="0.25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4.0699052660908299E-6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8.5985357552973256E-3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4.5544261179545589E-2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0.28468910344211917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0.51588575688154481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0.16105341267052098</v>
      </c>
    </row>
    <row r="1911" spans="2:11" x14ac:dyDescent="0.25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2.5888042222495711E-4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2.8622130035808289E-2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2.7123584591878247E-2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2.1876198908847608E-2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2.6325499655069573E-4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9.5379680283616842E-5</v>
      </c>
    </row>
    <row r="1912" spans="2:11" x14ac:dyDescent="0.25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6.9511659476806899E-6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1.9777663924108681E-5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3.3867790758806003E-5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0.1450592122637627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7.2330577066093429E-2</v>
      </c>
    </row>
    <row r="1913" spans="2:11" x14ac:dyDescent="0.25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6.33333333333333E-6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9.6369126790090683E-6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1.5988063675167911E-5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2.1329982062744191E-5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3.3938638210804767E-5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2.1007510089075241E-5</v>
      </c>
    </row>
    <row r="1914" spans="2:11" x14ac:dyDescent="0.25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5.3636639290326459E-5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1.1077394039616933E-4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1.1043736196496176E-4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9.7968304163604495E-5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2.3781499008026118E-5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1.7114337809123474E-5</v>
      </c>
    </row>
    <row r="1915" spans="2:11" x14ac:dyDescent="0.25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4.2379746310166204E-6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1.1500929724083501E-5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1.82563613445388E-5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2.6649853930501411E-4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1.4194283552887925</v>
      </c>
    </row>
    <row r="1916" spans="2:11" x14ac:dyDescent="0.25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4.3894652970579894E-2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2.1947333333333301E-2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25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5.6681200706716834E-3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6.6360786133548826E-3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6.8827125316887434E-3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0.15048981785935842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5.895697775770023E-2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3.1318378166150847E-5</v>
      </c>
    </row>
    <row r="1918" spans="2:11" x14ac:dyDescent="0.25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1.7225437565720918E-2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2.9484820568845719E-2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0.21209285602721745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0.19154505917446948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1.8578276169489059E-2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2.2045712393881326E-5</v>
      </c>
    </row>
    <row r="1919" spans="2:11" x14ac:dyDescent="0.25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1.4247174969398599E-2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0.24535871289490124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0.23183423315221807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0.1866402750312893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7.0976837920656952E-5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1.0380177372367389E-5</v>
      </c>
    </row>
    <row r="1920" spans="2:11" x14ac:dyDescent="0.25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8.3192178511625661E-3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1.4265457407233929E-2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1.3793135645862818E-2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1.1680801984152573E-2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1.1427239096940609E-4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1.6068426903787917E-5</v>
      </c>
    </row>
    <row r="1921" spans="2:11" x14ac:dyDescent="0.25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1.6628774308890788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0.83144091911982154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25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3.6540211798943588E-2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3.9769293936527797E-2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3.9621580484342216E-2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3.0506048925005278E-2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1.0092878450361166E-4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1.2983679259778993E-6</v>
      </c>
    </row>
    <row r="1923" spans="2:11" x14ac:dyDescent="0.25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0.21742696919984569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0.2433803611697565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0.24014117028328608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0.18979804343095921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5.9812534428145986E-5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5.1946348584264051E-7</v>
      </c>
    </row>
    <row r="1924" spans="2:11" x14ac:dyDescent="0.25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0.18200938278160383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0.20366292626707297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0.23502526451018019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0.19325296742324277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2.9742809885812964E-3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3.6749629884154014E-7</v>
      </c>
    </row>
    <row r="1925" spans="2:11" x14ac:dyDescent="0.25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0.15707250870499812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0.17927280350240876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0.43668725579550338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1.0256928457724808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0.2867244986553325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6.3286955716422943E-7</v>
      </c>
    </row>
    <row r="1926" spans="2:11" x14ac:dyDescent="0.25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1.08370246987492E-5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7.4162491076947606E-5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1.5820377151843599E-4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6.4660000496831804E-5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7.5698784689886403E-6</v>
      </c>
    </row>
    <row r="1927" spans="2:11" x14ac:dyDescent="0.25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5.3762776307544396E-6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3.4827793809665302E-5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8.0619633878789405E-5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3.4204828893592402E-5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4.0097950320385001E-6</v>
      </c>
    </row>
    <row r="1928" spans="2:11" x14ac:dyDescent="0.25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5.43400001751532E-6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3.9786762251143601E-5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8.2394670859396095E-5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3.2339537783715797E-5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3.5708186639426801E-6</v>
      </c>
    </row>
    <row r="1929" spans="2:11" x14ac:dyDescent="0.25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7.7649495000393696E-6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6.5773729147527996E-5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1.6966704144990701E-4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6.6776236033383294E-5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5.7808360303784901E-6</v>
      </c>
    </row>
    <row r="1930" spans="2:11" x14ac:dyDescent="0.25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25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1.5999999999999999E-6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7.7865175234787377E-4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1.1465982117703033E-3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5.284167604023283E-3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1.9803887209089099E-3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1.8084247141506152E-5</v>
      </c>
    </row>
    <row r="1932" spans="2:11" x14ac:dyDescent="0.25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2.5967991846884527E-4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0.13698535884962554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0.28361781707241329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0.42338460091681662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8.7422783274300628E-2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1.5087366472322269E-5</v>
      </c>
    </row>
    <row r="1933" spans="2:11" x14ac:dyDescent="0.25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1.8554123801926038E-3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3.7425519013205579E-3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3.6449199060347355E-3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2.9777774422631094E-3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6.4616927676047517E-5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9.0759284860693779E-6</v>
      </c>
    </row>
    <row r="1934" spans="2:11" x14ac:dyDescent="0.25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3.7727833529539755E-3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9.5106616382528292E-3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9.133687807604686E-3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7.6841262900861308E-3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6.1121922583482415E-5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1.20012598429439E-5</v>
      </c>
    </row>
    <row r="1935" spans="2:11" x14ac:dyDescent="0.25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0.70636913511979538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0.35318440097092607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25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4.4456447063776703E-4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4.9925388611156993E-4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5.6466532286758987E-4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4.5465045955539647E-4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3.6518804358869107E-5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8.5798997099618986E-7</v>
      </c>
    </row>
    <row r="1937" spans="2:11" x14ac:dyDescent="0.25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6.4567572217874708E-2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6.851697385396073E-2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6.793375791638033E-2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5.1531864344884014E-2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2.4086903243709393E-5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4.0155349702068992E-7</v>
      </c>
    </row>
    <row r="1938" spans="2:11" x14ac:dyDescent="0.25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0.18323921380892036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0.1950056317007626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0.1930115412704998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0.14998694710411359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2.1707737642198886E-5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2.9810180574302009E-7</v>
      </c>
    </row>
    <row r="1939" spans="2:11" x14ac:dyDescent="0.25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7.1261098507704401E-2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7.9340945993426656E-2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7.8221208657575439E-2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6.1080622775009613E-2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1.3415466316273711E-5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3.9404011404864996E-7</v>
      </c>
    </row>
    <row r="1940" spans="2:11" x14ac:dyDescent="0.25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1.16777917165615E-5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6.2860354582508406E-5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1.48208053949183E-4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5.8494635879345699E-5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5.7293791206836498E-6</v>
      </c>
    </row>
    <row r="1941" spans="2:11" x14ac:dyDescent="0.25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5.7330240112988696E-6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3.2419756567895602E-5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8.2733378986519395E-5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3.3636914179422098E-5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3.2696787900418199E-6</v>
      </c>
    </row>
    <row r="1942" spans="2:11" x14ac:dyDescent="0.25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5.7268403608224603E-6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3.6130487520874502E-5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7.8722453271219301E-5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2.9999596932128902E-5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2.91384459425148E-6</v>
      </c>
    </row>
    <row r="1943" spans="2:11" x14ac:dyDescent="0.25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5.4388466013640102E-6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2.22666852168282E-5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3.7453819738017797E-5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1.6447559197601199E-5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2.72854553529738E-6</v>
      </c>
    </row>
    <row r="1944" spans="2:11" x14ac:dyDescent="0.25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25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2.5613189558004235E-4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2.7336417024268378E-4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2.901887613480208E-4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2.3405378316159432E-4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2.7181554013967182E-5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2.2455046853340205E-6</v>
      </c>
    </row>
    <row r="1946" spans="2:11" x14ac:dyDescent="0.25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2.6888766578226963E-3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2.8505345415425001E-3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2.8299511880389961E-3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2.3661428819979242E-3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2.762468135487203E-5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1.0681535850237596E-6</v>
      </c>
    </row>
    <row r="1947" spans="2:11" x14ac:dyDescent="0.25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1.5036809127539895E-4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1.6775352725052338E-4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2.2820375878136148E-3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2.3539356598005897E-3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3.7984989954309802E-4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1.1764413147233992E-6</v>
      </c>
    </row>
    <row r="1948" spans="2:11" x14ac:dyDescent="0.25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2.6074482428115001E-3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2.5432679166804283E-3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2.6246263984725051E-3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8.7034659414645162E-3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3.8305718130825584E-3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2.1138910140799938E-6</v>
      </c>
    </row>
    <row r="1949" spans="2:11" x14ac:dyDescent="0.25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5.7093189725365834</v>
      </c>
      <c r="G1949" s="3">
        <f t="shared" ref="G1949:K1949" si="1303">SUM(G1950:G1972)</f>
        <v>5.704408936838405</v>
      </c>
      <c r="H1949" s="3">
        <f t="shared" si="1303"/>
        <v>5.8309776135963451</v>
      </c>
      <c r="I1949" s="3">
        <f t="shared" si="1303"/>
        <v>6.4143645192825973</v>
      </c>
      <c r="J1949" s="3">
        <f t="shared" si="1303"/>
        <v>6.9793146111756803</v>
      </c>
      <c r="K1949" s="3">
        <f t="shared" si="1303"/>
        <v>7.5404133051654361</v>
      </c>
    </row>
    <row r="1950" spans="2:11" x14ac:dyDescent="0.25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1.8894777503090199E-2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25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3.02390998593531E-5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9.4851958246782737E-3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4.7440818558931064E-2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0.11739233044806728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0.40808365011386438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4.0699530782060012E-4</v>
      </c>
    </row>
    <row r="1952" spans="2:11" x14ac:dyDescent="0.25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6.9199087442599304E-3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1.1388517588719296E-2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1.3641991775091145E-2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1.1313525321480158E-2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0.69489106786517019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9.2603349059600906E-4</v>
      </c>
    </row>
    <row r="1953" spans="2:11" x14ac:dyDescent="0.25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1.8545952828454299E-2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3.2148253709316392E-2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5.1217713833000703E-3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3.186948053830668E-3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2.8433083235616601E-2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1.1304054954186962</v>
      </c>
    </row>
    <row r="1954" spans="2:11" x14ac:dyDescent="0.25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3.6761479628879526E-4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3.5007059387205907E-4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5.2368330714298601E-4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3.0458825911819782E-4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4.0695507958139504E-4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6.2213566281257897E-5</v>
      </c>
    </row>
    <row r="1955" spans="2:11" x14ac:dyDescent="0.25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7.5428380290472102E-4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0.354753830772497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5.8603677405999087E-4</v>
      </c>
    </row>
    <row r="1956" spans="2:11" x14ac:dyDescent="0.25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2.4236993239034401E-4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1.86459624698301E-3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0.26800938830215271</v>
      </c>
    </row>
    <row r="1957" spans="2:11" x14ac:dyDescent="0.25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8.4009066387641507E-5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6.2581309740745007E-4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2.6806570884169099</v>
      </c>
    </row>
    <row r="1958" spans="2:11" x14ac:dyDescent="0.25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0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-1.1451297712704599E-5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-8.1039095717016098E-6</v>
      </c>
    </row>
    <row r="1959" spans="2:11" x14ac:dyDescent="0.25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0.63655163959177596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5.5565886354570077E-2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1.6649321412668922E-2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6.6865572790630436E-3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2.857301876049354</v>
      </c>
    </row>
    <row r="1960" spans="2:11" x14ac:dyDescent="0.25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1.33127638522324E-3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2.3574913123588399E-3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5.6326005380396699E-3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4.8649121600577595E-3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0.60136570706918124</v>
      </c>
    </row>
    <row r="1961" spans="2:11" x14ac:dyDescent="0.25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1.9718736686603002E-3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2.4989008660370998E-3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3.90457392365681E-3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3.33000007382222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3.3235354561695924E-4</v>
      </c>
    </row>
    <row r="1962" spans="2:11" x14ac:dyDescent="0.25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0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0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0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-1.9656558393769601E-5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-7.8987440585152296E-6</v>
      </c>
    </row>
    <row r="1963" spans="2:11" x14ac:dyDescent="0.25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2.2839181087762701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25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7.0464135021097002E-4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1.7886991844842933E-2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1.0799304552334712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2.2603971835883563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1.8370804969347925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1.9263191837601192E-4</v>
      </c>
    </row>
    <row r="1965" spans="2:11" x14ac:dyDescent="0.25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0.18410132833892526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0.22772591133028994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0.40954707092896769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0.72644387221113438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0.10945485428607456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3.2693922747299367E-5</v>
      </c>
    </row>
    <row r="1966" spans="2:11" x14ac:dyDescent="0.25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0.80662276159262003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1.0136815704645192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1.824503154785847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3.2191562492693051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0.14679029768181401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-4.2878168039951628E-6</v>
      </c>
    </row>
    <row r="1967" spans="2:11" x14ac:dyDescent="0.25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2.8253514967231295E-3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6.1010772004997107E-6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1.1443365264405485E-4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3.4712336977395372E-5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-1.11890608324785E-5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-3.2367215184744399E-6</v>
      </c>
    </row>
    <row r="1968" spans="2:11" x14ac:dyDescent="0.25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4.1787700865265807E-2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25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3.1916733246079498E-4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3.6357749796586997E-3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2.9725839615077701E-3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2.9273617999051598E-3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1.4043035399717297E-4</v>
      </c>
    </row>
    <row r="1970" spans="2:11" x14ac:dyDescent="0.25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1.32683034263558E-4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3.0692093360209201E-3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4.5605021972625224E-3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3.12009353068359E-3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2.6561941932056945E-5</v>
      </c>
    </row>
    <row r="1971" spans="2:11" x14ac:dyDescent="0.25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6.8744961192810001E-5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3.8415546651216499E-2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4.1326935322895497E-2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4.9365022051750904E-2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-4.0575836320579623E-6</v>
      </c>
    </row>
    <row r="1972" spans="2:11" x14ac:dyDescent="0.25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0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1.0837326462408799E-5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7.9296366154787098E-6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8.2421351384100296E-6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-4.6161367008026995E-6</v>
      </c>
    </row>
    <row r="1973" spans="2:11" x14ac:dyDescent="0.25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2.8466764104384268</v>
      </c>
      <c r="G1973" s="3">
        <f t="shared" ref="G1973" si="1306">SUM(G1974:G1996)</f>
        <v>2.8674906230262285</v>
      </c>
      <c r="H1973" s="3">
        <f t="shared" ref="H1973" si="1307">SUM(H1974:H1996)</f>
        <v>2.8868197173582981</v>
      </c>
      <c r="I1973" s="3">
        <f t="shared" ref="I1973" si="1308">SUM(I1974:I1996)</f>
        <v>2.9561091762557647</v>
      </c>
      <c r="J1973" s="3">
        <f t="shared" ref="J1973" si="1309">SUM(J1974:J1996)</f>
        <v>2.9631522804605006</v>
      </c>
      <c r="K1973" s="3">
        <f t="shared" ref="K1973" si="1310">SUM(K1974:K1996)</f>
        <v>2.9630366260792327</v>
      </c>
    </row>
    <row r="1974" spans="2:11" x14ac:dyDescent="0.25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25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3.3713942307692299E-3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7.7272270777728391E-3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7.7384839646101808E-3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3.835646820847477E-2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6.4474671780809206E-2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1.8467759535008E-3</v>
      </c>
    </row>
    <row r="1976" spans="2:11" x14ac:dyDescent="0.25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4.5614824081130099E-3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4.9334865460730452E-3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5.1430185184639515E-3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6.2093125350789098E-3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0.1526951148415859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0.1835850470109463</v>
      </c>
    </row>
    <row r="1977" spans="2:11" x14ac:dyDescent="0.25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1.3564740144479102E-3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2.7185759352267151E-3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2.5949414363865154E-3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2.0353412594286409E-3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0.104110643390786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0.25976500247720602</v>
      </c>
    </row>
    <row r="1978" spans="2:11" x14ac:dyDescent="0.25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1.46061393583169E-4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2.83373133176243E-4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2.6681672370586012E-4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3.8090534628115481E-4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6.5416687338339495E-5</v>
      </c>
    </row>
    <row r="1979" spans="2:11" x14ac:dyDescent="0.25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6.3402634475664098E-4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0.205357855834082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0.69961971664519085</v>
      </c>
    </row>
    <row r="1980" spans="2:11" x14ac:dyDescent="0.25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3.4946696213187801E-4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3.8492972975207596E-3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1.0348898856044428</v>
      </c>
    </row>
    <row r="1981" spans="2:11" x14ac:dyDescent="0.25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1.6297139518424601E-4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9.4101900643840501E-4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3.8785140566021737E-4</v>
      </c>
    </row>
    <row r="1982" spans="2:11" x14ac:dyDescent="0.25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1.11216714348414E-5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1.4051734665493601E-5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0</v>
      </c>
    </row>
    <row r="1983" spans="2:11" x14ac:dyDescent="0.25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1.15773156751512E-2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1.3170553407198549E-2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1.1197788785350948E-2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5.3001305815711273E-3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0.78155055323880085</v>
      </c>
    </row>
    <row r="1984" spans="2:11" x14ac:dyDescent="0.25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7.2128178267489196E-4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1.83287195348653E-3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4.8085263886306698E-3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8.3529243508386596E-3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8.0391901769619981E-4</v>
      </c>
    </row>
    <row r="1985" spans="2:11" x14ac:dyDescent="0.25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3.7072494868477495E-4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8.3782500158563792E-4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2.2339453386383502E-3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0.12440763318819199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1.9826048316125906E-4</v>
      </c>
    </row>
    <row r="1986" spans="2:11" x14ac:dyDescent="0.25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2.6709497504033698E-5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5.4114159482382504E-5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5.3557962124038902E-5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2.2482339723623903E-5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0</v>
      </c>
    </row>
    <row r="1987" spans="2:11" x14ac:dyDescent="0.25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0.65166023760633496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25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0.30580528846153798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0.84539404358782422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1.0456662888998347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1.3872334579307803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1.1670180788856563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1.706460264170066E-4</v>
      </c>
    </row>
    <row r="1989" spans="2:11" x14ac:dyDescent="0.25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0.98784375000000002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0.76558564912440852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0.93666962135388199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1.2314242042720103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1.0821965929631701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7.7381528983989922E-5</v>
      </c>
    </row>
    <row r="1990" spans="2:11" x14ac:dyDescent="0.25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0.19917308332701711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0.16116823432161398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0.18853608472182981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0.24839828635950592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1.97248662990245E-2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3.1724675535720268E-5</v>
      </c>
    </row>
    <row r="1991" spans="2:11" x14ac:dyDescent="0.25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1.1521670176068602E-2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9.6764165683388718E-5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1.9256122700229771E-4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8.0739526197292974E-5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2.1794305803099801E-5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0</v>
      </c>
    </row>
    <row r="1992" spans="2:11" x14ac:dyDescent="0.25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1.4861396303901497E-2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25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2.9208082026178098E-4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2.9293021159606299E-3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2.95881643662502E-3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1.8373110511204101E-3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2.9295261568688014E-5</v>
      </c>
    </row>
    <row r="1994" spans="2:11" x14ac:dyDescent="0.25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1.67326122530492E-4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3.8654217588568397E-3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5.4538097854746241E-3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3.9223858727650803E-3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1.1495290103873005E-5</v>
      </c>
    </row>
    <row r="1995" spans="2:11" x14ac:dyDescent="0.25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1.17597775141922E-4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1.0740721297943E-2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1.41955913873037E-2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1.8500698753104301E-2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6.7906241541820291E-6</v>
      </c>
    </row>
    <row r="1996" spans="2:11" x14ac:dyDescent="0.25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1.2929995711068999E-5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4.2900498362324999E-5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4.4926982928151202E-5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2.3822637362420901E-5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-3.1358514747113102E-6</v>
      </c>
    </row>
    <row r="1997" spans="2:11" x14ac:dyDescent="0.25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399.86420579071211</v>
      </c>
      <c r="G1997" s="3">
        <f t="shared" ref="G1997:K1997" si="1313">SUM(G1998:G2006)</f>
        <v>399.40175058086282</v>
      </c>
      <c r="H1997" s="3">
        <f t="shared" si="1313"/>
        <v>407.07935319559107</v>
      </c>
      <c r="I1997" s="3">
        <f t="shared" si="1313"/>
        <v>419.86997281114196</v>
      </c>
      <c r="J1997" s="3">
        <f t="shared" si="1313"/>
        <v>467.94075152798524</v>
      </c>
      <c r="K1997" s="3">
        <f t="shared" si="1313"/>
        <v>506.98220075630411</v>
      </c>
    </row>
    <row r="1998" spans="2:11" x14ac:dyDescent="0.25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1.3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0.65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25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1.6988401699748812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3.7497883544682278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11.400328967622897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49.508876698924709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178.19903208681288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69.593166799694913</v>
      </c>
    </row>
    <row r="2000" spans="2:11" x14ac:dyDescent="0.25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2.116143823984E-3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5.0910378995754598E-3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1.15303343136435E-2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13.21671032009311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135.64718939380364</v>
      </c>
    </row>
    <row r="2001" spans="2:11" x14ac:dyDescent="0.25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30.634654386291832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15.317333333333298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25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12.434759265839169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14.157441200082879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26.538524336233227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20.204140656544471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2.9879316025363398E-2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1.38089158195157E-3</v>
      </c>
    </row>
    <row r="2003" spans="2:11" x14ac:dyDescent="0.25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152.66200000000001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76.331000000000003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25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106.16861552906062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125.17152772836005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148.54452638856239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94.255180909011571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1.4135176798650053E-2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2.5101075862389993E-3</v>
      </c>
    </row>
    <row r="2005" spans="2:11" x14ac:dyDescent="0.25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13.826338140854501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33.398903069583099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160.86408542155999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276.11788820053061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301.73291699865916</v>
      </c>
    </row>
    <row r="2006" spans="2:11" x14ac:dyDescent="0.25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2.6669908258374577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2.518872346606464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2.5953250093981151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2.7278254574542689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0.36310642772465485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5.0365649782137022E-3</v>
      </c>
    </row>
    <row r="2007" spans="2:11" x14ac:dyDescent="0.25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41.454971710205939</v>
      </c>
      <c r="G2007" s="3">
        <f t="shared" ref="G2007" si="1316">SUM(G2008:G2016)</f>
        <v>42.399873440203848</v>
      </c>
      <c r="H2007" s="3">
        <f t="shared" ref="H2007" si="1317">SUM(H2008:H2016)</f>
        <v>43.496004487303424</v>
      </c>
      <c r="I2007" s="3">
        <f t="shared" ref="I2007" si="1318">SUM(I2008:I2016)</f>
        <v>45.393542000744432</v>
      </c>
      <c r="J2007" s="3">
        <f t="shared" ref="J2007" si="1319">SUM(J2008:J2016)</f>
        <v>49.349460863260056</v>
      </c>
      <c r="K2007" s="3">
        <f t="shared" ref="K2007" si="1320">SUM(K2008:K2016)</f>
        <v>53.352350919896757</v>
      </c>
    </row>
    <row r="2008" spans="2:11" x14ac:dyDescent="0.25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25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5.1999999999999998E-2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0.13041412347872269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0.30064820005922704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1.1051589230252539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4.2025357848055407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7.983421179502697</v>
      </c>
    </row>
    <row r="2010" spans="2:11" x14ac:dyDescent="0.25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1.3914233134919761E-2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1.8248427032527326E-2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1.8491059920781459E-2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1.7941408389902061E-2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3.5238550084554698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34.702721801529428</v>
      </c>
    </row>
    <row r="2011" spans="2:11" x14ac:dyDescent="0.25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25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25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19.7746666666667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9.8873333333333289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25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11.605057477071018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5.0672321528643849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5.0689265314010008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0.98499399935102616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1.5441191627963101E-3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4.3883425847267801E-5</v>
      </c>
    </row>
    <row r="2015" spans="2:11" x14ac:dyDescent="0.25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11.475477564323599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18.1924442509568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33.052148761953099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41.218218576625702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10.6653037024392</v>
      </c>
    </row>
    <row r="2016" spans="2:11" x14ac:dyDescent="0.25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0.122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1.4345058379117322E-3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0.14082777829891041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0.3459655746918267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0.40330737421054697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8.6035299958991897E-4</v>
      </c>
    </row>
    <row r="2017" spans="2:11" x14ac:dyDescent="0.25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4.3100484248091199E-4</v>
      </c>
      <c r="G2017" s="3">
        <f t="shared" ref="G2017" si="1324">SUM(G2018,G2022,G2025)</f>
        <v>5.989209614054705E-4</v>
      </c>
      <c r="H2017" s="3">
        <f t="shared" ref="H2017" si="1325">SUM(H2018,H2022,H2025)</f>
        <v>6.1302636674977098E-4</v>
      </c>
      <c r="I2017" s="3">
        <f t="shared" ref="I2017" si="1326">SUM(I2018,I2022,I2025)</f>
        <v>6.8056541344853816E-4</v>
      </c>
      <c r="J2017" s="3">
        <f t="shared" ref="J2017" si="1327">SUM(J2018,J2022,J2025)</f>
        <v>0.58615567895563503</v>
      </c>
      <c r="K2017" s="3">
        <f t="shared" ref="K2017" si="1328">SUM(K2018,K2022,K2025)</f>
        <v>3.219870722947614</v>
      </c>
    </row>
    <row r="2018" spans="2:11" x14ac:dyDescent="0.25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4.3100484248091199E-4</v>
      </c>
      <c r="G2018" s="1" cm="1">
        <f t="array" ref="G2018">SUMPRODUCT(ISNUMBER(SEARCH("SUP_ELCH2*",[1]OUT_SyntheticFuels!$C$4:$C$1000))*1,("Var_cap"=[1]OUT_SyntheticFuels!$B$4:$B$1000)*1,[1]OUT_SyntheticFuels!F$4:F$1000)</f>
        <v>5.989209614054705E-4</v>
      </c>
      <c r="H2018" s="1" cm="1">
        <f t="array" ref="H2018">SUMPRODUCT(ISNUMBER(SEARCH("SUP_ELCH2*",[1]OUT_SyntheticFuels!$C$4:$C$1000))*1,("Var_cap"=[1]OUT_SyntheticFuels!$B$4:$B$1000)*1,[1]OUT_SyntheticFuels!G$4:G$1000)</f>
        <v>6.1302636674977098E-4</v>
      </c>
      <c r="I2018" s="1" cm="1">
        <f t="array" ref="I2018">SUMPRODUCT(ISNUMBER(SEARCH("SUP_ELCH2*",[1]OUT_SyntheticFuels!$C$4:$C$1000))*1,("Var_cap"=[1]OUT_SyntheticFuels!$B$4:$B$1000)*1,[1]OUT_SyntheticFuels!H$4:H$1000)</f>
        <v>6.799853881718107E-4</v>
      </c>
      <c r="J2018" s="1" cm="1">
        <f t="array" ref="J2018">SUMPRODUCT(ISNUMBER(SEARCH("SUP_ELCH2*",[1]OUT_SyntheticFuels!$C$4:$C$1000))*1,("Var_cap"=[1]OUT_SyntheticFuels!$B$4:$B$1000)*1,[1]OUT_SyntheticFuels!I$4:I$1000)</f>
        <v>0.58615336428749254</v>
      </c>
      <c r="K2018" s="1" cm="1">
        <f t="array" ref="K2018">SUMPRODUCT(ISNUMBER(SEARCH("SUP_ELCH2*",[1]OUT_SyntheticFuels!$C$4:$C$1000))*1,("Var_cap"=[1]OUT_SyntheticFuels!$B$4:$B$1000)*1,[1]OUT_SyntheticFuels!J$4:J$1000)</f>
        <v>2.4743163518161904</v>
      </c>
    </row>
    <row r="2019" spans="2:11" x14ac:dyDescent="0.25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4.3100484248091199E-4</v>
      </c>
      <c r="G2019" s="1">
        <f t="shared" ref="G2019" si="1332">G2018-G2020-G2021</f>
        <v>5.989209614054705E-4</v>
      </c>
      <c r="H2019" s="1">
        <f t="shared" ref="H2019" si="1333">H2018-H2020-H2021</f>
        <v>6.1302636674977098E-4</v>
      </c>
      <c r="I2019" s="1">
        <f t="shared" ref="I2019" si="1334">I2018-I2020-I2021</f>
        <v>6.7392397877513114E-4</v>
      </c>
      <c r="J2019" s="1">
        <f t="shared" ref="J2019" si="1335">J2018-J2020-J2021</f>
        <v>8.9720269701188016E-2</v>
      </c>
      <c r="K2019" s="1">
        <f t="shared" ref="K2019" si="1336">K2018-K2020-K2021</f>
        <v>7.1270148128965261E-2</v>
      </c>
    </row>
    <row r="2020" spans="2:11" x14ac:dyDescent="0.25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6.0614093966795803E-6</v>
      </c>
      <c r="J2020" s="1" cm="1">
        <f t="array" ref="J2020">SUMPRODUCT(ISNUMBER(SEARCH("SUP_ELCH2*D",[1]OUT_SyntheticFuels!$C$4:$C$1000))*1,("Var_cap"=[1]OUT_SyntheticFuels!$B$4:$B$1000)*1,[1]OUT_SyntheticFuels!I$4:I$1000)</f>
        <v>3.5527658684517398E-5</v>
      </c>
      <c r="K2020" s="1" cm="1">
        <f t="array" ref="K2020">SUMPRODUCT(ISNUMBER(SEARCH("SUP_ELCH2*D",[1]OUT_SyntheticFuels!$C$4:$C$1000))*1,("Var_cap"=[1]OUT_SyntheticFuels!$B$4:$B$1000)*1,[1]OUT_SyntheticFuels!J$4:J$1000)</f>
        <v>3.3124069277343197E-5</v>
      </c>
    </row>
    <row r="2021" spans="2:11" x14ac:dyDescent="0.25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0.49639756692761999</v>
      </c>
      <c r="K2021" s="1" cm="1">
        <f t="array" ref="K2021">SUMPRODUCT(ISNUMBER(SEARCH("SUP_ELCH2*SOEC*",[1]OUT_SyntheticFuels!$C$4:$C$1000))*1,("Var_cap"=[1]OUT_SyntheticFuels!$B$4:$B$1000)*1,[1]OUT_SyntheticFuels!J$4:J$1000)</f>
        <v>2.4030130796179479</v>
      </c>
    </row>
    <row r="2022" spans="2:11" x14ac:dyDescent="0.25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5.8002527672749198E-7</v>
      </c>
      <c r="J2022" s="1">
        <f t="shared" ref="J2022" si="1341">SUM(J2023:J2024)</f>
        <v>2.3146681425386946E-6</v>
      </c>
      <c r="K2022" s="1">
        <f t="shared" ref="K2022" si="1342">SUM(K2023:K2024)</f>
        <v>0.30738264388311498</v>
      </c>
    </row>
    <row r="2023" spans="2:11" x14ac:dyDescent="0.25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5.8002527672749198E-7</v>
      </c>
      <c r="J2023" s="1" cm="1">
        <f t="array" ref="J2023">SUMPRODUCT(ISNUMBER(SEARCH("SUP_NGAH2",[1]OUT_SyntheticFuels!$C$4:$C$1000))*1,("Var_cap"=[1]OUT_SyntheticFuels!$B$4:$B$1000)*1,[1]OUT_SyntheticFuels!I$4:I$1000)-J2024</f>
        <v>1.7488566397190935E-6</v>
      </c>
      <c r="K2023" s="1" cm="1">
        <f t="array" ref="K2023">SUMPRODUCT(ISNUMBER(SEARCH("SUP_NGAH2",[1]OUT_SyntheticFuels!$C$4:$C$1000))*1,("Var_cap"=[1]OUT_SyntheticFuels!$B$4:$B$1000)*1,[1]OUT_SyntheticFuels!J$4:J$1000)-K2024</f>
        <v>4.9618688838126701E-5</v>
      </c>
    </row>
    <row r="2024" spans="2:11" x14ac:dyDescent="0.25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5.65811502819601E-7</v>
      </c>
      <c r="K2024" s="1" cm="1">
        <f t="array" ref="K2024">SUMPRODUCT(ISNUMBER(SEARCH("SUP_NGAH2CCS",[1]OUT_SyntheticFuels!$C$4:$C$1000))*1,("Var_cap"=[1]OUT_SyntheticFuels!$B$4:$B$1000)*1,[1]OUT_SyntheticFuels!J$4:J$1000)</f>
        <v>0.30733302519427685</v>
      </c>
    </row>
    <row r="2025" spans="2:11" x14ac:dyDescent="0.25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0.43817172724830888</v>
      </c>
    </row>
    <row r="2026" spans="2:11" x14ac:dyDescent="0.25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3.8472420671261887E-2</v>
      </c>
    </row>
    <row r="2027" spans="2:11" x14ac:dyDescent="0.25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0.399699306577047</v>
      </c>
    </row>
    <row r="2028" spans="2:11" x14ac:dyDescent="0.25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25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3.4200453658085495E-2</v>
      </c>
      <c r="G2029" s="7" cm="1">
        <f t="array" ref="G2029">SUMPRODUCT(("CT_CWODBDS"=[1]OUT_SyntheticFuels!$C$4:$C$1000)*1,("Var_cap"=[1]OUT_SyntheticFuels!$B$4:$B$1000)*1,[1]OUT_SyntheticFuels!F$4:F$1000)</f>
        <v>3.4193197662972297E-2</v>
      </c>
      <c r="H2029" s="7" cm="1">
        <f t="array" ref="H2029">SUMPRODUCT(("CT_CWODBDS"=[1]OUT_SyntheticFuels!$C$4:$C$1000)*1,("Var_cap"=[1]OUT_SyntheticFuels!$B$4:$B$1000)*1,[1]OUT_SyntheticFuels!G$4:G$1000)</f>
        <v>3.4192821297612731E-2</v>
      </c>
      <c r="I2029" s="7" cm="1">
        <f t="array" ref="I2029">SUMPRODUCT(("CT_CWODBDS"=[1]OUT_SyntheticFuels!$C$4:$C$1000)*1,("Var_cap"=[1]OUT_SyntheticFuels!$B$4:$B$1000)*1,[1]OUT_SyntheticFuels!H$4:H$1000)</f>
        <v>3.4196073165897178E-5</v>
      </c>
      <c r="J2029" s="7" cm="1">
        <f t="array" ref="J2029">SUMPRODUCT(("CT_CWODBDS"=[1]OUT_SyntheticFuels!$C$4:$C$1000)*1,("Var_cap"=[1]OUT_SyntheticFuels!$B$4:$B$1000)*1,[1]OUT_SyntheticFuels!I$4:I$1000)</f>
        <v>1.722184655479662E-5</v>
      </c>
      <c r="K2029" s="7" cm="1">
        <f t="array" ref="K2029">SUMPRODUCT(("CT_CWODBDS"=[1]OUT_SyntheticFuels!$C$4:$C$1000)*1,("Var_cap"=[1]OUT_SyntheticFuels!$B$4:$B$1000)*1,[1]OUT_SyntheticFuels!J$4:J$1000)</f>
        <v>1.4747492541851107E-5</v>
      </c>
    </row>
    <row r="2030" spans="2:11" x14ac:dyDescent="0.25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1.00465011699958E-5</v>
      </c>
      <c r="K2030" s="7" cm="1">
        <f t="array" ref="K2030">SUMPRODUCT(("CT_CWODBDSCCS"=[1]OUT_SyntheticFuels!$C$4:$C$1000)*1,("Var_cap"=[1]OUT_SyntheticFuels!$B$4:$B$1000)*1,[1]OUT_SyntheticFuels!J$4:J$1000)</f>
        <v>1.02697873672493E-5</v>
      </c>
    </row>
    <row r="2031" spans="2:11" x14ac:dyDescent="0.25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5.0214845870111026E-3</v>
      </c>
      <c r="G2031" s="7" cm="1">
        <f t="array" ref="G2031">SUMPRODUCT(("CT_CWODETH"=[1]OUT_SyntheticFuels!$C$4:$C$1000)*1,("Var_cap"=[1]OUT_SyntheticFuels!$B$4:$B$1000)*1,[1]OUT_SyntheticFuels!F$4:F$1000)</f>
        <v>4.0068634483389313E-5</v>
      </c>
      <c r="H2031" s="7" cm="1">
        <f t="array" ref="H2031">SUMPRODUCT(("CT_CWODETH"=[1]OUT_SyntheticFuels!$C$4:$C$1000)*1,("Var_cap"=[1]OUT_SyntheticFuels!$B$4:$B$1000)*1,[1]OUT_SyntheticFuels!G$4:G$1000)</f>
        <v>3.9582574193179794E-5</v>
      </c>
      <c r="I2031" s="7" cm="1">
        <f t="array" ref="I2031">SUMPRODUCT(("CT_CWODETH"=[1]OUT_SyntheticFuels!$C$4:$C$1000)*1,("Var_cap"=[1]OUT_SyntheticFuels!$B$4:$B$1000)*1,[1]OUT_SyntheticFuels!H$4:H$1000)</f>
        <v>2.5453221540860244E-5</v>
      </c>
      <c r="J2031" s="7" cm="1">
        <f t="array" ref="J2031">SUMPRODUCT(("CT_CWODETH"=[1]OUT_SyntheticFuels!$C$4:$C$1000)*1,("Var_cap"=[1]OUT_SyntheticFuels!$B$4:$B$1000)*1,[1]OUT_SyntheticFuels!I$4:I$1000)</f>
        <v>1.5887308131720028E-5</v>
      </c>
      <c r="K2031" s="7" cm="1">
        <f t="array" ref="K2031">SUMPRODUCT(("CT_CWODETH"=[1]OUT_SyntheticFuels!$C$4:$C$1000)*1,("Var_cap"=[1]OUT_SyntheticFuels!$B$4:$B$1000)*1,[1]OUT_SyntheticFuels!J$4:J$1000)</f>
        <v>1.0728087046710163E-5</v>
      </c>
    </row>
    <row r="2032" spans="2:11" x14ac:dyDescent="0.25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8.5087596315531002E-6</v>
      </c>
      <c r="K2032" s="7" cm="1">
        <f t="array" ref="K2032">SUMPRODUCT(("CT_CWODETHCCS"=[1]OUT_SyntheticFuels!$C$4:$C$1000)*1,("Var_cap"=[1]OUT_SyntheticFuels!$B$4:$B$1000)*1,[1]OUT_SyntheticFuels!J$4:J$1000)</f>
        <v>8.6245436168394698E-6</v>
      </c>
    </row>
    <row r="2033" spans="2:11" x14ac:dyDescent="0.25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4.9504511696427798E-2</v>
      </c>
      <c r="G2033" s="7" cm="1">
        <f t="array" ref="G2033">SUMPRODUCT(("SUP_MNRBIO"=[1]OUT_SyntheticFuels!$C$4:$C$1000)*1,("Var_cap"=[1]OUT_SyntheticFuels!$B$4:$B$1000)*1,[1]OUT_SyntheticFuels!F$4:F$1000)</f>
        <v>0.269637194043367</v>
      </c>
      <c r="H2033" s="7" cm="1">
        <f t="array" ref="H2033">SUMPRODUCT(("SUP_MNRBIO"=[1]OUT_SyntheticFuels!$C$4:$C$1000)*1,("Var_cap"=[1]OUT_SyntheticFuels!$B$4:$B$1000)*1,[1]OUT_SyntheticFuels!G$4:G$1000)</f>
        <v>0.26863160489893273</v>
      </c>
      <c r="I2033" s="7" cm="1">
        <f t="array" ref="I2033">SUMPRODUCT(("SUP_MNRBIO"=[1]OUT_SyntheticFuels!$C$4:$C$1000)*1,("Var_cap"=[1]OUT_SyntheticFuels!$B$4:$B$1000)*1,[1]OUT_SyntheticFuels!H$4:H$1000)</f>
        <v>0.26861489964336016</v>
      </c>
      <c r="J2033" s="7" cm="1">
        <f t="array" ref="J2033">SUMPRODUCT(("SUP_MNRBIO"=[1]OUT_SyntheticFuels!$C$4:$C$1000)*1,("Var_cap"=[1]OUT_SyntheticFuels!$B$4:$B$1000)*1,[1]OUT_SyntheticFuels!I$4:I$1000)</f>
        <v>0.27949208114944701</v>
      </c>
      <c r="K2033" s="7" cm="1">
        <f t="array" ref="K2033">SUMPRODUCT(("SUP_MNRBIO"=[1]OUT_SyntheticFuels!$C$4:$C$1000)*1,("Var_cap"=[1]OUT_SyntheticFuels!$B$4:$B$1000)*1,[1]OUT_SyntheticFuels!J$4:J$1000)</f>
        <v>0.34965187892659727</v>
      </c>
    </row>
    <row r="2034" spans="2:11" x14ac:dyDescent="0.25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0.21266637324972756</v>
      </c>
      <c r="G2034" s="7" cm="1">
        <f t="array" ref="G2034">SUMPRODUCT(("SUP_WSTBIO"=[1]OUT_SyntheticFuels!$C$4:$C$1000)*1,("Var_cap"=[1]OUT_SyntheticFuels!$B$4:$B$1000)*1,[1]OUT_SyntheticFuels!F$4:F$1000)</f>
        <v>0.21296026874654775</v>
      </c>
      <c r="H2034" s="7" cm="1">
        <f t="array" ref="H2034">SUMPRODUCT(("SUP_WSTBIO"=[1]OUT_SyntheticFuels!$C$4:$C$1000)*1,("Var_cap"=[1]OUT_SyntheticFuels!$B$4:$B$1000)*1,[1]OUT_SyntheticFuels!G$4:G$1000)</f>
        <v>0.20506008633258055</v>
      </c>
      <c r="I2034" s="7" cm="1">
        <f t="array" ref="I2034">SUMPRODUCT(("SUP_WSTBIO"=[1]OUT_SyntheticFuels!$C$4:$C$1000)*1,("Var_cap"=[1]OUT_SyntheticFuels!$B$4:$B$1000)*1,[1]OUT_SyntheticFuels!H$4:H$1000)</f>
        <v>0.2614658191184816</v>
      </c>
      <c r="J2034" s="7" cm="1">
        <f t="array" ref="J2034">SUMPRODUCT(("SUP_WSTBIO"=[1]OUT_SyntheticFuels!$C$4:$C$1000)*1,("Var_cap"=[1]OUT_SyntheticFuels!$B$4:$B$1000)*1,[1]OUT_SyntheticFuels!I$4:I$1000)</f>
        <v>0.31762288601304839</v>
      </c>
      <c r="K2034" s="7" cm="1">
        <f t="array" ref="K2034">SUMPRODUCT(("SUP_WSTBIO"=[1]OUT_SyntheticFuels!$C$4:$C$1000)*1,("Var_cap"=[1]OUT_SyntheticFuels!$B$4:$B$1000)*1,[1]OUT_SyntheticFuels!J$4:J$1000)</f>
        <v>4.0227133537990012E-5</v>
      </c>
    </row>
    <row r="2035" spans="2:11" x14ac:dyDescent="0.25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25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1.7148560805963201E-5</v>
      </c>
      <c r="K2036" s="7" cm="1">
        <f t="array" ref="K2036">SUMPRODUCT(("SUP_WSTHTGBIO"=[1]OUT_SyntheticFuels!$C$4:$C$1000)*1,("Var_cap"=[1]OUT_SyntheticFuels!$B$4:$B$1000)*1,[1]OUT_SyntheticFuels!J$4:J$1000)</f>
        <v>1.5307848942114311E-5</v>
      </c>
    </row>
    <row r="2037" spans="2:11" x14ac:dyDescent="0.25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6.7962681521334104E-6</v>
      </c>
      <c r="K2037" s="7" cm="1">
        <f t="array" ref="K2037">SUMPRODUCT(("SUP_WSTHTGBIOCCS"=[1]OUT_SyntheticFuels!$C$4:$C$1000)*1,("Var_cap"=[1]OUT_SyntheticFuels!$B$4:$B$1000)*1,[1]OUT_SyntheticFuels!J$4:J$1000)</f>
        <v>0.39320242149455592</v>
      </c>
    </row>
    <row r="2038" spans="2:11" x14ac:dyDescent="0.25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4.6114811485957E-7</v>
      </c>
      <c r="G2038" s="7" cm="1">
        <f t="array" ref="G2038">SUMPRODUCT(("SUP_WODBIO"=[1]OUT_SyntheticFuels!$C$4:$C$1000)*1,("Var_cap"=[1]OUT_SyntheticFuels!$B$4:$B$1000)*1,[1]OUT_SyntheticFuels!F$4:F$1000)</f>
        <v>1.7360042090706642E-5</v>
      </c>
      <c r="H2038" s="7" cm="1">
        <f t="array" ref="H2038">SUMPRODUCT(("SUP_WODBIO"=[1]OUT_SyntheticFuels!$C$4:$C$1000)*1,("Var_cap"=[1]OUT_SyntheticFuels!$B$4:$B$1000)*1,[1]OUT_SyntheticFuels!G$4:G$1000)</f>
        <v>4.4978781669845003E-5</v>
      </c>
      <c r="I2038" s="7" cm="1">
        <f t="array" ref="I2038">SUMPRODUCT(("SUP_WODBIO"=[1]OUT_SyntheticFuels!$C$4:$C$1000)*1,("Var_cap"=[1]OUT_SyntheticFuels!$B$4:$B$1000)*1,[1]OUT_SyntheticFuels!H$4:H$1000)</f>
        <v>4.6155960352020876E-5</v>
      </c>
      <c r="J2038" s="7" cm="1">
        <f t="array" ref="J2038">SUMPRODUCT(("SUP_WODBIO"=[1]OUT_SyntheticFuels!$C$4:$C$1000)*1,("Var_cap"=[1]OUT_SyntheticFuels!$B$4:$B$1000)*1,[1]OUT_SyntheticFuels!I$4:I$1000)</f>
        <v>8.6155513687873816E-2</v>
      </c>
      <c r="K2038" s="7" cm="1">
        <f t="array" ref="K2038">SUMPRODUCT(("SUP_WODBIO"=[1]OUT_SyntheticFuels!$C$4:$C$1000)*1,("Var_cap"=[1]OUT_SyntheticFuels!$B$4:$B$1000)*1,[1]OUT_SyntheticFuels!J$4:J$1000)</f>
        <v>2.7702353201194962E-5</v>
      </c>
    </row>
    <row r="2039" spans="2:11" x14ac:dyDescent="0.25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1.9038959210405799E-5</v>
      </c>
      <c r="K2039" s="7" cm="1">
        <f t="array" ref="K2039">SUMPRODUCT(("SUP_WODBIOCCS"=[1]OUT_SyntheticFuels!$C$4:$C$1000)*1,("Var_cap"=[1]OUT_SyntheticFuels!$B$4:$B$1000)*1,[1]OUT_SyntheticFuels!J$4:J$1000)</f>
        <v>8.6166796133819307E-2</v>
      </c>
    </row>
    <row r="2040" spans="2:11" x14ac:dyDescent="0.25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4.2529621959559449E-2</v>
      </c>
      <c r="G2040" s="7" cm="1">
        <f t="array" ref="G2040">SUMPRODUCT(("SUP_BIONGA"=[1]OUT_SyntheticFuels!$C$4:$C$1000)*1,("Var_cap"=[1]OUT_SyntheticFuels!$B$4:$B$1000)*1,[1]OUT_SyntheticFuels!F$4:F$1000)</f>
        <v>0.26139354678881555</v>
      </c>
      <c r="H2040" s="7" cm="1">
        <f t="array" ref="H2040">SUMPRODUCT(("SUP_BIONGA"=[1]OUT_SyntheticFuels!$C$4:$C$1000)*1,("Var_cap"=[1]OUT_SyntheticFuels!$B$4:$B$1000)*1,[1]OUT_SyntheticFuels!G$4:G$1000)</f>
        <v>0.19127127520537979</v>
      </c>
      <c r="I2040" s="7" cm="1">
        <f t="array" ref="I2040">SUMPRODUCT(("SUP_BIONGA"=[1]OUT_SyntheticFuels!$C$4:$C$1000)*1,("Var_cap"=[1]OUT_SyntheticFuels!$B$4:$B$1000)*1,[1]OUT_SyntheticFuels!H$4:H$1000)</f>
        <v>0.1912579356352832</v>
      </c>
      <c r="J2040" s="7" cm="1">
        <f t="array" ref="J2040">SUMPRODUCT(("SUP_BIONGA"=[1]OUT_SyntheticFuels!$C$4:$C$1000)*1,("Var_cap"=[1]OUT_SyntheticFuels!$B$4:$B$1000)*1,[1]OUT_SyntheticFuels!I$4:I$1000)</f>
        <v>0.186922619627717</v>
      </c>
      <c r="K2040" s="7" cm="1">
        <f t="array" ref="K2040">SUMPRODUCT(("SUP_BIONGA"=[1]OUT_SyntheticFuels!$C$4:$C$1000)*1,("Var_cap"=[1]OUT_SyntheticFuels!$B$4:$B$1000)*1,[1]OUT_SyntheticFuels!J$4:J$1000)</f>
        <v>0.3719253407603863</v>
      </c>
    </row>
    <row r="2041" spans="2:11" x14ac:dyDescent="0.25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0.35503458804771404</v>
      </c>
      <c r="G2041" s="7" cm="1">
        <f t="array" ref="G2041">SUMPRODUCT(("CT_CWODPLT"=[1]OUT_SyntheticFuels!$C$4:$C$1000)*1,("Var_cap"=[1]OUT_SyntheticFuels!$B$4:$B$1000)*1,[1]OUT_SyntheticFuels!F$4:F$1000)</f>
        <v>0.41283708032731709</v>
      </c>
      <c r="H2041" s="7" cm="1">
        <f t="array" ref="H2041">SUMPRODUCT(("CT_CWODPLT"=[1]OUT_SyntheticFuels!$C$4:$C$1000)*1,("Var_cap"=[1]OUT_SyntheticFuels!$B$4:$B$1000)*1,[1]OUT_SyntheticFuels!G$4:G$1000)</f>
        <v>0.41283956241533876</v>
      </c>
      <c r="I2041" s="7" cm="1">
        <f t="array" ref="I2041">SUMPRODUCT(("CT_CWODPLT"=[1]OUT_SyntheticFuels!$C$4:$C$1000)*1,("Var_cap"=[1]OUT_SyntheticFuels!$B$4:$B$1000)*1,[1]OUT_SyntheticFuels!H$4:H$1000)</f>
        <v>0.41286926105220856</v>
      </c>
      <c r="J2041" s="7" cm="1">
        <f t="array" ref="J2041">SUMPRODUCT(("CT_CWODPLT"=[1]OUT_SyntheticFuels!$C$4:$C$1000)*1,("Var_cap"=[1]OUT_SyntheticFuels!$B$4:$B$1000)*1,[1]OUT_SyntheticFuels!I$4:I$1000)</f>
        <v>0.51074878073603847</v>
      </c>
      <c r="K2041" s="7" cm="1">
        <f t="array" ref="K2041">SUMPRODUCT(("CT_CWODPLT"=[1]OUT_SyntheticFuels!$C$4:$C$1000)*1,("Var_cap"=[1]OUT_SyntheticFuels!$B$4:$B$1000)*1,[1]OUT_SyntheticFuels!J$4:J$1000)</f>
        <v>0.69449804813224003</v>
      </c>
    </row>
    <row r="2042" spans="2:11" x14ac:dyDescent="0.25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8.2735476194930002E-7</v>
      </c>
      <c r="J2042" s="7" cm="1">
        <f t="array" ref="J2042">SUMPRODUCT(("SUP_H2NGA"=[1]OUT_SyntheticFuels!$C$4:$C$1000)*1,("Var_cap"=[1]OUT_SyntheticFuels!$B$4:$B$1000)*1,[1]OUT_SyntheticFuels!I$4:I$1000)</f>
        <v>3.7663334776928952E-4</v>
      </c>
      <c r="K2042" s="7" cm="1">
        <f t="array" ref="K2042">SUMPRODUCT(("SUP_H2NGA"=[1]OUT_SyntheticFuels!$C$4:$C$1000)*1,("Var_cap"=[1]OUT_SyntheticFuels!$B$4:$B$1000)*1,[1]OUT_SyntheticFuels!J$4:J$1000)</f>
        <v>3.5462668275702651E-4</v>
      </c>
    </row>
    <row r="2043" spans="2:11" x14ac:dyDescent="0.25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2.12335170433833E-6</v>
      </c>
      <c r="J2043" s="7" cm="1">
        <f t="array" ref="J2043">SUMPRODUCT(("SUP_H2DSL"=[1]OUT_SyntheticFuels!$C$4:$C$1000)*1,("Var_cap"=[1]OUT_SyntheticFuels!$B$4:$B$1000)*1,[1]OUT_SyntheticFuels!I$4:I$1000)</f>
        <v>0.20072447972571059</v>
      </c>
      <c r="K2043" s="7" cm="1">
        <f t="array" ref="K2043">SUMPRODUCT(("SUP_H2DSL"=[1]OUT_SyntheticFuels!$C$4:$C$1000)*1,("Var_cap"=[1]OUT_SyntheticFuels!$B$4:$B$1000)*1,[1]OUT_SyntheticFuels!J$4:J$1000)</f>
        <v>3.9563733871400553E-4</v>
      </c>
    </row>
    <row r="2044" spans="2:11" x14ac:dyDescent="0.25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2.0671799390994502E-6</v>
      </c>
      <c r="J2044" s="7" cm="1">
        <f t="array" ref="J2044">SUMPRODUCT(("SUP_H2GSL"=[1]OUT_SyntheticFuels!$C$4:$C$1000)*1,("Var_cap"=[1]OUT_SyntheticFuels!$B$4:$B$1000)*1,[1]OUT_SyntheticFuels!I$4:I$1000)</f>
        <v>0.30797405795187444</v>
      </c>
      <c r="K2044" s="7" cm="1">
        <f t="array" ref="K2044">SUMPRODUCT(("SUP_H2GSL"=[1]OUT_SyntheticFuels!$C$4:$C$1000)*1,("Var_cap"=[1]OUT_SyntheticFuels!$B$4:$B$1000)*1,[1]OUT_SyntheticFuels!J$4:J$1000)</f>
        <v>2.4174781233019027E-2</v>
      </c>
    </row>
    <row r="2045" spans="2:11" x14ac:dyDescent="0.25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75" x14ac:dyDescent="0.25"/>
  <cols>
    <col min="2" max="2" width="36.625" bestFit="1" customWidth="1"/>
    <col min="3" max="3" width="9.375" bestFit="1" customWidth="1"/>
  </cols>
  <sheetData>
    <row r="2" spans="2:8" x14ac:dyDescent="0.25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25">
      <c r="B3" s="2" t="s">
        <v>1720</v>
      </c>
      <c r="C3" s="3">
        <f>SUM(C4:C7)</f>
        <v>714.13435186006302</v>
      </c>
      <c r="D3" s="3">
        <f t="shared" ref="D3:H3" si="0">SUM(D4:D7)</f>
        <v>703.77420177042086</v>
      </c>
      <c r="E3" s="3">
        <f t="shared" si="0"/>
        <v>688.79659716313199</v>
      </c>
      <c r="F3" s="3">
        <f t="shared" si="0"/>
        <v>632.25915211466122</v>
      </c>
      <c r="G3" s="3">
        <f t="shared" si="0"/>
        <v>521.11182597147558</v>
      </c>
      <c r="H3" s="3">
        <f t="shared" si="0"/>
        <v>444.32648719085569</v>
      </c>
    </row>
    <row r="4" spans="2:8" x14ac:dyDescent="0.25">
      <c r="B4" s="25" t="s">
        <v>1728</v>
      </c>
      <c r="C4" s="1">
        <f>'SPS1'!F761</f>
        <v>142.21753267544292</v>
      </c>
      <c r="D4" s="1">
        <f>'SPS1'!G761</f>
        <v>140.54088383240196</v>
      </c>
      <c r="E4" s="1">
        <f>'SPS1'!H761</f>
        <v>142.07701584399544</v>
      </c>
      <c r="F4" s="1">
        <f>'SPS1'!I761</f>
        <v>134.87630559857988</v>
      </c>
      <c r="G4" s="1">
        <f>'SPS1'!J761</f>
        <v>118.84413076042244</v>
      </c>
      <c r="H4" s="1">
        <f>'SPS1'!K761</f>
        <v>105.91541075398695</v>
      </c>
    </row>
    <row r="5" spans="2:8" x14ac:dyDescent="0.25">
      <c r="B5" s="25" t="s">
        <v>1729</v>
      </c>
      <c r="C5" s="1">
        <f>'SPS1'!F880</f>
        <v>140.10114377089309</v>
      </c>
      <c r="D5" s="1">
        <f>'SPS1'!G880</f>
        <v>137.10226296683138</v>
      </c>
      <c r="E5" s="1">
        <f>'SPS1'!H880</f>
        <v>139.41817044666521</v>
      </c>
      <c r="F5" s="1">
        <f>'SPS1'!I880</f>
        <v>135.8651359709398</v>
      </c>
      <c r="G5" s="1">
        <f>'SPS1'!J880</f>
        <v>111.45691929251481</v>
      </c>
      <c r="H5" s="1">
        <f>'SPS1'!K880</f>
        <v>94.515162414130742</v>
      </c>
    </row>
    <row r="6" spans="2:8" x14ac:dyDescent="0.25">
      <c r="B6" s="25" t="s">
        <v>1730</v>
      </c>
      <c r="C6" s="1">
        <f>'SPS1'!F970</f>
        <v>217.10153763786889</v>
      </c>
      <c r="D6" s="1">
        <f>'SPS1'!G970</f>
        <v>216.8781140997439</v>
      </c>
      <c r="E6" s="1">
        <f>'SPS1'!H970</f>
        <v>215.0958440882508</v>
      </c>
      <c r="F6" s="1">
        <f>'SPS1'!I970</f>
        <v>205.86335238555441</v>
      </c>
      <c r="G6" s="1">
        <f>'SPS1'!J970</f>
        <v>175.66865811004629</v>
      </c>
      <c r="H6" s="1">
        <f>'SPS1'!K970</f>
        <v>144.66743302645648</v>
      </c>
    </row>
    <row r="7" spans="2:8" x14ac:dyDescent="0.25">
      <c r="B7" s="25" t="s">
        <v>1731</v>
      </c>
      <c r="C7" s="1">
        <f>'SPS1'!F1134+'SPS1'!F1313+'SPS1'!F1397+'SPS1'!F1481+'SPS1'!F1488+'SPS1'!F1495+'SPS1'!F1544+'SPS1'!F1591+'SPS1'!F1638</f>
        <v>214.71413777585812</v>
      </c>
      <c r="D7" s="1">
        <f>'SPS1'!G1134+'SPS1'!G1313+'SPS1'!G1397+'SPS1'!G1481+'SPS1'!G1488+'SPS1'!G1495+'SPS1'!G1544+'SPS1'!G1591+'SPS1'!G1638</f>
        <v>209.25294087144351</v>
      </c>
      <c r="E7" s="1">
        <f>'SPS1'!H1134+'SPS1'!H1313+'SPS1'!H1397+'SPS1'!H1481+'SPS1'!H1488+'SPS1'!H1495+'SPS1'!H1544+'SPS1'!H1591+'SPS1'!H1638</f>
        <v>192.20556678422054</v>
      </c>
      <c r="F7" s="1">
        <f>'SPS1'!I1134+'SPS1'!I1313+'SPS1'!I1397+'SPS1'!I1481+'SPS1'!I1488+'SPS1'!I1495+'SPS1'!I1544+'SPS1'!I1591+'SPS1'!I1638</f>
        <v>155.6543581595871</v>
      </c>
      <c r="G7" s="1">
        <f>'SPS1'!J1134+'SPS1'!J1313+'SPS1'!J1397+'SPS1'!J1481+'SPS1'!J1488+'SPS1'!J1495+'SPS1'!J1544+'SPS1'!J1591+'SPS1'!J1638</f>
        <v>115.14211780849197</v>
      </c>
      <c r="H7" s="1">
        <f>'SPS1'!K1134+'SPS1'!K1313+'SPS1'!K1397+'SPS1'!K1481+'SPS1'!K1488+'SPS1'!K1495+'SPS1'!K1544+'SPS1'!K1591+'SPS1'!K1638</f>
        <v>99.22848099628149</v>
      </c>
    </row>
    <row r="8" spans="2:8" x14ac:dyDescent="0.25">
      <c r="B8" s="2" t="s">
        <v>1736</v>
      </c>
      <c r="C8" s="3">
        <f>SUM(C9:C12)</f>
        <v>508.67675259645267</v>
      </c>
      <c r="D8" s="3">
        <f t="shared" ref="D8:H8" si="1">SUM(D9:D12)</f>
        <v>501.19346293555333</v>
      </c>
      <c r="E8" s="3">
        <f t="shared" si="1"/>
        <v>448.65968366364962</v>
      </c>
      <c r="F8" s="3">
        <f t="shared" si="1"/>
        <v>413.78061542663949</v>
      </c>
      <c r="G8" s="3">
        <f t="shared" si="1"/>
        <v>442.59809124100877</v>
      </c>
      <c r="H8" s="3">
        <f t="shared" si="1"/>
        <v>443.33328165878083</v>
      </c>
    </row>
    <row r="9" spans="2:8" x14ac:dyDescent="0.25">
      <c r="B9" s="25" t="s">
        <v>1733</v>
      </c>
      <c r="C9" s="1">
        <f>'SPS1'!F289+'SPS1'!F407</f>
        <v>493.35569641424991</v>
      </c>
      <c r="D9" s="1">
        <f>'SPS1'!G289+'SPS1'!G407</f>
        <v>477.20662430631512</v>
      </c>
      <c r="E9" s="1">
        <f>'SPS1'!H289+'SPS1'!H407</f>
        <v>422.46250746915348</v>
      </c>
      <c r="F9" s="1">
        <f>'SPS1'!I289+'SPS1'!I407</f>
        <v>384.75406128586076</v>
      </c>
      <c r="G9" s="1">
        <f>'SPS1'!J289+'SPS1'!J407</f>
        <v>387.93830498510664</v>
      </c>
      <c r="H9" s="1">
        <f>'SPS1'!K289+'SPS1'!K407</f>
        <v>358.9074208009684</v>
      </c>
    </row>
    <row r="10" spans="2:8" x14ac:dyDescent="0.25">
      <c r="B10" s="25" t="s">
        <v>1734</v>
      </c>
      <c r="C10" s="1">
        <f>'SPS1'!F588+'SPS1'!F602+'SPS1'!F642</f>
        <v>15.313545767167843</v>
      </c>
      <c r="D10" s="1">
        <f>'SPS1'!G588+'SPS1'!G602+'SPS1'!G642</f>
        <v>23.972894334053247</v>
      </c>
      <c r="E10" s="1">
        <f>'SPS1'!H588+'SPS1'!H602+'SPS1'!H642</f>
        <v>26.183104021744768</v>
      </c>
      <c r="F10" s="1">
        <f>'SPS1'!I588+'SPS1'!I602+'SPS1'!I642</f>
        <v>29.008363292318556</v>
      </c>
      <c r="G10" s="1">
        <f>'SPS1'!J588+'SPS1'!J602+'SPS1'!J642</f>
        <v>38.927848152990578</v>
      </c>
      <c r="H10" s="1">
        <f>'SPS1'!K588+'SPS1'!K602+'SPS1'!K642</f>
        <v>47.130540052008222</v>
      </c>
    </row>
    <row r="11" spans="2:8" x14ac:dyDescent="0.25">
      <c r="B11" s="25" t="s">
        <v>1732</v>
      </c>
      <c r="C11" s="1">
        <f>'SPS1'!F677</f>
        <v>7.5104150349002982E-3</v>
      </c>
      <c r="D11" s="1">
        <f>'SPS1'!G677</f>
        <v>1.394429518492944E-2</v>
      </c>
      <c r="E11" s="1">
        <f>'SPS1'!H677</f>
        <v>1.4072172751368125E-2</v>
      </c>
      <c r="F11" s="1">
        <f>'SPS1'!I677</f>
        <v>1.8190848460186988E-2</v>
      </c>
      <c r="G11" s="1">
        <f>'SPS1'!J677</f>
        <v>15.731926812289462</v>
      </c>
      <c r="H11" s="1">
        <f>'SPS1'!K677</f>
        <v>37.295143490532446</v>
      </c>
    </row>
    <row r="12" spans="2:8" x14ac:dyDescent="0.25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1.1290622058500815E-5</v>
      </c>
      <c r="H12" s="1">
        <f>'SPS1'!K1702</f>
        <v>1.773152717861378E-4</v>
      </c>
    </row>
    <row r="13" spans="2:8" x14ac:dyDescent="0.25">
      <c r="B13" s="2" t="s">
        <v>1737</v>
      </c>
      <c r="C13" s="3">
        <f>'SPS1'!F2+'SPS1'!F20-'SPS1'!F55</f>
        <v>962.6886168313174</v>
      </c>
      <c r="D13" s="3">
        <f>'SPS1'!G2+'SPS1'!G20-'SPS1'!G55</f>
        <v>965.54231622507643</v>
      </c>
      <c r="E13" s="3">
        <f>'SPS1'!H2+'SPS1'!H20-'SPS1'!H55</f>
        <v>878.448956940936</v>
      </c>
      <c r="F13" s="3">
        <f>'SPS1'!I2+'SPS1'!I20-'SPS1'!I55</f>
        <v>780.62190276633635</v>
      </c>
      <c r="G13" s="3">
        <f>'SPS1'!J2+'SPS1'!J20-'SPS1'!J55</f>
        <v>647.64227261746942</v>
      </c>
      <c r="H13" s="3">
        <f>'SPS1'!K2+'SPS1'!K20-'SPS1'!K55</f>
        <v>548.67398663817198</v>
      </c>
    </row>
    <row r="14" spans="2:8" x14ac:dyDescent="0.25">
      <c r="B14" s="25" t="s">
        <v>1738</v>
      </c>
      <c r="C14" s="1">
        <f>'SPS1'!F2</f>
        <v>299.34512542047105</v>
      </c>
      <c r="D14" s="1">
        <f>'SPS1'!G2</f>
        <v>295.65869024418191</v>
      </c>
      <c r="E14" s="1">
        <f>'SPS1'!H2</f>
        <v>326.52205871859894</v>
      </c>
      <c r="F14" s="1">
        <f>'SPS1'!I2</f>
        <v>372.63203354031714</v>
      </c>
      <c r="G14" s="1">
        <f>'SPS1'!J2</f>
        <v>424.64157817015115</v>
      </c>
      <c r="H14" s="1">
        <f>'SPS1'!K2</f>
        <v>483.30073255614434</v>
      </c>
    </row>
    <row r="15" spans="2:8" x14ac:dyDescent="0.25">
      <c r="B15" s="25" t="s">
        <v>19</v>
      </c>
      <c r="C15" s="1">
        <f>'SPS1'!F20</f>
        <v>780.51350219256915</v>
      </c>
      <c r="D15" s="1">
        <f>'SPS1'!G20</f>
        <v>705.72726428898818</v>
      </c>
      <c r="E15" s="1">
        <f>'SPS1'!H20</f>
        <v>606.59902610793313</v>
      </c>
      <c r="F15" s="1">
        <f>'SPS1'!I20</f>
        <v>434.79546757585229</v>
      </c>
      <c r="G15" s="1">
        <f>'SPS1'!J20</f>
        <v>242.26673424388071</v>
      </c>
      <c r="H15" s="1">
        <f>'SPS1'!K20</f>
        <v>81.249507428972876</v>
      </c>
    </row>
    <row r="16" spans="2:8" x14ac:dyDescent="0.25">
      <c r="B16" s="25" t="s">
        <v>24</v>
      </c>
      <c r="C16" s="1">
        <f>'SPS1'!F55</f>
        <v>117.17001078172274</v>
      </c>
      <c r="D16" s="1">
        <f>'SPS1'!G55</f>
        <v>35.843638308093617</v>
      </c>
      <c r="E16" s="1">
        <f>'SPS1'!H55</f>
        <v>54.672127885596105</v>
      </c>
      <c r="F16" s="1">
        <f>'SPS1'!I55</f>
        <v>26.805598349833112</v>
      </c>
      <c r="G16" s="1">
        <f>'SPS1'!J55</f>
        <v>19.266039796562396</v>
      </c>
      <c r="H16" s="1">
        <f>'SPS1'!K55</f>
        <v>15.876253346945177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Panos Evangelos</cp:lastModifiedBy>
  <dcterms:created xsi:type="dcterms:W3CDTF">2023-01-16T15:31:56Z</dcterms:created>
  <dcterms:modified xsi:type="dcterms:W3CDTF">2024-10-31T14:00:10Z</dcterms:modified>
</cp:coreProperties>
</file>