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575E52B1-DDFE-471A-8837-C417C7622710}" xr6:coauthVersionLast="47" xr6:coauthVersionMax="47" xr10:uidLastSave="{00000000-0000-0000-0000-000000000000}"/>
  <bookViews>
    <workbookView xWindow="17445" yWindow="5805" windowWidth="31560" windowHeight="17235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/>
  <c r="G1688" i="1" a="1"/>
  <c r="G1688" i="1"/>
  <c r="K1688" i="1" a="1"/>
  <c r="K1688" i="1"/>
  <c r="H1688" i="1" a="1"/>
  <c r="H1688" i="1"/>
  <c r="F1688" i="1" a="1"/>
  <c r="F1688" i="1"/>
  <c r="I1688" i="1" a="1"/>
  <c r="I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H2016" i="1" a="1"/>
  <c r="H2016" i="1" s="1"/>
  <c r="I2013" i="1" a="1"/>
  <c r="I2013" i="1" s="1"/>
  <c r="I2014" i="1" s="1" a="1"/>
  <c r="I2014" i="1" s="1"/>
  <c r="F2016" i="1" a="1"/>
  <c r="F2016" i="1" s="1"/>
  <c r="K2015" i="1" a="1"/>
  <c r="K2015" i="1" s="1"/>
  <c r="J2015" i="1" a="1"/>
  <c r="J2015" i="1" s="1"/>
  <c r="G2016" i="1" a="1"/>
  <c r="G2016" i="1" s="1"/>
  <c r="H2013" i="1" a="1"/>
  <c r="H2013" i="1" s="1"/>
  <c r="H2014" i="1" s="1" a="1"/>
  <c r="H2014" i="1" s="1"/>
  <c r="G2015" i="1" a="1"/>
  <c r="G2015" i="1" s="1"/>
  <c r="K2016" i="1" a="1"/>
  <c r="K2016" i="1" s="1"/>
  <c r="I2015" i="1" a="1"/>
  <c r="I2015" i="1" s="1"/>
  <c r="J2013" i="1" a="1"/>
  <c r="J2013" i="1" s="1"/>
  <c r="J2014" i="1" s="1" a="1"/>
  <c r="J2014" i="1" s="1"/>
  <c r="J2016" i="1" a="1"/>
  <c r="J2016" i="1" s="1"/>
  <c r="K2013" i="1" a="1"/>
  <c r="K2013" i="1" s="1"/>
  <c r="K2014" i="1" s="1" a="1"/>
  <c r="K2014" i="1" s="1"/>
  <c r="I2016" i="1" a="1"/>
  <c r="I2016" i="1" s="1"/>
  <c r="F2015" i="1" a="1"/>
  <c r="F2015" i="1" s="1"/>
  <c r="G2013" i="1" a="1"/>
  <c r="G2013" i="1" s="1"/>
  <c r="G2014" i="1" s="1" a="1"/>
  <c r="G2014" i="1" s="1"/>
  <c r="H2015" i="1" a="1"/>
  <c r="H2015" i="1" s="1"/>
  <c r="J2010" i="1" a="1"/>
  <c r="J2010" i="1" s="1"/>
  <c r="I2008" i="1" a="1"/>
  <c r="I2008" i="1" s="1"/>
  <c r="I2009" i="1" s="1" a="1"/>
  <c r="I2009" i="1" s="1"/>
  <c r="G2008" i="1" a="1"/>
  <c r="G2008" i="1" s="1"/>
  <c r="G2009" i="1" s="1" a="1"/>
  <c r="G2009" i="1" s="1"/>
  <c r="H2005" i="1" a="1"/>
  <c r="H2005" i="1" s="1"/>
  <c r="F2008" i="1" a="1"/>
  <c r="F2008" i="1" s="1"/>
  <c r="F2009" i="1" s="1" a="1"/>
  <c r="F2009" i="1" s="1"/>
  <c r="F2006" i="1" a="1"/>
  <c r="F2006" i="1" s="1"/>
  <c r="G2006" i="1" a="1"/>
  <c r="G2006" i="1" s="1"/>
  <c r="K2006" i="1" a="1"/>
  <c r="K2006" i="1" s="1"/>
  <c r="J2003" i="1" a="1"/>
  <c r="J2003" i="1" s="1"/>
  <c r="J2004" i="1" s="1" a="1"/>
  <c r="J2004" i="1" s="1"/>
  <c r="I2011" i="1" a="1"/>
  <c r="I2011" i="1" s="1"/>
  <c r="I2012" i="1" s="1" a="1"/>
  <c r="I2012" i="1" s="1"/>
  <c r="H2010" i="1" a="1"/>
  <c r="H2010" i="1" s="1"/>
  <c r="G2010" i="1" a="1"/>
  <c r="G2010" i="1" s="1"/>
  <c r="F2003" i="1" a="1"/>
  <c r="F2003" i="1" s="1"/>
  <c r="F2004" i="1" s="1" a="1"/>
  <c r="F2004" i="1" s="1"/>
  <c r="H2003" i="1" a="1"/>
  <c r="H2003" i="1" s="1"/>
  <c r="H2004" i="1" s="1" a="1"/>
  <c r="H2004" i="1" s="1"/>
  <c r="J2008" i="1" a="1"/>
  <c r="J2008" i="1" s="1"/>
  <c r="J2009" i="1" s="1" a="1"/>
  <c r="J2009" i="1" s="1"/>
  <c r="K2003" i="1" a="1"/>
  <c r="K2003" i="1" s="1"/>
  <c r="K2004" i="1" s="1" a="1"/>
  <c r="K2004" i="1" s="1"/>
  <c r="I2003" i="1" a="1"/>
  <c r="I2003" i="1" s="1"/>
  <c r="I2004" i="1" s="1" a="1"/>
  <c r="I2004" i="1" s="1"/>
  <c r="K2008" i="1" a="1"/>
  <c r="K2008" i="1" s="1"/>
  <c r="K2009" i="1" s="1" a="1"/>
  <c r="K2009" i="1" s="1"/>
  <c r="F2013" i="1" a="1"/>
  <c r="F2013" i="1" s="1"/>
  <c r="F2014" i="1" s="1" a="1"/>
  <c r="F2014" i="1" s="1"/>
  <c r="H2006" i="1" a="1"/>
  <c r="H2006" i="1" s="1"/>
  <c r="F2005" i="1" a="1"/>
  <c r="F2005" i="1" s="1"/>
  <c r="K2005" i="1" a="1"/>
  <c r="K2005" i="1" s="1"/>
  <c r="F2010" i="1" a="1"/>
  <c r="F2010" i="1" s="1"/>
  <c r="J2005" i="1" a="1"/>
  <c r="J2005" i="1" s="1"/>
  <c r="K2011" i="1" a="1"/>
  <c r="K2011" i="1" s="1"/>
  <c r="K2012" i="1" s="1" a="1"/>
  <c r="K2012" i="1" s="1"/>
  <c r="I2006" i="1" a="1"/>
  <c r="I2006" i="1" s="1"/>
  <c r="K2010" i="1" a="1"/>
  <c r="K2010" i="1" s="1"/>
  <c r="J2011" i="1" a="1"/>
  <c r="J2011" i="1" s="1"/>
  <c r="J2012" i="1" s="1" a="1"/>
  <c r="J2012" i="1" s="1"/>
  <c r="H2011" i="1" a="1"/>
  <c r="H2011" i="1" s="1"/>
  <c r="H2012" i="1" s="1" a="1"/>
  <c r="H2012" i="1" s="1"/>
  <c r="I2010" i="1" a="1"/>
  <c r="I2010" i="1" s="1"/>
  <c r="G2011" i="1" a="1"/>
  <c r="G2011" i="1" s="1"/>
  <c r="G2012" i="1" s="1" a="1"/>
  <c r="G2012" i="1" s="1"/>
  <c r="F2011" i="1" a="1"/>
  <c r="F2011" i="1" s="1"/>
  <c r="F2012" i="1" s="1" a="1"/>
  <c r="F2012" i="1" s="1"/>
  <c r="G2003" i="1" a="1"/>
  <c r="G2003" i="1" s="1"/>
  <c r="G2004" i="1" s="1" a="1"/>
  <c r="G2004" i="1" s="1"/>
  <c r="H2008" i="1" a="1"/>
  <c r="H2008" i="1" s="1"/>
  <c r="H2009" i="1" s="1" a="1"/>
  <c r="H2009" i="1" s="1"/>
  <c r="I2005" i="1" a="1"/>
  <c r="I2005" i="1" s="1"/>
  <c r="J2006" i="1" a="1"/>
  <c r="J2006" i="1" s="1"/>
  <c r="G2005" i="1" a="1"/>
  <c r="G2005" i="1" s="1"/>
  <c r="F1994" i="1" a="1"/>
  <c r="F1994" i="1" s="1"/>
  <c r="J1993" i="1" a="1"/>
  <c r="J1993" i="1" s="1"/>
  <c r="K1993" i="1" a="1"/>
  <c r="K1993" i="1" s="1"/>
  <c r="J1992" i="1" a="1"/>
  <c r="J1992" i="1" s="1"/>
  <c r="I1992" i="1" a="1"/>
  <c r="I1992" i="1" s="1"/>
  <c r="J1995" i="1" a="1"/>
  <c r="J1995" i="1" s="1"/>
  <c r="H1994" i="1" a="1"/>
  <c r="H1994" i="1" s="1"/>
  <c r="I1993" i="1" a="1"/>
  <c r="I1993" i="1" s="1"/>
  <c r="H1992" i="1" a="1"/>
  <c r="H1992" i="1" s="1"/>
  <c r="K2000" i="1" a="1"/>
  <c r="K2000" i="1" s="1"/>
  <c r="H2001" i="1" a="1"/>
  <c r="H2001" i="1" s="1"/>
  <c r="H2002" i="1" s="1" a="1"/>
  <c r="H2002" i="1" s="1"/>
  <c r="F1998" i="1" a="1"/>
  <c r="F1998" i="1" s="1"/>
  <c r="F1999" i="1" s="1" a="1"/>
  <c r="F1999" i="1" s="1"/>
  <c r="G1995" i="1" a="1"/>
  <c r="G1995" i="1" s="1"/>
  <c r="I1994" i="1" a="1"/>
  <c r="I1994" i="1" s="1"/>
  <c r="G1996" i="1" a="1"/>
  <c r="G1996" i="1" s="1"/>
  <c r="K1992" i="1" a="1"/>
  <c r="K1992" i="1" s="1"/>
  <c r="G1992" i="1" a="1"/>
  <c r="G1992" i="1" s="1"/>
  <c r="I1996" i="1" a="1"/>
  <c r="I1996" i="1" s="1"/>
  <c r="J2000" i="1" a="1"/>
  <c r="J2000" i="1" s="1"/>
  <c r="H2000" i="1" a="1"/>
  <c r="H2000" i="1" s="1"/>
  <c r="F2000" i="1" a="1"/>
  <c r="F2000" i="1" s="1"/>
  <c r="I1998" i="1" a="1"/>
  <c r="I1998" i="1" s="1"/>
  <c r="I1999" i="1" s="1" a="1"/>
  <c r="I1999" i="1" s="1"/>
  <c r="K1996" i="1" a="1"/>
  <c r="K1996" i="1" s="1"/>
  <c r="J1996" i="1" a="1"/>
  <c r="J1996" i="1" s="1"/>
  <c r="J1994" i="1" a="1"/>
  <c r="J1994" i="1" s="1"/>
  <c r="J1998" i="1" a="1"/>
  <c r="J1998" i="1" s="1"/>
  <c r="J1999" i="1" s="1" a="1"/>
  <c r="J1999" i="1" s="1"/>
  <c r="K2001" i="1" a="1"/>
  <c r="K2001" i="1" s="1"/>
  <c r="K2002" i="1" s="1" a="1"/>
  <c r="K2002" i="1" s="1"/>
  <c r="G2001" i="1" a="1"/>
  <c r="G2001" i="1" s="1"/>
  <c r="G2002" i="1" s="1" a="1"/>
  <c r="G2002" i="1" s="1"/>
  <c r="F1996" i="1" a="1"/>
  <c r="F1996" i="1" s="1"/>
  <c r="H1993" i="1" a="1"/>
  <c r="H1993" i="1" s="1"/>
  <c r="F2001" i="1" a="1"/>
  <c r="F2001" i="1" s="1"/>
  <c r="F2002" i="1" s="1" a="1"/>
  <c r="F2002" i="1" s="1"/>
  <c r="I2000" i="1" a="1"/>
  <c r="I2000" i="1" s="1"/>
  <c r="J2001" i="1" a="1"/>
  <c r="J2001" i="1" s="1"/>
  <c r="J2002" i="1" s="1" a="1"/>
  <c r="J2002" i="1" s="1"/>
  <c r="I2001" i="1" a="1"/>
  <c r="I2001" i="1" s="1"/>
  <c r="I2002" i="1" s="1" a="1"/>
  <c r="I2002" i="1" s="1"/>
  <c r="I1995" i="1" a="1"/>
  <c r="I1995" i="1" s="1"/>
  <c r="F1995" i="1" a="1"/>
  <c r="F1995" i="1" s="1"/>
  <c r="G1998" i="1" a="1"/>
  <c r="G1998" i="1" s="1"/>
  <c r="G1999" i="1" s="1" a="1"/>
  <c r="G1999" i="1" s="1"/>
  <c r="G2000" i="1" a="1"/>
  <c r="G2000" i="1" s="1"/>
  <c r="K1998" i="1" a="1"/>
  <c r="K1998" i="1" s="1"/>
  <c r="K1999" i="1" s="1" a="1"/>
  <c r="K1999" i="1" s="1"/>
  <c r="H1996" i="1" a="1"/>
  <c r="H1996" i="1" s="1"/>
  <c r="H1998" i="1" a="1"/>
  <c r="H1998" i="1" s="1"/>
  <c r="H1999" i="1" s="1" a="1"/>
  <c r="H1999" i="1" s="1"/>
  <c r="K1995" i="1" a="1"/>
  <c r="K1995" i="1" s="1"/>
  <c r="H1995" i="1" a="1"/>
  <c r="H1995" i="1" s="1"/>
  <c r="G1993" i="1" a="1"/>
  <c r="G1993" i="1" s="1"/>
  <c r="K1994" i="1" a="1"/>
  <c r="K1994" i="1" s="1"/>
  <c r="G1994" i="1" a="1"/>
  <c r="G1994" i="1" s="1"/>
  <c r="F1993" i="1" a="1"/>
  <c r="F1993" i="1" s="1"/>
  <c r="F1992" i="1" a="1"/>
  <c r="F1992" i="1" s="1"/>
  <c r="F1984" i="1" a="1"/>
  <c r="F1984" i="1" s="1"/>
  <c r="J1981" i="1" a="1"/>
  <c r="J1981" i="1" s="1"/>
  <c r="F1988" i="1" a="1"/>
  <c r="F1988" i="1" s="1"/>
  <c r="H1981" i="1" a="1"/>
  <c r="H1981" i="1" s="1"/>
  <c r="F1982" i="1" a="1"/>
  <c r="F1982" i="1" s="1"/>
  <c r="I1985" i="1" a="1"/>
  <c r="I1985" i="1" s="1"/>
  <c r="H1985" i="1" a="1"/>
  <c r="H1985" i="1" s="1"/>
  <c r="J1990" i="1" a="1"/>
  <c r="J1990" i="1" s="1"/>
  <c r="G1987" i="1" a="1"/>
  <c r="G1987" i="1" s="1"/>
  <c r="K1987" i="1" a="1"/>
  <c r="K1987" i="1" s="1"/>
  <c r="K1991" i="1" a="1"/>
  <c r="K1991" i="1" s="1"/>
  <c r="J1988" i="1" a="1"/>
  <c r="J1988" i="1" s="1"/>
  <c r="F1983" i="1" a="1"/>
  <c r="F1983" i="1" s="1"/>
  <c r="G1982" i="1" a="1"/>
  <c r="G1982" i="1" s="1"/>
  <c r="I1982" i="1" a="1"/>
  <c r="I1982" i="1" s="1"/>
  <c r="I1986" i="1" a="1"/>
  <c r="I1986" i="1" s="1"/>
  <c r="J1991" i="1" a="1"/>
  <c r="J1991" i="1" s="1"/>
  <c r="I1991" i="1" a="1"/>
  <c r="I1991" i="1" s="1"/>
  <c r="I1990" i="1" a="1"/>
  <c r="I1990" i="1" s="1"/>
  <c r="H1989" i="1" a="1"/>
  <c r="H1989" i="1" s="1"/>
  <c r="J1985" i="1" a="1"/>
  <c r="J1985" i="1" s="1"/>
  <c r="K1983" i="1" a="1"/>
  <c r="K1983" i="1" s="1"/>
  <c r="I1988" i="1" a="1"/>
  <c r="I1988" i="1" s="1"/>
  <c r="F1987" i="1" a="1"/>
  <c r="F1987" i="1" s="1"/>
  <c r="K1982" i="1" a="1"/>
  <c r="K1982" i="1" s="1"/>
  <c r="G1986" i="1" a="1"/>
  <c r="G1986" i="1" s="1"/>
  <c r="K1986" i="1" a="1"/>
  <c r="K1986" i="1" s="1"/>
  <c r="J1983" i="1" a="1"/>
  <c r="J1983" i="1" s="1"/>
  <c r="J1986" i="1" a="1"/>
  <c r="J1986" i="1" s="1"/>
  <c r="K1984" i="1" a="1"/>
  <c r="K1984" i="1" s="1"/>
  <c r="H1982" i="1" a="1"/>
  <c r="H1982" i="1" s="1"/>
  <c r="H1991" i="1" a="1"/>
  <c r="H1991" i="1" s="1"/>
  <c r="I1987" i="1" a="1"/>
  <c r="I1987" i="1" s="1"/>
  <c r="G1991" i="1" a="1"/>
  <c r="G1991" i="1" s="1"/>
  <c r="G1989" i="1" a="1"/>
  <c r="G1989" i="1" s="1"/>
  <c r="H1984" i="1" a="1"/>
  <c r="H1984" i="1" s="1"/>
  <c r="J1982" i="1" a="1"/>
  <c r="J1982" i="1" s="1"/>
  <c r="F1991" i="1" a="1"/>
  <c r="F1991" i="1" s="1"/>
  <c r="F1985" i="1" a="1"/>
  <c r="F1985" i="1" s="1"/>
  <c r="K1990" i="1" a="1"/>
  <c r="K1990" i="1" s="1"/>
  <c r="H1986" i="1" a="1"/>
  <c r="H1986" i="1" s="1"/>
  <c r="H1990" i="1" a="1"/>
  <c r="H1990" i="1" s="1"/>
  <c r="K1985" i="1" a="1"/>
  <c r="K1985" i="1" s="1"/>
  <c r="G1984" i="1" a="1"/>
  <c r="G1984" i="1" s="1"/>
  <c r="H1983" i="1" a="1"/>
  <c r="H1983" i="1" s="1"/>
  <c r="K1981" i="1" a="1"/>
  <c r="K1981" i="1" s="1"/>
  <c r="G1990" i="1" a="1"/>
  <c r="G1990" i="1" s="1"/>
  <c r="F1990" i="1" a="1"/>
  <c r="F1990" i="1" s="1"/>
  <c r="K1989" i="1" a="1"/>
  <c r="K1989" i="1" s="1"/>
  <c r="H1988" i="1" a="1"/>
  <c r="H1988" i="1" s="1"/>
  <c r="G1988" i="1" a="1"/>
  <c r="G1988" i="1" s="1"/>
  <c r="F1986" i="1" a="1"/>
  <c r="F1986" i="1" s="1"/>
  <c r="I1983" i="1" a="1"/>
  <c r="I1983" i="1" s="1"/>
  <c r="G1985" i="1" a="1"/>
  <c r="G1985" i="1" s="1"/>
  <c r="I1981" i="1" a="1"/>
  <c r="I1981" i="1" s="1"/>
  <c r="J1989" i="1" a="1"/>
  <c r="J1989" i="1" s="1"/>
  <c r="I1989" i="1" a="1"/>
  <c r="I1989" i="1" s="1"/>
  <c r="K1988" i="1" a="1"/>
  <c r="K1988" i="1" s="1"/>
  <c r="J1987" i="1" a="1"/>
  <c r="J1987" i="1" s="1"/>
  <c r="H1987" i="1" a="1"/>
  <c r="H1987" i="1" s="1"/>
  <c r="G1983" i="1" a="1"/>
  <c r="G1983" i="1" s="1"/>
  <c r="F1989" i="1" a="1"/>
  <c r="F1989" i="1" s="1"/>
  <c r="J1984" i="1" a="1"/>
  <c r="J1984" i="1" s="1"/>
  <c r="I1984" i="1" a="1"/>
  <c r="I1984" i="1" s="1"/>
  <c r="G1978" i="1" a="1"/>
  <c r="G1978" i="1" s="1"/>
  <c r="G1979" i="1" a="1"/>
  <c r="G1979" i="1" s="1"/>
  <c r="F1981" i="1" a="1"/>
  <c r="F1981" i="1" s="1"/>
  <c r="J1976" i="1" a="1"/>
  <c r="J1976" i="1" s="1"/>
  <c r="G1980" i="1" a="1"/>
  <c r="G1980" i="1" s="1"/>
  <c r="G1975" i="1" a="1"/>
  <c r="G1975" i="1" s="1"/>
  <c r="F1976" i="1" a="1"/>
  <c r="F1976" i="1" s="1"/>
  <c r="H1972" i="1" a="1"/>
  <c r="H1972" i="1" s="1"/>
  <c r="K1978" i="1" a="1"/>
  <c r="K1978" i="1" s="1"/>
  <c r="J1978" i="1" a="1"/>
  <c r="J1978" i="1" s="1"/>
  <c r="I1975" i="1" a="1"/>
  <c r="I1975" i="1" s="1"/>
  <c r="I1978" i="1" a="1"/>
  <c r="I1978" i="1" s="1"/>
  <c r="G1976" i="1" a="1"/>
  <c r="G1976" i="1" s="1"/>
  <c r="K1976" i="1" a="1"/>
  <c r="K1976" i="1" s="1"/>
  <c r="F1975" i="1" a="1"/>
  <c r="F1975" i="1" s="1"/>
  <c r="K1971" i="1" a="1"/>
  <c r="K1971" i="1" s="1"/>
  <c r="G1981" i="1" a="1"/>
  <c r="G1981" i="1" s="1"/>
  <c r="I1977" i="1" a="1"/>
  <c r="I1977" i="1" s="1"/>
  <c r="H1977" i="1" a="1"/>
  <c r="H1977" i="1" s="1"/>
  <c r="H1976" i="1" a="1"/>
  <c r="H1976" i="1" s="1"/>
  <c r="G1974" i="1" a="1"/>
  <c r="G1974" i="1" s="1"/>
  <c r="G1972" i="1" a="1"/>
  <c r="G1972" i="1" s="1"/>
  <c r="F1974" i="1" a="1"/>
  <c r="F1974" i="1" s="1"/>
  <c r="K1980" i="1" a="1"/>
  <c r="K1980" i="1" s="1"/>
  <c r="J1980" i="1" a="1"/>
  <c r="J1980" i="1" s="1"/>
  <c r="I1980" i="1" a="1"/>
  <c r="I1980" i="1" s="1"/>
  <c r="H1980" i="1" a="1"/>
  <c r="H1980" i="1" s="1"/>
  <c r="J1974" i="1" a="1"/>
  <c r="J1974" i="1" s="1"/>
  <c r="F1980" i="1" a="1"/>
  <c r="F1980" i="1" s="1"/>
  <c r="K1979" i="1" a="1"/>
  <c r="K1979" i="1" s="1"/>
  <c r="J1972" i="1" a="1"/>
  <c r="J1972" i="1" s="1"/>
  <c r="J1979" i="1" a="1"/>
  <c r="J1979" i="1" s="1"/>
  <c r="I1979" i="1" a="1"/>
  <c r="I1979" i="1" s="1"/>
  <c r="H1979" i="1" a="1"/>
  <c r="H1979" i="1" s="1"/>
  <c r="H1971" i="1" a="1"/>
  <c r="H1971" i="1" s="1"/>
  <c r="F1979" i="1" a="1"/>
  <c r="F1979" i="1" s="1"/>
  <c r="K1975" i="1" a="1"/>
  <c r="K1975" i="1" s="1"/>
  <c r="H1978" i="1" a="1"/>
  <c r="H1978" i="1" s="1"/>
  <c r="F1978" i="1" a="1"/>
  <c r="F1978" i="1" s="1"/>
  <c r="K1974" i="1" a="1"/>
  <c r="K1974" i="1" s="1"/>
  <c r="K1977" i="1" a="1"/>
  <c r="K1977" i="1" s="1"/>
  <c r="J1977" i="1" a="1"/>
  <c r="J1977" i="1" s="1"/>
  <c r="J1971" i="1" a="1"/>
  <c r="J1971" i="1" s="1"/>
  <c r="F1977" i="1" a="1"/>
  <c r="F1977" i="1" s="1"/>
  <c r="I1976" i="1" a="1"/>
  <c r="I1976" i="1" s="1"/>
  <c r="I1974" i="1" a="1"/>
  <c r="I1974" i="1" s="1"/>
  <c r="I1971" i="1" a="1"/>
  <c r="I1971" i="1" s="1"/>
  <c r="J1975" i="1" a="1"/>
  <c r="J1975" i="1" s="1"/>
  <c r="F1972" i="1" a="1"/>
  <c r="F1972" i="1" s="1"/>
  <c r="G1977" i="1" a="1"/>
  <c r="G1977" i="1" s="1"/>
  <c r="H1975" i="1" a="1"/>
  <c r="H1975" i="1" s="1"/>
  <c r="K1972" i="1" a="1"/>
  <c r="K1972" i="1" s="1"/>
  <c r="I1972" i="1" a="1"/>
  <c r="I1972" i="1" s="1"/>
  <c r="H1974" i="1" a="1"/>
  <c r="H1974" i="1" s="1"/>
  <c r="J1962" i="1" a="1"/>
  <c r="J1962" i="1" s="1"/>
  <c r="K1963" i="1" a="1"/>
  <c r="K1963" i="1" s="1"/>
  <c r="I1962" i="1" a="1"/>
  <c r="I1962" i="1" s="1"/>
  <c r="I1965" i="1" a="1"/>
  <c r="I1965" i="1" s="1"/>
  <c r="G1965" i="1" a="1"/>
  <c r="G1965" i="1" s="1"/>
  <c r="H1964" i="1" a="1"/>
  <c r="H1964" i="1" s="1"/>
  <c r="J1963" i="1" a="1"/>
  <c r="J1963" i="1" s="1"/>
  <c r="I1968" i="1" a="1"/>
  <c r="I1968" i="1" s="1"/>
  <c r="G1971" i="1" a="1"/>
  <c r="G1971" i="1" s="1"/>
  <c r="H1967" i="1" a="1"/>
  <c r="H1967" i="1" s="1"/>
  <c r="F1967" i="1" a="1"/>
  <c r="F1967" i="1" s="1"/>
  <c r="J1968" i="1" a="1"/>
  <c r="J1968" i="1" s="1"/>
  <c r="F1971" i="1" a="1"/>
  <c r="F1971" i="1" s="1"/>
  <c r="J1970" i="1" a="1"/>
  <c r="J1970" i="1" s="1"/>
  <c r="F1970" i="1" a="1"/>
  <c r="F1970" i="1" s="1"/>
  <c r="I1964" i="1" a="1"/>
  <c r="I1964" i="1" s="1"/>
  <c r="K1969" i="1" a="1"/>
  <c r="K1969" i="1" s="1"/>
  <c r="G1969" i="1" a="1"/>
  <c r="G1969" i="1" s="1"/>
  <c r="K1968" i="1" a="1"/>
  <c r="K1968" i="1" s="1"/>
  <c r="I1963" i="1" a="1"/>
  <c r="I1963" i="1" s="1"/>
  <c r="J1967" i="1" a="1"/>
  <c r="J1967" i="1"/>
  <c r="G1967" i="1" a="1"/>
  <c r="G1967" i="1"/>
  <c r="G1964" i="1" a="1"/>
  <c r="G1964" i="1"/>
  <c r="K1964" i="1" a="1"/>
  <c r="K1964" i="1"/>
  <c r="F1964" i="1" a="1"/>
  <c r="F1964" i="1"/>
  <c r="H1962" i="1" a="1"/>
  <c r="H1962" i="1"/>
  <c r="K1970" i="1" a="1"/>
  <c r="K1970" i="1"/>
  <c r="I1970" i="1" a="1"/>
  <c r="I1970" i="1"/>
  <c r="H1966" i="1" a="1"/>
  <c r="H1966" i="1"/>
  <c r="K1965" i="1" a="1"/>
  <c r="K1965" i="1"/>
  <c r="F1968" i="1" a="1"/>
  <c r="F1968" i="1"/>
  <c r="H1970" i="1" a="1"/>
  <c r="H1970" i="1"/>
  <c r="H1965" i="1" a="1"/>
  <c r="H1965" i="1"/>
  <c r="G1970" i="1" a="1"/>
  <c r="G1970" i="1"/>
  <c r="J1969" i="1" a="1"/>
  <c r="J1969" i="1"/>
  <c r="I1969" i="1" a="1"/>
  <c r="I1969" i="1"/>
  <c r="H1969" i="1" a="1"/>
  <c r="H1969" i="1"/>
  <c r="F1969" i="1" a="1"/>
  <c r="F1969" i="1"/>
  <c r="H1968" i="1" a="1"/>
  <c r="H1968" i="1"/>
  <c r="G1968" i="1" a="1"/>
  <c r="G1968" i="1"/>
  <c r="K1966" i="1" a="1"/>
  <c r="K1966" i="1"/>
  <c r="G1963" i="1" a="1"/>
  <c r="G1963" i="1"/>
  <c r="K1967" i="1" a="1"/>
  <c r="K1967" i="1"/>
  <c r="I1967" i="1" a="1"/>
  <c r="I1967" i="1"/>
  <c r="J1966" i="1" a="1"/>
  <c r="J1966" i="1" s="1"/>
  <c r="F1965" i="1" a="1"/>
  <c r="F1965" i="1" s="1"/>
  <c r="I1966" i="1" a="1"/>
  <c r="I1966" i="1" s="1"/>
  <c r="F1963" i="1" a="1"/>
  <c r="F1963" i="1" s="1"/>
  <c r="K1962" i="1" a="1"/>
  <c r="K1962" i="1" s="1"/>
  <c r="G1966" i="1" a="1"/>
  <c r="G1966" i="1" s="1"/>
  <c r="J1964" i="1" a="1"/>
  <c r="J1964" i="1" s="1"/>
  <c r="F1966" i="1" a="1"/>
  <c r="F1966" i="1" s="1"/>
  <c r="J1965" i="1" a="1"/>
  <c r="J1965" i="1" s="1"/>
  <c r="H1963" i="1" a="1"/>
  <c r="H1963" i="1" s="1"/>
  <c r="J1961" i="1" a="1"/>
  <c r="J1961" i="1" s="1"/>
  <c r="G1961" i="1" a="1"/>
  <c r="G1961" i="1" s="1"/>
  <c r="F1961" i="1" a="1"/>
  <c r="F1961" i="1" s="1"/>
  <c r="K1960" i="1" a="1"/>
  <c r="K1960" i="1" s="1"/>
  <c r="J1960" i="1" a="1"/>
  <c r="J1960" i="1" s="1"/>
  <c r="J1953" i="1" a="1"/>
  <c r="J1953" i="1" s="1"/>
  <c r="K1956" i="1" a="1"/>
  <c r="K1956" i="1" s="1"/>
  <c r="K1958" i="1" a="1"/>
  <c r="K1958" i="1" s="1"/>
  <c r="I1960" i="1" a="1"/>
  <c r="I1960" i="1" s="1"/>
  <c r="H1960" i="1" a="1"/>
  <c r="H1960" i="1" s="1"/>
  <c r="G1960" i="1" a="1"/>
  <c r="G1960" i="1" s="1"/>
  <c r="K1959" i="1" a="1"/>
  <c r="K1959" i="1" s="1"/>
  <c r="J1959" i="1" a="1"/>
  <c r="J1959" i="1" s="1"/>
  <c r="H1959" i="1" a="1"/>
  <c r="H1959" i="1" s="1"/>
  <c r="I1957" i="1" a="1"/>
  <c r="I1957" i="1" s="1"/>
  <c r="H1956" i="1" a="1"/>
  <c r="H1956" i="1" s="1"/>
  <c r="J1955" i="1" a="1"/>
  <c r="J1955" i="1" s="1"/>
  <c r="F1955" i="1" a="1"/>
  <c r="F1955" i="1" s="1"/>
  <c r="H1954" i="1" a="1"/>
  <c r="H1954" i="1" s="1"/>
  <c r="G1959" i="1" a="1"/>
  <c r="G1959" i="1" s="1"/>
  <c r="J1954" i="1" a="1"/>
  <c r="J1954" i="1" s="1"/>
  <c r="J1956" i="1" a="1"/>
  <c r="J1956" i="1" s="1"/>
  <c r="F1959" i="1" a="1"/>
  <c r="F1959" i="1" s="1"/>
  <c r="H1958" i="1" a="1"/>
  <c r="H1958" i="1" s="1"/>
  <c r="K1957" i="1" a="1"/>
  <c r="K1957" i="1" s="1"/>
  <c r="J1957" i="1" a="1"/>
  <c r="J1957" i="1" s="1"/>
  <c r="F1957" i="1" a="1"/>
  <c r="F1957" i="1" s="1"/>
  <c r="I1956" i="1" a="1"/>
  <c r="I1956" i="1" s="1"/>
  <c r="I1955" i="1" a="1"/>
  <c r="I1955" i="1" s="1"/>
  <c r="G1955" i="1" a="1"/>
  <c r="G1955" i="1" s="1"/>
  <c r="G1954" i="1" a="1"/>
  <c r="G1954" i="1" s="1"/>
  <c r="K1954" i="1" a="1"/>
  <c r="K1954" i="1" s="1"/>
  <c r="K1953" i="1" a="1"/>
  <c r="K1953" i="1" s="1"/>
  <c r="H1955" i="1" a="1"/>
  <c r="H1955" i="1" s="1"/>
  <c r="F1960" i="1" a="1"/>
  <c r="F1960" i="1" s="1"/>
  <c r="J1958" i="1" a="1"/>
  <c r="J1958" i="1" s="1"/>
  <c r="G1956" i="1" a="1"/>
  <c r="G1956" i="1" s="1"/>
  <c r="F1956" i="1" a="1"/>
  <c r="F1956" i="1" s="1"/>
  <c r="H1957" i="1" a="1"/>
  <c r="H1957" i="1" s="1"/>
  <c r="I1959" i="1" a="1"/>
  <c r="I1959" i="1" s="1"/>
  <c r="G1957" i="1" a="1"/>
  <c r="G1957" i="1" s="1"/>
  <c r="K1955" i="1" a="1"/>
  <c r="K1955" i="1" s="1"/>
  <c r="I1953" i="1" a="1"/>
  <c r="I1953" i="1" s="1"/>
  <c r="I1954" i="1" a="1"/>
  <c r="I1954" i="1" s="1"/>
  <c r="F1958" i="1" a="1"/>
  <c r="F1958" i="1" s="1"/>
  <c r="I1958" i="1" a="1"/>
  <c r="I1958" i="1" s="1"/>
  <c r="F1954" i="1" a="1"/>
  <c r="F1954" i="1" s="1"/>
  <c r="G1962" i="1" a="1"/>
  <c r="G1962" i="1" s="1"/>
  <c r="F1962" i="1" a="1"/>
  <c r="F1962" i="1" s="1"/>
  <c r="K1961" i="1" a="1"/>
  <c r="K1961" i="1" s="1"/>
  <c r="I1961" i="1" a="1"/>
  <c r="I1961" i="1" s="1"/>
  <c r="H1961" i="1" a="1"/>
  <c r="H1961" i="1" s="1"/>
  <c r="G1958" i="1" a="1"/>
  <c r="G1958" i="1" s="1"/>
  <c r="I1945" i="1" a="1"/>
  <c r="I1945" i="1" s="1"/>
  <c r="I1943" i="1" a="1"/>
  <c r="I1943" i="1" s="1"/>
  <c r="F1947" i="1" a="1"/>
  <c r="F1947" i="1" s="1"/>
  <c r="K1946" i="1" a="1"/>
  <c r="K1946" i="1" s="1"/>
  <c r="G1946" i="1" a="1"/>
  <c r="G1946" i="1" s="1"/>
  <c r="I1946" i="1" a="1"/>
  <c r="I1946" i="1" s="1"/>
  <c r="G1943" i="1" a="1"/>
  <c r="G1943" i="1" s="1"/>
  <c r="K1945" i="1" a="1"/>
  <c r="K1945" i="1" s="1"/>
  <c r="H1951" i="1" a="1"/>
  <c r="H1951" i="1" s="1"/>
  <c r="H1946" i="1" a="1"/>
  <c r="H1946" i="1" s="1"/>
  <c r="J1943" i="1" a="1"/>
  <c r="J1943" i="1" s="1"/>
  <c r="G1945" i="1" a="1"/>
  <c r="G1945" i="1" s="1"/>
  <c r="G1951" i="1" a="1"/>
  <c r="G1951" i="1" s="1"/>
  <c r="J1951" i="1" a="1"/>
  <c r="J1951" i="1" s="1"/>
  <c r="G1947" i="1" a="1"/>
  <c r="G1947" i="1" s="1"/>
  <c r="H1953" i="1" a="1"/>
  <c r="H1953" i="1" s="1"/>
  <c r="G1953" i="1" a="1"/>
  <c r="G1953" i="1" s="1"/>
  <c r="F1945" i="1" a="1"/>
  <c r="F1945" i="1" s="1"/>
  <c r="J1952" i="1" a="1"/>
  <c r="J1952" i="1" s="1"/>
  <c r="H1945" i="1" a="1"/>
  <c r="H1945" i="1" s="1"/>
  <c r="I1952" i="1" a="1"/>
  <c r="I1952" i="1" s="1"/>
  <c r="J1947" i="1" a="1"/>
  <c r="J1947" i="1" s="1"/>
  <c r="K1951" i="1" a="1"/>
  <c r="K1951" i="1" s="1"/>
  <c r="H1952" i="1" a="1"/>
  <c r="H1952" i="1" s="1"/>
  <c r="G1944" i="1" a="1"/>
  <c r="G1944" i="1" s="1"/>
  <c r="F1952" i="1" a="1"/>
  <c r="F1952" i="1" s="1"/>
  <c r="F1948" i="1" a="1"/>
  <c r="F1948" i="1" s="1"/>
  <c r="J1946" i="1" a="1"/>
  <c r="J1946" i="1" s="1"/>
  <c r="I1944" i="1" a="1"/>
  <c r="I1944" i="1" s="1"/>
  <c r="G1952" i="1" a="1"/>
  <c r="G1952" i="1" s="1"/>
  <c r="K1950" i="1" a="1"/>
  <c r="K1950" i="1" s="1"/>
  <c r="G1950" i="1" a="1"/>
  <c r="G1950" i="1" s="1"/>
  <c r="K1943" i="1" a="1"/>
  <c r="K1943" i="1" s="1"/>
  <c r="F1950" i="1" a="1"/>
  <c r="F1950" i="1" s="1"/>
  <c r="H1947" i="1" a="1"/>
  <c r="H1947" i="1" s="1"/>
  <c r="J1945" i="1" a="1"/>
  <c r="J1945" i="1" s="1"/>
  <c r="H1944" i="1" a="1"/>
  <c r="H1944" i="1" s="1"/>
  <c r="F1944" i="1" a="1"/>
  <c r="F1944" i="1" s="1"/>
  <c r="K1944" i="1" a="1"/>
  <c r="K1944" i="1" s="1"/>
  <c r="J1950" i="1" a="1"/>
  <c r="J1950" i="1" s="1"/>
  <c r="F1953" i="1" a="1"/>
  <c r="F1953" i="1" s="1"/>
  <c r="I1950" i="1" a="1"/>
  <c r="I1950" i="1" s="1"/>
  <c r="J1948" i="1" a="1"/>
  <c r="J1948" i="1" s="1"/>
  <c r="H1948" i="1" a="1"/>
  <c r="H1948" i="1" s="1"/>
  <c r="I1947" i="1" a="1"/>
  <c r="I1947" i="1" s="1"/>
  <c r="F1946" i="1" a="1"/>
  <c r="F1946" i="1" s="1"/>
  <c r="G1948" i="1" a="1"/>
  <c r="G1948" i="1" s="1"/>
  <c r="K1952" i="1" a="1"/>
  <c r="K1952" i="1" s="1"/>
  <c r="H1943" i="1" a="1"/>
  <c r="H1943" i="1" s="1"/>
  <c r="I1951" i="1" a="1"/>
  <c r="I1951" i="1" s="1"/>
  <c r="I1948" i="1" a="1"/>
  <c r="I1948" i="1" s="1"/>
  <c r="K1948" i="1" a="1"/>
  <c r="K1948" i="1" s="1"/>
  <c r="H1950" i="1" a="1"/>
  <c r="H1950" i="1" s="1"/>
  <c r="J1944" i="1" a="1"/>
  <c r="J1944" i="1" s="1"/>
  <c r="F1951" i="1" a="1"/>
  <c r="F1951" i="1" s="1"/>
  <c r="K1947" i="1" a="1"/>
  <c r="K1947" i="1" s="1"/>
  <c r="J1935" i="1" a="1"/>
  <c r="J1935" i="1" s="1"/>
  <c r="J1934" i="1" a="1"/>
  <c r="J1934" i="1" s="1"/>
  <c r="J1938" i="1" a="1"/>
  <c r="J1938" i="1" s="1"/>
  <c r="F1935" i="1" a="1"/>
  <c r="F1935" i="1" s="1"/>
  <c r="F1938" i="1" a="1"/>
  <c r="F1938" i="1" s="1"/>
  <c r="I1934" i="1" a="1"/>
  <c r="I1934" i="1" s="1"/>
  <c r="H1937" i="1" a="1"/>
  <c r="H1937" i="1" s="1"/>
  <c r="G1939" i="1" a="1"/>
  <c r="G1939" i="1" s="1"/>
  <c r="G1938" i="1" a="1"/>
  <c r="G1938" i="1" s="1"/>
  <c r="G1934" i="1" a="1"/>
  <c r="G1934" i="1" s="1"/>
  <c r="F1934" i="1" a="1"/>
  <c r="F1934" i="1" s="1"/>
  <c r="H1941" i="1" a="1"/>
  <c r="H1941" i="1" s="1"/>
  <c r="G1940" i="1" a="1"/>
  <c r="G1940" i="1" s="1"/>
  <c r="K1938" i="1" a="1"/>
  <c r="K1938" i="1" s="1"/>
  <c r="J1937" i="1" a="1"/>
  <c r="J1937" i="1" s="1"/>
  <c r="I1937" i="1" a="1"/>
  <c r="I1937" i="1" s="1"/>
  <c r="G1936" i="1" a="1"/>
  <c r="G1936" i="1" s="1"/>
  <c r="J1933" i="1" a="1"/>
  <c r="J1933" i="1" s="1"/>
  <c r="H1933" i="1" a="1"/>
  <c r="H1933" i="1" s="1"/>
  <c r="F1943" i="1" a="1"/>
  <c r="F1943" i="1" s="1"/>
  <c r="I1940" i="1" a="1"/>
  <c r="I1940" i="1" s="1"/>
  <c r="G1937" i="1" a="1"/>
  <c r="G1937" i="1" s="1"/>
  <c r="G1935" i="1" a="1"/>
  <c r="G1935" i="1" s="1"/>
  <c r="K1932" i="1" a="1"/>
  <c r="K1932" i="1" s="1"/>
  <c r="H1936" i="1" a="1"/>
  <c r="H1936" i="1" s="1"/>
  <c r="I1933" i="1" a="1"/>
  <c r="I1933" i="1" s="1"/>
  <c r="K1942" i="1" a="1"/>
  <c r="K1942" i="1" s="1"/>
  <c r="G1942" i="1" a="1"/>
  <c r="G1942" i="1" s="1"/>
  <c r="I1942" i="1" a="1"/>
  <c r="I1942" i="1" s="1"/>
  <c r="K1939" i="1" a="1"/>
  <c r="K1939" i="1" s="1"/>
  <c r="K1934" i="1" a="1"/>
  <c r="K1934" i="1" s="1"/>
  <c r="K1937" i="1" a="1"/>
  <c r="K1937" i="1" s="1"/>
  <c r="J1942" i="1" a="1"/>
  <c r="J1942" i="1" s="1"/>
  <c r="K1941" i="1" a="1"/>
  <c r="K1941" i="1" s="1"/>
  <c r="K1936" i="1" a="1"/>
  <c r="K1936" i="1" s="1"/>
  <c r="H1940" i="1" a="1"/>
  <c r="H1940" i="1" s="1"/>
  <c r="J1940" i="1" a="1"/>
  <c r="J1940" i="1" s="1"/>
  <c r="H1942" i="1" a="1"/>
  <c r="H1942" i="1" s="1"/>
  <c r="F1942" i="1" a="1"/>
  <c r="F1942" i="1" s="1"/>
  <c r="J1941" i="1" a="1"/>
  <c r="J1941" i="1" s="1"/>
  <c r="I1941" i="1" a="1"/>
  <c r="I1941" i="1" s="1"/>
  <c r="G1941" i="1" a="1"/>
  <c r="G1941" i="1" s="1"/>
  <c r="F1936" i="1" a="1"/>
  <c r="F1936" i="1" s="1"/>
  <c r="F1941" i="1" a="1"/>
  <c r="F1941" i="1" s="1"/>
  <c r="K1940" i="1" a="1"/>
  <c r="K1940" i="1" s="1"/>
  <c r="F1940" i="1" a="1"/>
  <c r="F1940" i="1" s="1"/>
  <c r="I1935" i="1" a="1"/>
  <c r="I1935" i="1" s="1"/>
  <c r="K1933" i="1" a="1"/>
  <c r="K1933" i="1" s="1"/>
  <c r="J1939" i="1" a="1"/>
  <c r="J1939" i="1" s="1"/>
  <c r="I1938" i="1" a="1"/>
  <c r="I1938" i="1" s="1"/>
  <c r="K1935" i="1" a="1"/>
  <c r="K1935" i="1" s="1"/>
  <c r="I1939" i="1" a="1"/>
  <c r="I1939" i="1" s="1"/>
  <c r="F1937" i="1" a="1"/>
  <c r="F1937" i="1" s="1"/>
  <c r="H1939" i="1" a="1"/>
  <c r="H1939" i="1" s="1"/>
  <c r="H1938" i="1" a="1"/>
  <c r="H1938" i="1" s="1"/>
  <c r="J1936" i="1" a="1"/>
  <c r="J1936" i="1" s="1"/>
  <c r="H1934" i="1" a="1"/>
  <c r="H1934" i="1" s="1"/>
  <c r="J1932" i="1" a="1"/>
  <c r="J1932" i="1" s="1"/>
  <c r="G1933" i="1" a="1"/>
  <c r="G1933" i="1" s="1"/>
  <c r="I1932" i="1" a="1"/>
  <c r="I1932" i="1" s="1"/>
  <c r="F1933" i="1" a="1"/>
  <c r="F1933" i="1" s="1"/>
  <c r="H1935" i="1" a="1"/>
  <c r="H1935" i="1" s="1"/>
  <c r="F1939" i="1" a="1"/>
  <c r="F1939" i="1" s="1"/>
  <c r="I1936" i="1" a="1"/>
  <c r="I1936" i="1" s="1"/>
  <c r="F1923" i="1" a="1"/>
  <c r="F1923" i="1" s="1"/>
  <c r="K1923" i="1" a="1"/>
  <c r="K1923" i="1" s="1"/>
  <c r="F1932" i="1" a="1"/>
  <c r="F1932" i="1" s="1"/>
  <c r="I1926" i="1" a="1"/>
  <c r="I1926" i="1" s="1"/>
  <c r="G1925" i="1" a="1"/>
  <c r="G1925" i="1" s="1"/>
  <c r="J1931" i="1" a="1"/>
  <c r="J1931" i="1" s="1"/>
  <c r="I1923" i="1" a="1"/>
  <c r="I1923" i="1" s="1"/>
  <c r="I1931" i="1" a="1"/>
  <c r="I1931" i="1" s="1"/>
  <c r="G1926" i="1" a="1"/>
  <c r="G1926" i="1" s="1"/>
  <c r="G1931" i="1" a="1"/>
  <c r="G1931" i="1" s="1"/>
  <c r="G1928" i="1" a="1"/>
  <c r="G1928" i="1" s="1"/>
  <c r="J1927" i="1" a="1"/>
  <c r="J1927" i="1" s="1"/>
  <c r="H1926" i="1" a="1"/>
  <c r="H1926" i="1" s="1"/>
  <c r="H1927" i="1" a="1"/>
  <c r="H1927" i="1" s="1"/>
  <c r="K1922" i="1" a="1"/>
  <c r="K1922" i="1" s="1"/>
  <c r="F1930" i="1" a="1"/>
  <c r="F1930" i="1" s="1"/>
  <c r="F1924" i="1" a="1"/>
  <c r="F1924" i="1" s="1"/>
  <c r="H1922" i="1" a="1"/>
  <c r="H1922" i="1" s="1"/>
  <c r="F1931" i="1" a="1"/>
  <c r="F1931" i="1" s="1"/>
  <c r="G1923" i="1" a="1"/>
  <c r="G1923" i="1" s="1"/>
  <c r="I1930" i="1" a="1"/>
  <c r="I1930" i="1" s="1"/>
  <c r="K1930" i="1" a="1"/>
  <c r="K1930" i="1" s="1"/>
  <c r="F1928" i="1" a="1"/>
  <c r="F1928" i="1" s="1"/>
  <c r="J1924" i="1" a="1"/>
  <c r="J1924" i="1" s="1"/>
  <c r="F1929" i="1" a="1"/>
  <c r="F1929" i="1" s="1"/>
  <c r="K1928" i="1" a="1"/>
  <c r="K1928" i="1" s="1"/>
  <c r="J1928" i="1" a="1"/>
  <c r="J1928" i="1" s="1"/>
  <c r="G1922" i="1" a="1"/>
  <c r="G1922" i="1" s="1"/>
  <c r="H1924" i="1" a="1"/>
  <c r="H1924" i="1" s="1"/>
  <c r="J1922" i="1" a="1"/>
  <c r="J1922" i="1" s="1"/>
  <c r="G1924" i="1" a="1"/>
  <c r="G1924" i="1" s="1"/>
  <c r="I1922" i="1" a="1"/>
  <c r="I1922" i="1" s="1"/>
  <c r="K1931" i="1" a="1"/>
  <c r="K1931" i="1"/>
  <c r="H1931" i="1" a="1"/>
  <c r="H1931" i="1"/>
  <c r="J1930" i="1" a="1"/>
  <c r="J1930" i="1"/>
  <c r="K1921" i="1" a="1"/>
  <c r="K1921" i="1"/>
  <c r="H1930" i="1" a="1"/>
  <c r="H1930" i="1"/>
  <c r="F1925" i="1" a="1"/>
  <c r="F1925" i="1"/>
  <c r="G1930" i="1" a="1"/>
  <c r="G1930" i="1"/>
  <c r="J1929" i="1" a="1"/>
  <c r="J1929" i="1"/>
  <c r="F1922" i="1" a="1"/>
  <c r="F1922" i="1"/>
  <c r="I1928" i="1" a="1"/>
  <c r="I1928" i="1"/>
  <c r="G1927" i="1" a="1"/>
  <c r="G1927" i="1"/>
  <c r="F1927" i="1" a="1"/>
  <c r="F1927" i="1"/>
  <c r="I1924" i="1" a="1"/>
  <c r="I1924" i="1"/>
  <c r="K1926" i="1" a="1"/>
  <c r="K1926" i="1"/>
  <c r="J1926" i="1" a="1"/>
  <c r="J1926" i="1"/>
  <c r="H1925" i="1" a="1"/>
  <c r="H1925" i="1"/>
  <c r="H1929" i="1" a="1"/>
  <c r="H1929" i="1"/>
  <c r="H1928" i="1" a="1"/>
  <c r="H1928" i="1"/>
  <c r="I1927" i="1" a="1"/>
  <c r="I1927" i="1"/>
  <c r="G1929" i="1" a="1"/>
  <c r="G1929" i="1"/>
  <c r="I1925" i="1" a="1"/>
  <c r="I1925" i="1"/>
  <c r="H1923" i="1" a="1"/>
  <c r="H1923" i="1"/>
  <c r="K1924" i="1" a="1"/>
  <c r="K1924" i="1"/>
  <c r="H1932" i="1" a="1"/>
  <c r="H1932" i="1"/>
  <c r="J1923" i="1" a="1"/>
  <c r="J1923" i="1"/>
  <c r="G1932" i="1" a="1"/>
  <c r="G1932" i="1"/>
  <c r="I1929" i="1" a="1"/>
  <c r="I1929" i="1"/>
  <c r="K1929" i="1" a="1"/>
  <c r="K1929" i="1"/>
  <c r="K1927" i="1" a="1"/>
  <c r="K1927" i="1"/>
  <c r="F1926" i="1" a="1"/>
  <c r="F1926" i="1"/>
  <c r="K1925" i="1" a="1"/>
  <c r="K1925" i="1"/>
  <c r="J1925" i="1" a="1"/>
  <c r="J1925" i="1"/>
  <c r="I1912" i="1" a="1"/>
  <c r="I1912" i="1"/>
  <c r="H1912" i="1" a="1"/>
  <c r="H1912" i="1"/>
  <c r="H1911" i="1" a="1"/>
  <c r="H1911" i="1"/>
  <c r="G1918" i="1" a="1"/>
  <c r="G1918" i="1"/>
  <c r="J1912" i="1" a="1"/>
  <c r="J1912" i="1"/>
  <c r="I1916" i="1" a="1"/>
  <c r="I1916" i="1"/>
  <c r="G1913" i="1" a="1"/>
  <c r="G1913" i="1"/>
  <c r="J1911" i="1" a="1"/>
  <c r="J1911" i="1"/>
  <c r="G1916" i="1" a="1"/>
  <c r="G1916" i="1" s="1"/>
  <c r="J1921" i="1" a="1"/>
  <c r="J1921" i="1" s="1"/>
  <c r="I1921" i="1" a="1"/>
  <c r="I1921" i="1" s="1"/>
  <c r="H1921" i="1" a="1"/>
  <c r="H1921" i="1" s="1"/>
  <c r="G1921" i="1" a="1"/>
  <c r="G1921" i="1" s="1"/>
  <c r="K1913" i="1" a="1"/>
  <c r="K1913" i="1" s="1"/>
  <c r="F1921" i="1" a="1"/>
  <c r="F1921" i="1" s="1"/>
  <c r="K1920" i="1" a="1"/>
  <c r="K1920" i="1" s="1"/>
  <c r="J1920" i="1" a="1"/>
  <c r="J1920" i="1" s="1"/>
  <c r="I1920" i="1" a="1"/>
  <c r="I1920" i="1" s="1"/>
  <c r="I1918" i="1" a="1"/>
  <c r="I1918" i="1" s="1"/>
  <c r="I1919" i="1" a="1"/>
  <c r="I1919" i="1" s="1"/>
  <c r="G1919" i="1" a="1"/>
  <c r="G1919" i="1" s="1"/>
  <c r="J1915" i="1" a="1"/>
  <c r="J1915" i="1" s="1"/>
  <c r="F1914" i="1" a="1"/>
  <c r="F1914" i="1" s="1"/>
  <c r="F1912" i="1" a="1"/>
  <c r="F1912" i="1" s="1"/>
  <c r="G1914" i="1" a="1"/>
  <c r="G1914" i="1" s="1"/>
  <c r="I1914" i="1" a="1"/>
  <c r="I1914" i="1" s="1"/>
  <c r="H1920" i="1" a="1"/>
  <c r="H1920" i="1" s="1"/>
  <c r="G1920" i="1" a="1"/>
  <c r="G1920" i="1" s="1"/>
  <c r="F1920" i="1" a="1"/>
  <c r="F1920" i="1" s="1"/>
  <c r="K1919" i="1" a="1"/>
  <c r="K1919" i="1" s="1"/>
  <c r="H1917" i="1" a="1"/>
  <c r="H1917" i="1" s="1"/>
  <c r="J1919" i="1" a="1"/>
  <c r="J1919" i="1" s="1"/>
  <c r="F1919" i="1" a="1"/>
  <c r="F1919" i="1" s="1"/>
  <c r="I1917" i="1" a="1"/>
  <c r="I1917" i="1" s="1"/>
  <c r="K1912" i="1" a="1"/>
  <c r="K1912" i="1" s="1"/>
  <c r="K1918" i="1" a="1"/>
  <c r="K1918" i="1" s="1"/>
  <c r="J1917" i="1" a="1"/>
  <c r="J1917" i="1" s="1"/>
  <c r="I1911" i="1" a="1"/>
  <c r="I1911" i="1" s="1"/>
  <c r="G1917" i="1" a="1"/>
  <c r="G1917" i="1" s="1"/>
  <c r="F1917" i="1" a="1"/>
  <c r="F1917" i="1" s="1"/>
  <c r="H1916" i="1" a="1"/>
  <c r="H1916" i="1" s="1"/>
  <c r="I1915" i="1" a="1"/>
  <c r="I1915" i="1" s="1"/>
  <c r="K1914" i="1" a="1"/>
  <c r="K1914" i="1" s="1"/>
  <c r="F1913" i="1" a="1"/>
  <c r="F1913" i="1" s="1"/>
  <c r="J1913" i="1" a="1"/>
  <c r="J1913" i="1" s="1"/>
  <c r="G1911" i="1" a="1"/>
  <c r="G1911" i="1" s="1"/>
  <c r="F1916" i="1" a="1"/>
  <c r="F1916" i="1" s="1"/>
  <c r="H1915" i="1" a="1"/>
  <c r="H1915" i="1" s="1"/>
  <c r="H1919" i="1" a="1"/>
  <c r="H1919" i="1" s="1"/>
  <c r="J1918" i="1" a="1"/>
  <c r="J1918" i="1" s="1"/>
  <c r="H1918" i="1" a="1"/>
  <c r="H1918" i="1" s="1"/>
  <c r="J1916" i="1" a="1"/>
  <c r="J1916" i="1" s="1"/>
  <c r="F1915" i="1" a="1"/>
  <c r="F1915" i="1" s="1"/>
  <c r="J1914" i="1" a="1"/>
  <c r="J1914" i="1" s="1"/>
  <c r="G1912" i="1" a="1"/>
  <c r="G1912" i="1" s="1"/>
  <c r="H1913" i="1" a="1"/>
  <c r="H1913" i="1" s="1"/>
  <c r="K1911" i="1" a="1"/>
  <c r="K1911" i="1" s="1"/>
  <c r="F1918" i="1" a="1"/>
  <c r="F1918" i="1" s="1"/>
  <c r="K1917" i="1" a="1"/>
  <c r="K1917" i="1" s="1"/>
  <c r="K1916" i="1" a="1"/>
  <c r="K1916" i="1" s="1"/>
  <c r="K1915" i="1" a="1"/>
  <c r="K1915" i="1" s="1"/>
  <c r="G1915" i="1" a="1"/>
  <c r="G1915" i="1" s="1"/>
  <c r="H1914" i="1" a="1"/>
  <c r="H1914" i="1" s="1"/>
  <c r="I1913" i="1" a="1"/>
  <c r="I1913" i="1" s="1"/>
  <c r="K1902" i="1" a="1"/>
  <c r="K1902" i="1" s="1"/>
  <c r="J1902" i="1" a="1"/>
  <c r="J1902" i="1" s="1"/>
  <c r="F1902" i="1" a="1"/>
  <c r="F1902" i="1" s="1"/>
  <c r="F1911" i="1" a="1"/>
  <c r="F1911" i="1" s="1"/>
  <c r="K1910" i="1" a="1"/>
  <c r="K1910" i="1" s="1"/>
  <c r="J1910" i="1" a="1"/>
  <c r="J1910" i="1" s="1"/>
  <c r="G1904" i="1" a="1"/>
  <c r="G1904" i="1" s="1"/>
  <c r="I1910" i="1" a="1"/>
  <c r="I1910" i="1" s="1"/>
  <c r="K1909" i="1" a="1"/>
  <c r="K1909" i="1" s="1"/>
  <c r="H1910" i="1" a="1"/>
  <c r="H1910" i="1" s="1"/>
  <c r="F1909" i="1" a="1"/>
  <c r="F1909" i="1" s="1"/>
  <c r="I1908" i="1" a="1"/>
  <c r="I1908" i="1" s="1"/>
  <c r="I1900" i="1" a="1"/>
  <c r="I1900" i="1" s="1"/>
  <c r="G1905" i="1" a="1"/>
  <c r="G1905" i="1" s="1"/>
  <c r="G1908" i="1" a="1"/>
  <c r="G1908" i="1" s="1"/>
  <c r="G1910" i="1" a="1"/>
  <c r="G1910" i="1" s="1"/>
  <c r="F1910" i="1" a="1"/>
  <c r="F1910" i="1" s="1"/>
  <c r="F1901" i="1" a="1"/>
  <c r="F1901" i="1" s="1"/>
  <c r="K1907" i="1" a="1"/>
  <c r="K1907" i="1" s="1"/>
  <c r="H1904" i="1" a="1"/>
  <c r="H1904" i="1" s="1"/>
  <c r="G1907" i="1" a="1"/>
  <c r="G1907" i="1" s="1"/>
  <c r="J1909" i="1" a="1"/>
  <c r="J1909" i="1" s="1"/>
  <c r="K1906" i="1" a="1"/>
  <c r="K1906" i="1" s="1"/>
  <c r="H1902" i="1" a="1"/>
  <c r="H1902" i="1" s="1"/>
  <c r="I1901" i="1" a="1"/>
  <c r="I1901" i="1" s="1"/>
  <c r="F1908" i="1" a="1"/>
  <c r="F1908" i="1" s="1"/>
  <c r="I1909" i="1" a="1"/>
  <c r="I1909" i="1" s="1"/>
  <c r="H1909" i="1" a="1"/>
  <c r="H1909" i="1" s="1"/>
  <c r="G1909" i="1" a="1"/>
  <c r="G1909" i="1" s="1"/>
  <c r="I1905" i="1" a="1"/>
  <c r="I1905" i="1" s="1"/>
  <c r="H1903" i="1" a="1"/>
  <c r="H1903" i="1" s="1"/>
  <c r="K1908" i="1" a="1"/>
  <c r="K1908" i="1" s="1"/>
  <c r="J1908" i="1" a="1"/>
  <c r="J1908" i="1" s="1"/>
  <c r="H1907" i="1" a="1"/>
  <c r="H1907" i="1" s="1"/>
  <c r="J1905" i="1" a="1"/>
  <c r="J1905" i="1" s="1"/>
  <c r="J1900" i="1" a="1"/>
  <c r="J1900" i="1" s="1"/>
  <c r="F1907" i="1" a="1"/>
  <c r="F1907" i="1" s="1"/>
  <c r="H1908" i="1" a="1"/>
  <c r="H1908" i="1" s="1"/>
  <c r="G1901" i="1" a="1"/>
  <c r="G1901" i="1" s="1"/>
  <c r="J1907" i="1" a="1"/>
  <c r="J1907" i="1" s="1"/>
  <c r="I1907" i="1" a="1"/>
  <c r="I1907" i="1" s="1"/>
  <c r="J1906" i="1" a="1"/>
  <c r="J1906" i="1" s="1"/>
  <c r="I1906" i="1" a="1"/>
  <c r="I1906" i="1" s="1"/>
  <c r="K1905" i="1" a="1"/>
  <c r="K1905" i="1" s="1"/>
  <c r="G1902" i="1" a="1"/>
  <c r="G1902" i="1" s="1"/>
  <c r="H1905" i="1" a="1"/>
  <c r="H1905" i="1" s="1"/>
  <c r="K1904" i="1" a="1"/>
  <c r="K1904" i="1" s="1"/>
  <c r="F1903" i="1" a="1"/>
  <c r="F1903" i="1" s="1"/>
  <c r="H1906" i="1" a="1"/>
  <c r="H1906" i="1" s="1"/>
  <c r="F1905" i="1" a="1"/>
  <c r="F1905" i="1" s="1"/>
  <c r="J1903" i="1" a="1"/>
  <c r="J1903" i="1" s="1"/>
  <c r="I1904" i="1" a="1"/>
  <c r="I1904" i="1" s="1"/>
  <c r="H1901" i="1" a="1"/>
  <c r="H1901" i="1" s="1"/>
  <c r="I1903" i="1" a="1"/>
  <c r="I1903" i="1" s="1"/>
  <c r="I1902" i="1" a="1"/>
  <c r="I1902" i="1" s="1"/>
  <c r="G1906" i="1" a="1"/>
  <c r="G1906" i="1" s="1"/>
  <c r="F1906" i="1" a="1"/>
  <c r="F1906" i="1" s="1"/>
  <c r="J1904" i="1" a="1"/>
  <c r="J1904" i="1" s="1"/>
  <c r="K1903" i="1" a="1"/>
  <c r="K1903" i="1" s="1"/>
  <c r="F1904" i="1" a="1"/>
  <c r="F1904" i="1" s="1"/>
  <c r="G1903" i="1" a="1"/>
  <c r="G1903" i="1" s="1"/>
  <c r="K1901" i="1" a="1"/>
  <c r="K1901" i="1" s="1"/>
  <c r="J1901" i="1" a="1"/>
  <c r="J1901" i="1" s="1"/>
  <c r="K1900" i="1" a="1"/>
  <c r="K1900" i="1" s="1"/>
  <c r="F1899" i="1" a="1"/>
  <c r="F1899" i="1" s="1"/>
  <c r="F1900" i="1" a="1"/>
  <c r="F1900" i="1" s="1"/>
  <c r="G1900" i="1" a="1"/>
  <c r="G1900" i="1" s="1"/>
  <c r="J1899" i="1" a="1"/>
  <c r="J1899" i="1" s="1"/>
  <c r="I1899" i="1" a="1"/>
  <c r="I1899" i="1" s="1"/>
  <c r="H1899" i="1" a="1"/>
  <c r="H1899" i="1" s="1"/>
  <c r="G1899" i="1" a="1"/>
  <c r="G1899" i="1" s="1"/>
  <c r="K1899" i="1" a="1"/>
  <c r="K1899" i="1" s="1"/>
  <c r="H1900" i="1" a="1"/>
  <c r="H1900" i="1" s="1"/>
  <c r="H1215" i="1" a="1"/>
  <c r="H1215" i="1" s="1"/>
  <c r="I1217" i="1" a="1"/>
  <c r="I1217" i="1" s="1"/>
  <c r="F1222" i="1" a="1"/>
  <c r="F1222" i="1" s="1"/>
  <c r="K1221" i="1" a="1"/>
  <c r="K1221" i="1" s="1"/>
  <c r="J1221" i="1" a="1"/>
  <c r="J1221" i="1" s="1"/>
  <c r="I1221" i="1" a="1"/>
  <c r="I1221" i="1" s="1"/>
  <c r="F1218" i="1" a="1"/>
  <c r="F1218" i="1" s="1"/>
  <c r="H1221" i="1" a="1"/>
  <c r="H1221" i="1" s="1"/>
  <c r="G1216" i="1" a="1"/>
  <c r="G1216" i="1" s="1"/>
  <c r="F1217" i="1" a="1"/>
  <c r="F1217" i="1" s="1"/>
  <c r="G1221" i="1" a="1"/>
  <c r="G1221" i="1" s="1"/>
  <c r="F1221" i="1" a="1"/>
  <c r="F1221" i="1" s="1"/>
  <c r="K1220" i="1" a="1"/>
  <c r="K1220" i="1" s="1"/>
  <c r="J1220" i="1" a="1"/>
  <c r="J1220" i="1" s="1"/>
  <c r="H1218" i="1" a="1"/>
  <c r="H1218" i="1" s="1"/>
  <c r="F1219" i="1" a="1"/>
  <c r="F1219" i="1" s="1"/>
  <c r="I1219" i="1" a="1"/>
  <c r="I1219" i="1" s="1"/>
  <c r="K1218" i="1" a="1"/>
  <c r="K1218" i="1" s="1"/>
  <c r="I1220" i="1" a="1"/>
  <c r="I1220" i="1" s="1"/>
  <c r="H1220" i="1" a="1"/>
  <c r="H1220" i="1" s="1"/>
  <c r="K1214" i="1" a="1"/>
  <c r="K1214" i="1" s="1"/>
  <c r="J1219" i="1" a="1"/>
  <c r="J1219" i="1" s="1"/>
  <c r="I1218" i="1" a="1"/>
  <c r="I1218" i="1" s="1"/>
  <c r="J1216" i="1" a="1"/>
  <c r="J1216" i="1" s="1"/>
  <c r="G1220" i="1" a="1"/>
  <c r="G1220" i="1" s="1"/>
  <c r="K1213" i="1" a="1"/>
  <c r="K1213" i="1" s="1"/>
  <c r="F1220" i="1" a="1"/>
  <c r="F1220" i="1" s="1"/>
  <c r="K1219" i="1" a="1"/>
  <c r="K1219" i="1" s="1"/>
  <c r="I1213" i="1" a="1"/>
  <c r="I1213" i="1" s="1"/>
  <c r="H1219" i="1" a="1"/>
  <c r="H1219" i="1" s="1"/>
  <c r="G1219" i="1" a="1"/>
  <c r="G1219" i="1" s="1"/>
  <c r="J1218" i="1" a="1"/>
  <c r="J1218" i="1" s="1"/>
  <c r="H1217" i="1" a="1"/>
  <c r="H1217" i="1" s="1"/>
  <c r="F1215" i="1" a="1"/>
  <c r="F1215" i="1" s="1"/>
  <c r="J1214" i="1" a="1"/>
  <c r="J1214" i="1" s="1"/>
  <c r="J1215" i="1" a="1"/>
  <c r="J1215" i="1" s="1"/>
  <c r="J1213" i="1" a="1"/>
  <c r="J1213" i="1" s="1"/>
  <c r="G1214" i="1" a="1"/>
  <c r="G1214" i="1" s="1"/>
  <c r="J1217" i="1" a="1"/>
  <c r="J1217" i="1" s="1"/>
  <c r="H1216" i="1" a="1"/>
  <c r="H1216" i="1" s="1"/>
  <c r="F1216" i="1" a="1"/>
  <c r="F1216" i="1" s="1"/>
  <c r="I1214" i="1" a="1"/>
  <c r="I1214" i="1" s="1"/>
  <c r="G1215" i="1" a="1"/>
  <c r="G1215" i="1" s="1"/>
  <c r="I1215" i="1" a="1"/>
  <c r="I1215" i="1" s="1"/>
  <c r="F1214" i="1" a="1"/>
  <c r="F1214" i="1" s="1"/>
  <c r="G1218" i="1" a="1"/>
  <c r="G1218" i="1" s="1"/>
  <c r="K1216" i="1" a="1"/>
  <c r="K1216" i="1"/>
  <c r="H1214" i="1" a="1"/>
  <c r="H1214" i="1"/>
  <c r="K1217" i="1" a="1"/>
  <c r="K1217" i="1"/>
  <c r="G1217" i="1" a="1"/>
  <c r="G1217" i="1"/>
  <c r="I1216" i="1" a="1"/>
  <c r="I1216" i="1"/>
  <c r="K1215" i="1" a="1"/>
  <c r="K1215" i="1"/>
  <c r="H1213" i="1" a="1"/>
  <c r="H1213" i="1"/>
  <c r="J1210" i="1" a="1"/>
  <c r="J1210" i="1"/>
  <c r="G1213" i="1" a="1"/>
  <c r="G1213" i="1"/>
  <c r="H1206" i="1" a="1"/>
  <c r="H1206" i="1"/>
  <c r="K1208" i="1" a="1"/>
  <c r="K1208" i="1"/>
  <c r="F1213" i="1" a="1"/>
  <c r="F1213" i="1"/>
  <c r="K1207" i="1" a="1"/>
  <c r="K1207" i="1"/>
  <c r="K1212" i="1" a="1"/>
  <c r="K1212" i="1"/>
  <c r="H1209" i="1" a="1"/>
  <c r="H1209" i="1"/>
  <c r="G1207" i="1" a="1"/>
  <c r="G1207" i="1"/>
  <c r="J1212" i="1" a="1"/>
  <c r="J1212" i="1"/>
  <c r="G1209" i="1" a="1"/>
  <c r="G1209" i="1" s="1"/>
  <c r="K1200" i="1" a="1"/>
  <c r="K1200" i="1"/>
  <c r="K1210" i="1" a="1"/>
  <c r="K1210" i="1"/>
  <c r="I1200" i="1" a="1"/>
  <c r="I1200" i="1"/>
  <c r="F1210" i="1" a="1"/>
  <c r="F1210" i="1"/>
  <c r="K1209" i="1" a="1"/>
  <c r="K1209" i="1"/>
  <c r="J1207" i="1" a="1"/>
  <c r="J1207" i="1"/>
  <c r="J1206" i="1" a="1"/>
  <c r="J1206" i="1"/>
  <c r="I1210" i="1" a="1"/>
  <c r="I1210" i="1"/>
  <c r="J1200" i="1" a="1"/>
  <c r="J1200" i="1"/>
  <c r="I1212" i="1" a="1"/>
  <c r="I1212" i="1"/>
  <c r="H1212" i="1" a="1"/>
  <c r="H1212" i="1"/>
  <c r="G1212" i="1" a="1"/>
  <c r="G1212" i="1"/>
  <c r="F1212" i="1" a="1"/>
  <c r="F1212" i="1"/>
  <c r="F1209" i="1" a="1"/>
  <c r="F1209" i="1"/>
  <c r="J1208" i="1" a="1"/>
  <c r="J1208" i="1"/>
  <c r="G1208" i="1" a="1"/>
  <c r="G1208" i="1"/>
  <c r="I1208" i="1" a="1"/>
  <c r="I1208" i="1"/>
  <c r="G1210" i="1" a="1"/>
  <c r="G1210" i="1"/>
  <c r="H1208" i="1" a="1"/>
  <c r="H1208" i="1"/>
  <c r="H1210" i="1" a="1"/>
  <c r="H1210" i="1"/>
  <c r="J1209" i="1" a="1"/>
  <c r="J1209" i="1"/>
  <c r="I1209" i="1" a="1"/>
  <c r="I1209" i="1"/>
  <c r="F1208" i="1" a="1"/>
  <c r="F1208" i="1"/>
  <c r="I1207" i="1" a="1"/>
  <c r="I1207" i="1"/>
  <c r="H1207" i="1" a="1"/>
  <c r="H1207" i="1"/>
  <c r="K1206" i="1" a="1"/>
  <c r="K1206" i="1"/>
  <c r="F1207" i="1" a="1"/>
  <c r="F1207" i="1"/>
  <c r="I1206" i="1" a="1"/>
  <c r="I1206" i="1"/>
  <c r="G1206" i="1" a="1"/>
  <c r="G1206" i="1"/>
  <c r="F1206" i="1" a="1"/>
  <c r="F1206" i="1"/>
  <c r="I1193" i="1" a="1"/>
  <c r="I1193" i="1"/>
  <c r="J1195" i="1" a="1"/>
  <c r="J1195" i="1"/>
  <c r="I1192" i="1" a="1"/>
  <c r="I1192" i="1"/>
  <c r="F1195" i="1" a="1"/>
  <c r="F1195" i="1"/>
  <c r="I1191" i="1" a="1"/>
  <c r="I1191" i="1"/>
  <c r="K1190" i="1" a="1"/>
  <c r="K1190" i="1"/>
  <c r="I1190" i="1" a="1"/>
  <c r="I1190" i="1"/>
  <c r="J1196" i="1" a="1"/>
  <c r="J1196" i="1"/>
  <c r="F1193" i="1" a="1"/>
  <c r="F1193" i="1"/>
  <c r="H1196" i="1" a="1"/>
  <c r="H1196" i="1"/>
  <c r="G1195" i="1" a="1"/>
  <c r="G1195" i="1"/>
  <c r="J1194" i="1" a="1"/>
  <c r="J1194" i="1"/>
  <c r="I1194" i="1" a="1"/>
  <c r="I1194" i="1"/>
  <c r="G1194" i="1" a="1"/>
  <c r="G1194" i="1"/>
  <c r="K1189" i="1" a="1"/>
  <c r="K1189" i="1"/>
  <c r="K1193" i="1" a="1"/>
  <c r="K1193" i="1"/>
  <c r="H1192" i="1" a="1"/>
  <c r="H1192" i="1"/>
  <c r="K1192" i="1" a="1"/>
  <c r="K1192" i="1"/>
  <c r="J1193" i="1" a="1"/>
  <c r="J1193" i="1"/>
  <c r="J1192" i="1" a="1"/>
  <c r="J1192" i="1"/>
  <c r="G1192" i="1" a="1"/>
  <c r="G1192" i="1"/>
  <c r="H1191" i="1" a="1"/>
  <c r="H1191" i="1"/>
  <c r="J1190" i="1" a="1"/>
  <c r="J1190" i="1"/>
  <c r="K1191" i="1" a="1"/>
  <c r="K1191" i="1"/>
  <c r="G1191" i="1" a="1"/>
  <c r="G1191" i="1"/>
  <c r="H1190" i="1" a="1"/>
  <c r="H1190" i="1"/>
  <c r="F1197" i="1" a="1"/>
  <c r="F1197" i="1"/>
  <c r="I1196" i="1" a="1"/>
  <c r="I1196" i="1"/>
  <c r="G1196" i="1" a="1"/>
  <c r="G1196" i="1"/>
  <c r="F1196" i="1" a="1"/>
  <c r="F1196" i="1"/>
  <c r="K1194" i="1" a="1"/>
  <c r="K1194" i="1"/>
  <c r="H1194" i="1" a="1"/>
  <c r="H1194" i="1"/>
  <c r="J1191" i="1" a="1"/>
  <c r="J1191" i="1"/>
  <c r="H1200" i="1" a="1"/>
  <c r="H1200" i="1"/>
  <c r="G1200" i="1" a="1"/>
  <c r="G1200" i="1"/>
  <c r="H1195" i="1" a="1"/>
  <c r="H1195" i="1"/>
  <c r="F1200" i="1" a="1"/>
  <c r="F1200" i="1"/>
  <c r="F1191" i="1" a="1"/>
  <c r="F1191" i="1"/>
  <c r="I1197" i="1" a="1"/>
  <c r="I1197" i="1"/>
  <c r="H1193" i="1" a="1"/>
  <c r="H1193" i="1"/>
  <c r="I1199" i="1" a="1"/>
  <c r="I1199" i="1"/>
  <c r="F1194" i="1" a="1"/>
  <c r="F1194" i="1"/>
  <c r="G1193" i="1" a="1"/>
  <c r="G1193" i="1"/>
  <c r="K1199" i="1" a="1"/>
  <c r="K1199" i="1"/>
  <c r="F1192" i="1" a="1"/>
  <c r="F1192" i="1"/>
  <c r="J1199" i="1" a="1"/>
  <c r="J1199" i="1"/>
  <c r="H1199" i="1" a="1"/>
  <c r="H1199" i="1"/>
  <c r="K1196" i="1" a="1"/>
  <c r="K1196" i="1"/>
  <c r="G1199" i="1" a="1"/>
  <c r="G1199" i="1"/>
  <c r="F1199" i="1" a="1"/>
  <c r="F1199" i="1"/>
  <c r="I1195" i="1" a="1"/>
  <c r="I1195" i="1"/>
  <c r="K1198" i="1" a="1"/>
  <c r="K1198" i="1"/>
  <c r="J1197" i="1" a="1"/>
  <c r="J1197" i="1"/>
  <c r="G1198" i="1" a="1"/>
  <c r="G1198" i="1"/>
  <c r="J1198" i="1" a="1"/>
  <c r="J1198" i="1"/>
  <c r="I1198" i="1" a="1"/>
  <c r="I1198" i="1"/>
  <c r="H1198" i="1" a="1"/>
  <c r="H1198" i="1"/>
  <c r="F1198" i="1" a="1"/>
  <c r="F1198" i="1"/>
  <c r="K1195" i="1" a="1"/>
  <c r="K1195" i="1"/>
  <c r="K1197" i="1" a="1"/>
  <c r="K1197" i="1"/>
  <c r="F1190" i="1" a="1"/>
  <c r="F1190" i="1"/>
  <c r="H1197" i="1" a="1"/>
  <c r="H1197" i="1"/>
  <c r="G1197" i="1" a="1"/>
  <c r="G1197" i="1"/>
  <c r="G1190" i="1" a="1"/>
  <c r="G1190" i="1"/>
  <c r="G1177" i="1" a="1"/>
  <c r="G1177" i="1"/>
  <c r="F1177" i="1" a="1"/>
  <c r="F1177" i="1"/>
  <c r="K1187" i="1" a="1"/>
  <c r="K1187" i="1"/>
  <c r="H1189" i="1" a="1"/>
  <c r="H1189" i="1"/>
  <c r="G1189" i="1" a="1"/>
  <c r="G1189" i="1"/>
  <c r="K1186" i="1" a="1"/>
  <c r="K1186" i="1"/>
  <c r="J1183" i="1" a="1"/>
  <c r="J1183" i="1"/>
  <c r="F1189" i="1" a="1"/>
  <c r="F1189" i="1"/>
  <c r="J1188" i="1" a="1"/>
  <c r="J1188" i="1"/>
  <c r="I1188" i="1" a="1"/>
  <c r="I1188" i="1"/>
  <c r="H1188" i="1" a="1"/>
  <c r="H1188" i="1"/>
  <c r="G1188" i="1" a="1"/>
  <c r="G1188" i="1"/>
  <c r="J1187" i="1" a="1"/>
  <c r="J1187" i="1"/>
  <c r="I1187" i="1" a="1"/>
  <c r="I1187" i="1"/>
  <c r="K1185" i="1" a="1"/>
  <c r="K1185" i="1"/>
  <c r="F1185" i="1" a="1"/>
  <c r="F1185" i="1"/>
  <c r="H1187" i="1" a="1"/>
  <c r="H1187" i="1"/>
  <c r="F1187" i="1" a="1"/>
  <c r="F1187" i="1"/>
  <c r="G1185" i="1" a="1"/>
  <c r="G1185" i="1"/>
  <c r="J1186" i="1" a="1"/>
  <c r="J1186" i="1"/>
  <c r="I1186" i="1" a="1"/>
  <c r="I1186" i="1"/>
  <c r="G1186" i="1" a="1"/>
  <c r="G1186" i="1"/>
  <c r="I1185" i="1" a="1"/>
  <c r="I1185" i="1"/>
  <c r="J1185" i="1" a="1"/>
  <c r="J1185" i="1"/>
  <c r="J1184" i="1" a="1"/>
  <c r="J1184" i="1"/>
  <c r="H1177" i="1" a="1"/>
  <c r="H1177" i="1"/>
  <c r="H1184" i="1" a="1"/>
  <c r="H1184" i="1"/>
  <c r="I1183" i="1" a="1"/>
  <c r="I1183" i="1"/>
  <c r="H1183" i="1" a="1"/>
  <c r="H1183" i="1"/>
  <c r="G1183" i="1" a="1"/>
  <c r="G1183" i="1"/>
  <c r="F1183" i="1" a="1"/>
  <c r="F1183" i="1"/>
  <c r="I1177" i="1" a="1"/>
  <c r="I1177" i="1"/>
  <c r="J1177" i="1" a="1"/>
  <c r="J1177" i="1"/>
  <c r="K1183" i="1" a="1"/>
  <c r="K1183" i="1"/>
  <c r="F1184" i="1" a="1"/>
  <c r="F1184" i="1"/>
  <c r="G1187" i="1" a="1"/>
  <c r="G1187" i="1"/>
  <c r="H1186" i="1" a="1"/>
  <c r="H1186" i="1"/>
  <c r="G1184" i="1" a="1"/>
  <c r="G1184" i="1"/>
  <c r="K1176" i="1" a="1"/>
  <c r="K1176" i="1"/>
  <c r="K1177" i="1" a="1"/>
  <c r="K1177" i="1"/>
  <c r="J1189" i="1" a="1"/>
  <c r="J1189" i="1"/>
  <c r="I1189" i="1" a="1"/>
  <c r="I1189" i="1"/>
  <c r="K1188" i="1" a="1"/>
  <c r="K1188" i="1"/>
  <c r="F1188" i="1" a="1"/>
  <c r="F1188" i="1"/>
  <c r="F1186" i="1" a="1"/>
  <c r="F1186" i="1"/>
  <c r="H1185" i="1" a="1"/>
  <c r="H1185" i="1"/>
  <c r="K1184" i="1" a="1"/>
  <c r="K1184" i="1"/>
  <c r="I1184" i="1" a="1"/>
  <c r="I1184" i="1"/>
  <c r="G1166" i="1" a="1"/>
  <c r="G1166" i="1"/>
  <c r="G1172" i="1" a="1"/>
  <c r="G1172" i="1"/>
  <c r="H1171" i="1" a="1"/>
  <c r="H1171" i="1"/>
  <c r="K1169" i="1" a="1"/>
  <c r="K1169" i="1"/>
  <c r="F1172" i="1" a="1"/>
  <c r="F1172" i="1"/>
  <c r="G1171" i="1" a="1"/>
  <c r="G1171" i="1"/>
  <c r="J1170" i="1" a="1"/>
  <c r="J1170" i="1"/>
  <c r="I1167" i="1" a="1"/>
  <c r="I1167" i="1"/>
  <c r="I1170" i="1" a="1"/>
  <c r="I1170" i="1"/>
  <c r="J1176" i="1" a="1"/>
  <c r="J1176" i="1"/>
  <c r="I1176" i="1" a="1"/>
  <c r="I1176" i="1"/>
  <c r="H1176" i="1" a="1"/>
  <c r="H1176" i="1"/>
  <c r="H1172" i="1" a="1"/>
  <c r="H1172" i="1"/>
  <c r="K1170" i="1" a="1"/>
  <c r="K1170" i="1"/>
  <c r="G1176" i="1" a="1"/>
  <c r="G1176" i="1"/>
  <c r="K1174" i="1" a="1"/>
  <c r="K1174" i="1"/>
  <c r="F1176" i="1" a="1"/>
  <c r="F1176" i="1"/>
  <c r="J1173" i="1" a="1"/>
  <c r="J1173" i="1"/>
  <c r="H1169" i="1" a="1"/>
  <c r="H1169" i="1"/>
  <c r="H1166" i="1" a="1"/>
  <c r="H1166" i="1"/>
  <c r="G1168" i="1" a="1"/>
  <c r="G1168" i="1"/>
  <c r="K1175" i="1" a="1"/>
  <c r="K1175" i="1"/>
  <c r="J1175" i="1" a="1"/>
  <c r="J1175" i="1"/>
  <c r="I1175" i="1" a="1"/>
  <c r="I1175" i="1"/>
  <c r="H1175" i="1" a="1"/>
  <c r="H1175" i="1"/>
  <c r="G1175" i="1" a="1"/>
  <c r="G1175" i="1"/>
  <c r="F1169" i="1" a="1"/>
  <c r="F1169" i="1"/>
  <c r="F1170" i="1" a="1"/>
  <c r="F1170" i="1"/>
  <c r="H1168" i="1" a="1"/>
  <c r="H1168" i="1"/>
  <c r="F1175" i="1" a="1"/>
  <c r="F1175" i="1"/>
  <c r="J1174" i="1" a="1"/>
  <c r="J1174" i="1"/>
  <c r="K1172" i="1" a="1"/>
  <c r="K1172" i="1"/>
  <c r="H1174" i="1" a="1"/>
  <c r="H1174" i="1"/>
  <c r="G1174" i="1" a="1"/>
  <c r="G1174" i="1"/>
  <c r="G1173" i="1" a="1"/>
  <c r="G1173" i="1"/>
  <c r="I1172" i="1" a="1"/>
  <c r="I1172" i="1"/>
  <c r="J1168" i="1" a="1"/>
  <c r="J1168" i="1"/>
  <c r="G1167" i="1" a="1"/>
  <c r="G1167" i="1"/>
  <c r="I1173" i="1" a="1"/>
  <c r="I1173" i="1"/>
  <c r="K1167" i="1" a="1"/>
  <c r="K1167" i="1"/>
  <c r="F1173" i="1" a="1"/>
  <c r="F1173" i="1"/>
  <c r="K1168" i="1" a="1"/>
  <c r="K1168" i="1"/>
  <c r="J1172" i="1" a="1"/>
  <c r="J1172" i="1"/>
  <c r="G1170" i="1" a="1"/>
  <c r="G1170" i="1"/>
  <c r="I1171" i="1" a="1"/>
  <c r="I1171" i="1"/>
  <c r="H1170" i="1" a="1"/>
  <c r="H1170" i="1"/>
  <c r="J1166" i="1" a="1"/>
  <c r="J1166" i="1"/>
  <c r="I1168" i="1" a="1"/>
  <c r="I1168" i="1"/>
  <c r="F1167" i="1" a="1"/>
  <c r="F1167" i="1"/>
  <c r="I1174" i="1" a="1"/>
  <c r="I1174" i="1"/>
  <c r="F1174" i="1" a="1"/>
  <c r="F1174" i="1"/>
  <c r="K1173" i="1" a="1"/>
  <c r="K1173" i="1"/>
  <c r="I1169" i="1" a="1"/>
  <c r="I1169" i="1"/>
  <c r="I1166" i="1" a="1"/>
  <c r="I1166" i="1"/>
  <c r="H1173" i="1" a="1"/>
  <c r="H1173" i="1"/>
  <c r="K1171" i="1" a="1"/>
  <c r="K1171" i="1"/>
  <c r="J1171" i="1" a="1"/>
  <c r="J1171" i="1"/>
  <c r="F1171" i="1" a="1"/>
  <c r="F1171" i="1"/>
  <c r="H1167" i="1" a="1"/>
  <c r="H1167" i="1"/>
  <c r="J1169" i="1" a="1"/>
  <c r="J1169" i="1"/>
  <c r="G1169" i="1" a="1"/>
  <c r="G1169" i="1"/>
  <c r="K1166" i="1" a="1"/>
  <c r="K1166" i="1"/>
  <c r="F1168" i="1" a="1"/>
  <c r="F1168" i="1"/>
  <c r="J1167" i="1" a="1"/>
  <c r="J1167" i="1"/>
  <c r="F1153" i="1" a="1"/>
  <c r="F1153" i="1"/>
  <c r="I1163" i="1" a="1"/>
  <c r="I1163" i="1"/>
  <c r="G1160" i="1" a="1"/>
  <c r="G1160" i="1"/>
  <c r="H1154" i="1" a="1"/>
  <c r="H1154" i="1"/>
  <c r="G1164" i="1" a="1"/>
  <c r="G1164" i="1"/>
  <c r="F1164" i="1" a="1"/>
  <c r="F1164" i="1"/>
  <c r="H1163" i="1" a="1"/>
  <c r="H1163" i="1"/>
  <c r="K1153" i="1" a="1"/>
  <c r="K1153" i="1"/>
  <c r="J1162" i="1" a="1"/>
  <c r="J1162" i="1" s="1"/>
  <c r="I1162" i="1" a="1"/>
  <c r="I1162" i="1"/>
  <c r="G1162" i="1" a="1"/>
  <c r="G1162" i="1"/>
  <c r="J1161" i="1" a="1"/>
  <c r="J1161" i="1"/>
  <c r="G1161" i="1" a="1"/>
  <c r="G1161" i="1"/>
  <c r="I1153" i="1" a="1"/>
  <c r="I1153" i="1"/>
  <c r="J1154" i="1" a="1"/>
  <c r="J1154" i="1"/>
  <c r="K1160" i="1" a="1"/>
  <c r="K1160" i="1"/>
  <c r="G1153" i="1" a="1"/>
  <c r="G1153" i="1"/>
  <c r="K1152" i="1" a="1"/>
  <c r="K1152" i="1"/>
  <c r="K1154" i="1" a="1"/>
  <c r="K1154" i="1"/>
  <c r="K1161" i="1" a="1"/>
  <c r="K1161" i="1"/>
  <c r="I1154" i="1" a="1"/>
  <c r="I1154" i="1"/>
  <c r="H1153" i="1" a="1"/>
  <c r="H1153" i="1"/>
  <c r="F1166" i="1" a="1"/>
  <c r="F1166" i="1"/>
  <c r="K1165" i="1" a="1"/>
  <c r="K1165" i="1"/>
  <c r="J1165" i="1" a="1"/>
  <c r="J1165" i="1"/>
  <c r="I1165" i="1" a="1"/>
  <c r="I1165" i="1"/>
  <c r="H1165" i="1" a="1"/>
  <c r="H1165" i="1"/>
  <c r="G1165" i="1" a="1"/>
  <c r="G1165" i="1"/>
  <c r="F1161" i="1" a="1"/>
  <c r="F1161" i="1"/>
  <c r="G1163" i="1" a="1"/>
  <c r="G1163" i="1"/>
  <c r="J1160" i="1" a="1"/>
  <c r="J1160" i="1"/>
  <c r="F1160" i="1" a="1"/>
  <c r="F1160" i="1"/>
  <c r="J1163" i="1" a="1"/>
  <c r="J1163" i="1"/>
  <c r="F1165" i="1" a="1"/>
  <c r="F1165" i="1"/>
  <c r="K1164" i="1" a="1"/>
  <c r="K1164" i="1"/>
  <c r="J1164" i="1" a="1"/>
  <c r="J1164" i="1"/>
  <c r="I1164" i="1" a="1"/>
  <c r="I1164" i="1"/>
  <c r="H1164" i="1" a="1"/>
  <c r="H1164" i="1"/>
  <c r="I1160" i="1" a="1"/>
  <c r="I1160" i="1"/>
  <c r="G1154" i="1" a="1"/>
  <c r="G1154" i="1"/>
  <c r="K1163" i="1" a="1"/>
  <c r="K1163" i="1"/>
  <c r="F1162" i="1" a="1"/>
  <c r="F1162" i="1"/>
  <c r="H1161" i="1" a="1"/>
  <c r="H1161" i="1"/>
  <c r="H1160" i="1" a="1"/>
  <c r="H1160" i="1"/>
  <c r="F1154" i="1" a="1"/>
  <c r="F1154" i="1"/>
  <c r="H1162" i="1" a="1"/>
  <c r="H1162" i="1"/>
  <c r="I1161" i="1" a="1"/>
  <c r="I1161" i="1"/>
  <c r="F1163" i="1" a="1"/>
  <c r="F1163" i="1"/>
  <c r="K1162" i="1" a="1"/>
  <c r="K1162" i="1"/>
  <c r="J1153" i="1" a="1"/>
  <c r="J1153" i="1"/>
  <c r="G1146" i="1" a="1"/>
  <c r="G1146" i="1"/>
  <c r="J1152" i="1" a="1"/>
  <c r="J1152" i="1"/>
  <c r="H1151" i="1" a="1"/>
  <c r="H1151" i="1"/>
  <c r="I1152" i="1" a="1"/>
  <c r="I1152" i="1"/>
  <c r="J1143" i="1" a="1"/>
  <c r="J1143" i="1"/>
  <c r="H1152" i="1" a="1"/>
  <c r="H1152" i="1"/>
  <c r="G1152" i="1" a="1"/>
  <c r="G1152" i="1"/>
  <c r="F1152" i="1" a="1"/>
  <c r="F1152" i="1"/>
  <c r="K1151" i="1" a="1"/>
  <c r="K1151" i="1"/>
  <c r="J1151" i="1" a="1"/>
  <c r="J1151" i="1"/>
  <c r="G1151" i="1" a="1"/>
  <c r="G1151" i="1"/>
  <c r="K1148" i="1" a="1"/>
  <c r="K1148" i="1"/>
  <c r="I1148" i="1" a="1"/>
  <c r="I1148" i="1"/>
  <c r="I1147" i="1" a="1"/>
  <c r="I1147" i="1"/>
  <c r="F1146" i="1" a="1"/>
  <c r="F1146" i="1"/>
  <c r="G1148" i="1" a="1"/>
  <c r="G1148" i="1"/>
  <c r="H1148" i="1" a="1"/>
  <c r="H1148" i="1"/>
  <c r="J1147" i="1" a="1"/>
  <c r="J1147" i="1"/>
  <c r="F1147" i="1" a="1"/>
  <c r="F1147" i="1"/>
  <c r="J1146" i="1" a="1"/>
  <c r="J1146" i="1"/>
  <c r="J1145" i="1" a="1"/>
  <c r="J1145" i="1"/>
  <c r="I1142" i="1" a="1"/>
  <c r="I1142" i="1"/>
  <c r="F1148" i="1" a="1"/>
  <c r="F1148" i="1"/>
  <c r="K1147" i="1" a="1"/>
  <c r="K1147" i="1"/>
  <c r="H1147" i="1" a="1"/>
  <c r="H1147" i="1"/>
  <c r="G1145" i="1" a="1"/>
  <c r="G1145" i="1"/>
  <c r="G1147" i="1" a="1"/>
  <c r="G1147" i="1"/>
  <c r="K1146" i="1" a="1"/>
  <c r="K1146" i="1"/>
  <c r="I1146" i="1" a="1"/>
  <c r="I1146" i="1"/>
  <c r="G1143" i="1" a="1"/>
  <c r="G1143" i="1"/>
  <c r="H1143" i="1" a="1"/>
  <c r="H1143" i="1"/>
  <c r="F1143" i="1" a="1"/>
  <c r="F1143" i="1"/>
  <c r="H1146" i="1" a="1"/>
  <c r="H1146" i="1"/>
  <c r="G1142" i="1" a="1"/>
  <c r="G1142" i="1"/>
  <c r="I1145" i="1" a="1"/>
  <c r="I1145" i="1"/>
  <c r="H1145" i="1" a="1"/>
  <c r="H1145" i="1"/>
  <c r="G1144" i="1" a="1"/>
  <c r="G1144" i="1"/>
  <c r="F1144" i="1" a="1"/>
  <c r="F1144" i="1"/>
  <c r="H1144" i="1" a="1"/>
  <c r="H1144" i="1"/>
  <c r="F1151" i="1" a="1"/>
  <c r="F1151" i="1"/>
  <c r="F1145" i="1" a="1"/>
  <c r="F1145" i="1"/>
  <c r="I1143" i="1" a="1"/>
  <c r="I1143" i="1"/>
  <c r="K1144" i="1" a="1"/>
  <c r="K1144" i="1"/>
  <c r="H1142" i="1" a="1"/>
  <c r="H1142" i="1"/>
  <c r="I1151" i="1" a="1"/>
  <c r="I1151" i="1"/>
  <c r="J1148" i="1" a="1"/>
  <c r="J1148" i="1"/>
  <c r="K1145" i="1" a="1"/>
  <c r="K1145" i="1"/>
  <c r="J1144" i="1" a="1"/>
  <c r="J1144" i="1"/>
  <c r="I1144" i="1" a="1"/>
  <c r="I1144" i="1"/>
  <c r="K1143" i="1" a="1"/>
  <c r="K1143" i="1"/>
  <c r="K1142" i="1" a="1"/>
  <c r="K1142" i="1"/>
  <c r="J1142" i="1" a="1"/>
  <c r="J1142" i="1"/>
  <c r="K1136" i="1" a="1"/>
  <c r="K1136" i="1"/>
  <c r="I1139" i="1" a="1"/>
  <c r="I1139" i="1"/>
  <c r="F1136" i="1" a="1"/>
  <c r="F1136" i="1"/>
  <c r="K1138" i="1" a="1"/>
  <c r="K1138" i="1"/>
  <c r="F1142" i="1" a="1"/>
  <c r="F1142" i="1"/>
  <c r="H1141" i="1" a="1"/>
  <c r="H1141" i="1"/>
  <c r="F1141" i="1" a="1"/>
  <c r="F1141" i="1"/>
  <c r="I1140" i="1" a="1"/>
  <c r="I1140" i="1"/>
  <c r="F1140" i="1" a="1"/>
  <c r="F1140" i="1"/>
  <c r="G1137" i="1" a="1"/>
  <c r="G1137" i="1"/>
  <c r="I1136" i="1" a="1"/>
  <c r="I1136" i="1"/>
  <c r="F1139" i="1" a="1"/>
  <c r="F1139" i="1"/>
  <c r="G1136" i="1" a="1"/>
  <c r="G1136" i="1"/>
  <c r="H1139" i="1" a="1"/>
  <c r="H1139" i="1"/>
  <c r="J1139" i="1" a="1"/>
  <c r="J1139" i="1"/>
  <c r="G1139" i="1" a="1"/>
  <c r="G1139" i="1"/>
  <c r="J1138" i="1" a="1"/>
  <c r="J1138" i="1"/>
  <c r="I1138" i="1" a="1"/>
  <c r="I1138" i="1"/>
  <c r="H1138" i="1" a="1"/>
  <c r="H1138" i="1"/>
  <c r="G1138" i="1" a="1"/>
  <c r="G1138" i="1"/>
  <c r="J1137" i="1" a="1"/>
  <c r="J1137" i="1"/>
  <c r="K1141" i="1" a="1"/>
  <c r="K1141" i="1"/>
  <c r="J1141" i="1" a="1"/>
  <c r="J1141" i="1"/>
  <c r="I1141" i="1" a="1"/>
  <c r="I1141" i="1"/>
  <c r="F1137" i="1" a="1"/>
  <c r="F1137" i="1"/>
  <c r="G1141" i="1" a="1"/>
  <c r="G1141" i="1"/>
  <c r="K1140" i="1" a="1"/>
  <c r="K1140" i="1"/>
  <c r="J1140" i="1" a="1"/>
  <c r="J1140" i="1"/>
  <c r="H1140" i="1" a="1"/>
  <c r="H1140" i="1"/>
  <c r="G1140" i="1" a="1"/>
  <c r="G1140" i="1"/>
  <c r="J1136" i="1" a="1"/>
  <c r="J1136" i="1"/>
  <c r="K1139" i="1" a="1"/>
  <c r="K1139" i="1"/>
  <c r="F1138" i="1" a="1"/>
  <c r="F1138" i="1"/>
  <c r="K1137" i="1" a="1"/>
  <c r="K1137" i="1"/>
  <c r="H1137" i="1" a="1"/>
  <c r="H1137" i="1"/>
  <c r="I1137" i="1" a="1"/>
  <c r="I1137" i="1"/>
  <c r="H1136" i="1" a="1"/>
  <c r="H1136" i="1"/>
  <c r="G1352" i="1" a="1"/>
  <c r="G1352" i="1"/>
  <c r="I1351" i="1" a="1"/>
  <c r="I1351" i="1"/>
  <c r="K1360" i="1" a="1"/>
  <c r="K1360" i="1"/>
  <c r="F1358" i="1" a="1"/>
  <c r="F1358" i="1"/>
  <c r="K1357" i="1" a="1"/>
  <c r="K1357" i="1"/>
  <c r="F1353" i="1" a="1"/>
  <c r="F1353" i="1"/>
  <c r="K1352" i="1" a="1"/>
  <c r="K1352" i="1"/>
  <c r="F1360" i="1" a="1"/>
  <c r="F1360" i="1"/>
  <c r="I1352" i="1" a="1"/>
  <c r="I1352" i="1"/>
  <c r="G1361" i="1" a="1"/>
  <c r="G1361" i="1"/>
  <c r="F1361" i="1" a="1"/>
  <c r="F1361" i="1"/>
  <c r="G1360" i="1" a="1"/>
  <c r="G1360" i="1"/>
  <c r="G1357" i="1" a="1"/>
  <c r="G1357" i="1"/>
  <c r="F1355" i="1" a="1"/>
  <c r="F1355" i="1"/>
  <c r="H1358" i="1" a="1"/>
  <c r="H1358" i="1"/>
  <c r="F1354" i="1" a="1"/>
  <c r="F1354" i="1"/>
  <c r="H1353" i="1" a="1"/>
  <c r="H1353" i="1"/>
  <c r="K1351" i="1" a="1"/>
  <c r="K1351" i="1"/>
  <c r="F1359" i="1" a="1"/>
  <c r="F1359" i="1"/>
  <c r="J1357" i="1" a="1"/>
  <c r="J1357" i="1"/>
  <c r="I1355" i="1" a="1"/>
  <c r="I1355" i="1"/>
  <c r="J1360" i="1" a="1"/>
  <c r="J1360" i="1"/>
  <c r="I1360" i="1" a="1"/>
  <c r="I1360" i="1"/>
  <c r="K1354" i="1" a="1"/>
  <c r="K1354" i="1"/>
  <c r="J1356" i="1" a="1"/>
  <c r="J1356" i="1"/>
  <c r="I1354" i="1" a="1"/>
  <c r="I1354" i="1"/>
  <c r="H1356" i="1" a="1"/>
  <c r="H1356" i="1"/>
  <c r="K1355" i="1" a="1"/>
  <c r="K1355" i="1"/>
  <c r="G1354" i="1" a="1"/>
  <c r="G1354" i="1"/>
  <c r="J1358" i="1" a="1"/>
  <c r="J1358" i="1"/>
  <c r="I1358" i="1" a="1"/>
  <c r="I1358" i="1"/>
  <c r="K1356" i="1" a="1"/>
  <c r="K1356" i="1"/>
  <c r="J1354" i="1" a="1"/>
  <c r="J1354" i="1"/>
  <c r="H1360" i="1" a="1"/>
  <c r="H1360" i="1"/>
  <c r="I1359" i="1" a="1"/>
  <c r="I1359" i="1"/>
  <c r="J1352" i="1" a="1"/>
  <c r="J1352" i="1"/>
  <c r="G1358" i="1" a="1"/>
  <c r="G1358" i="1"/>
  <c r="F1356" i="1" a="1"/>
  <c r="F1356" i="1"/>
  <c r="J1353" i="1" a="1"/>
  <c r="J1353" i="1"/>
  <c r="F1352" i="1" a="1"/>
  <c r="F1352" i="1"/>
  <c r="G1353" i="1" a="1"/>
  <c r="G1353" i="1"/>
  <c r="I1353" i="1" a="1"/>
  <c r="I1353" i="1"/>
  <c r="K1359" i="1" a="1"/>
  <c r="K1359" i="1"/>
  <c r="K1358" i="1" a="1"/>
  <c r="K1358" i="1"/>
  <c r="I1357" i="1" a="1"/>
  <c r="I1357" i="1"/>
  <c r="H1351" i="1" a="1"/>
  <c r="H1351" i="1"/>
  <c r="H1357" i="1" a="1"/>
  <c r="H1357" i="1"/>
  <c r="H1355" i="1" a="1"/>
  <c r="H1355" i="1"/>
  <c r="J1351" i="1" a="1"/>
  <c r="J1351" i="1"/>
  <c r="K1353" i="1" a="1"/>
  <c r="K1353" i="1"/>
  <c r="G1355" i="1" a="1"/>
  <c r="G1355" i="1"/>
  <c r="F1357" i="1" a="1"/>
  <c r="F1357" i="1"/>
  <c r="I1361" i="1" a="1"/>
  <c r="I1361" i="1"/>
  <c r="H1361" i="1" a="1"/>
  <c r="H1361" i="1"/>
  <c r="J1359" i="1" a="1"/>
  <c r="J1359" i="1"/>
  <c r="G1359" i="1" a="1"/>
  <c r="G1359" i="1"/>
  <c r="G1356" i="1" a="1"/>
  <c r="G1356" i="1"/>
  <c r="H1359" i="1" a="1"/>
  <c r="H1359" i="1"/>
  <c r="I1356" i="1" a="1"/>
  <c r="I1356" i="1"/>
  <c r="J1355" i="1" a="1"/>
  <c r="J1355" i="1"/>
  <c r="H1354" i="1" a="1"/>
  <c r="H1354" i="1"/>
  <c r="H1352" i="1" a="1"/>
  <c r="H1352" i="1"/>
  <c r="H1344" i="1" a="1"/>
  <c r="H1344" i="1"/>
  <c r="K1338" i="1" a="1"/>
  <c r="K1338" i="1"/>
  <c r="J1344" i="1" a="1"/>
  <c r="J1344" i="1"/>
  <c r="G1338" i="1" a="1"/>
  <c r="G1338" i="1"/>
  <c r="K1346" i="1" a="1"/>
  <c r="K1346" i="1"/>
  <c r="F1350" i="1" a="1"/>
  <c r="F1350" i="1"/>
  <c r="K1348" i="1" a="1"/>
  <c r="K1348" i="1"/>
  <c r="K1344" i="1" a="1"/>
  <c r="K1344" i="1"/>
  <c r="H1346" i="1" a="1"/>
  <c r="H1346" i="1"/>
  <c r="F1338" i="1" a="1"/>
  <c r="F1338" i="1"/>
  <c r="F1347" i="1" a="1"/>
  <c r="F1347" i="1"/>
  <c r="H1348" i="1" a="1"/>
  <c r="H1348" i="1"/>
  <c r="G1344" i="1" a="1"/>
  <c r="G1344" i="1"/>
  <c r="J1350" i="1" a="1"/>
  <c r="J1350" i="1"/>
  <c r="K1347" i="1" a="1"/>
  <c r="K1347" i="1"/>
  <c r="F1344" i="1" a="1"/>
  <c r="F1344" i="1"/>
  <c r="K1350" i="1" a="1"/>
  <c r="K1350" i="1"/>
  <c r="H1350" i="1" a="1"/>
  <c r="H1350" i="1"/>
  <c r="F1345" i="1" a="1"/>
  <c r="F1345" i="1"/>
  <c r="J1337" i="1" a="1"/>
  <c r="J1337" i="1"/>
  <c r="G1350" i="1" a="1"/>
  <c r="G1350" i="1"/>
  <c r="J1348" i="1" a="1"/>
  <c r="J1348" i="1"/>
  <c r="J1338" i="1" a="1"/>
  <c r="J1338" i="1"/>
  <c r="G1348" i="1" a="1"/>
  <c r="G1348" i="1"/>
  <c r="J1347" i="1" a="1"/>
  <c r="J1347" i="1"/>
  <c r="I1347" i="1" a="1"/>
  <c r="I1347" i="1"/>
  <c r="I1346" i="1" a="1"/>
  <c r="I1346" i="1"/>
  <c r="H1345" i="1" a="1"/>
  <c r="H1345" i="1"/>
  <c r="K1337" i="1" a="1"/>
  <c r="K1337" i="1" s="1"/>
  <c r="F1346" i="1" a="1"/>
  <c r="F1346" i="1"/>
  <c r="G1345" i="1" a="1"/>
  <c r="G1345" i="1"/>
  <c r="G1347" i="1" a="1"/>
  <c r="G1347" i="1"/>
  <c r="H1338" i="1" a="1"/>
  <c r="H1338" i="1"/>
  <c r="I1348" i="1" a="1"/>
  <c r="I1348" i="1"/>
  <c r="F1348" i="1" a="1"/>
  <c r="F1348" i="1"/>
  <c r="I1337" i="1" a="1"/>
  <c r="I1337" i="1"/>
  <c r="I1338" i="1" a="1"/>
  <c r="I1338" i="1"/>
  <c r="J1346" i="1" a="1"/>
  <c r="J1346" i="1"/>
  <c r="G1351" i="1" a="1"/>
  <c r="G1351" i="1"/>
  <c r="F1351" i="1" a="1"/>
  <c r="F1351" i="1"/>
  <c r="K1345" i="1" a="1"/>
  <c r="K1345" i="1"/>
  <c r="I1350" i="1" a="1"/>
  <c r="I1350" i="1"/>
  <c r="H1347" i="1" a="1"/>
  <c r="H1347" i="1"/>
  <c r="G1346" i="1" a="1"/>
  <c r="G1346" i="1"/>
  <c r="J1345" i="1" a="1"/>
  <c r="J1345" i="1"/>
  <c r="I1345" i="1" a="1"/>
  <c r="I1345" i="1"/>
  <c r="I1344" i="1" a="1"/>
  <c r="I1344" i="1"/>
  <c r="K1334" i="1" a="1"/>
  <c r="K1334" i="1"/>
  <c r="G1333" i="1" a="1"/>
  <c r="G1333" i="1"/>
  <c r="I1334" i="1" a="1"/>
  <c r="I1334" i="1"/>
  <c r="K1330" i="1" a="1"/>
  <c r="K1330" i="1"/>
  <c r="K1332" i="1" a="1"/>
  <c r="K1332" i="1"/>
  <c r="K1335" i="1" a="1"/>
  <c r="K1335" i="1"/>
  <c r="H1334" i="1" a="1"/>
  <c r="H1334" i="1"/>
  <c r="I1332" i="1" a="1"/>
  <c r="I1332" i="1"/>
  <c r="J1324" i="1" a="1"/>
  <c r="J1324" i="1"/>
  <c r="J1335" i="1" a="1"/>
  <c r="J1335" i="1"/>
  <c r="G1336" i="1" a="1"/>
  <c r="G1336" i="1"/>
  <c r="H1335" i="1" a="1"/>
  <c r="H1335" i="1"/>
  <c r="G1335" i="1" a="1"/>
  <c r="G1335" i="1"/>
  <c r="I1331" i="1" a="1"/>
  <c r="I1331" i="1"/>
  <c r="I1333" i="1" a="1"/>
  <c r="I1333" i="1"/>
  <c r="H1331" i="1" a="1"/>
  <c r="H1331" i="1"/>
  <c r="F1330" i="1" a="1"/>
  <c r="F1330" i="1"/>
  <c r="F1333" i="1" a="1"/>
  <c r="F1333" i="1"/>
  <c r="K1331" i="1" a="1"/>
  <c r="K1331" i="1"/>
  <c r="K1324" i="1" a="1"/>
  <c r="K1324" i="1"/>
  <c r="I1324" i="1" a="1"/>
  <c r="I1324" i="1"/>
  <c r="F1324" i="1" a="1"/>
  <c r="F1324" i="1"/>
  <c r="K1333" i="1" a="1"/>
  <c r="K1333" i="1"/>
  <c r="F1331" i="1" a="1"/>
  <c r="F1331" i="1"/>
  <c r="G1324" i="1" a="1"/>
  <c r="G1324" i="1"/>
  <c r="H1337" i="1" a="1"/>
  <c r="H1337" i="1"/>
  <c r="I1330" i="1" a="1"/>
  <c r="I1330" i="1"/>
  <c r="K1336" i="1" a="1"/>
  <c r="K1336" i="1"/>
  <c r="J1336" i="1" a="1"/>
  <c r="J1336" i="1"/>
  <c r="H1336" i="1" a="1"/>
  <c r="H1336" i="1"/>
  <c r="I1335" i="1" a="1"/>
  <c r="I1335" i="1"/>
  <c r="G1331" i="1" a="1"/>
  <c r="G1331" i="1"/>
  <c r="J1334" i="1" a="1"/>
  <c r="J1334" i="1"/>
  <c r="F1334" i="1" a="1"/>
  <c r="F1334" i="1"/>
  <c r="H1333" i="1" a="1"/>
  <c r="H1333" i="1"/>
  <c r="J1330" i="1" a="1"/>
  <c r="J1330" i="1"/>
  <c r="J1331" i="1" a="1"/>
  <c r="J1331" i="1"/>
  <c r="F1332" i="1" a="1"/>
  <c r="F1332" i="1"/>
  <c r="G1330" i="1" a="1"/>
  <c r="G1330" i="1"/>
  <c r="G1337" i="1" a="1"/>
  <c r="G1337" i="1"/>
  <c r="F1337" i="1" a="1"/>
  <c r="F1337" i="1"/>
  <c r="H1330" i="1" a="1"/>
  <c r="H1330" i="1"/>
  <c r="H1324" i="1" a="1"/>
  <c r="H1324" i="1"/>
  <c r="H1332" i="1" a="1"/>
  <c r="H1332" i="1"/>
  <c r="I1336" i="1" a="1"/>
  <c r="I1336" i="1"/>
  <c r="G1334" i="1" a="1"/>
  <c r="G1334" i="1"/>
  <c r="J1333" i="1" a="1"/>
  <c r="J1333" i="1"/>
  <c r="J1332" i="1" a="1"/>
  <c r="J1332" i="1"/>
  <c r="F1335" i="1" a="1"/>
  <c r="F1335" i="1"/>
  <c r="G1332" i="1" a="1"/>
  <c r="G1332" i="1"/>
  <c r="F1336" i="1" a="1"/>
  <c r="F1336" i="1"/>
  <c r="K1315" i="1" a="1"/>
  <c r="K1315" i="1"/>
  <c r="G1315" i="1" a="1"/>
  <c r="G1315" i="1"/>
  <c r="G1323" i="1" a="1"/>
  <c r="G1323" i="1"/>
  <c r="H1317" i="1" a="1"/>
  <c r="H1317" i="1"/>
  <c r="K1317" i="1" a="1"/>
  <c r="K1317" i="1"/>
  <c r="K1316" i="1" a="1"/>
  <c r="K1316" i="1"/>
  <c r="F1323" i="1" a="1"/>
  <c r="F1323" i="1"/>
  <c r="K1322" i="1" a="1"/>
  <c r="K1322" i="1"/>
  <c r="I1322" i="1" a="1"/>
  <c r="I1322" i="1"/>
  <c r="J1321" i="1" a="1"/>
  <c r="J1321" i="1"/>
  <c r="I1316" i="1" a="1"/>
  <c r="I1316" i="1"/>
  <c r="H1321" i="1" a="1"/>
  <c r="H1321" i="1"/>
  <c r="H1315" i="1" a="1"/>
  <c r="H1315" i="1"/>
  <c r="I1321" i="1" a="1"/>
  <c r="I1321" i="1"/>
  <c r="K1319" i="1" a="1"/>
  <c r="K1319" i="1"/>
  <c r="J1319" i="1" a="1"/>
  <c r="J1319" i="1"/>
  <c r="K1318" i="1" a="1"/>
  <c r="K1318" i="1"/>
  <c r="H1316" i="1" a="1"/>
  <c r="H1316" i="1"/>
  <c r="F1316" i="1" a="1"/>
  <c r="F1316" i="1"/>
  <c r="I1317" i="1" a="1"/>
  <c r="I1317" i="1"/>
  <c r="G1316" i="1" a="1"/>
  <c r="G1316" i="1"/>
  <c r="J1315" i="1" a="1"/>
  <c r="J1315" i="1"/>
  <c r="F1315" i="1" a="1"/>
  <c r="F1315" i="1"/>
  <c r="G1319" i="1" a="1"/>
  <c r="G1319" i="1"/>
  <c r="K1323" i="1" a="1"/>
  <c r="K1323" i="1"/>
  <c r="K1321" i="1" a="1"/>
  <c r="K1321" i="1"/>
  <c r="I1318" i="1" a="1"/>
  <c r="I1318" i="1"/>
  <c r="J1323" i="1" a="1"/>
  <c r="J1323" i="1"/>
  <c r="I1323" i="1" a="1"/>
  <c r="I1323" i="1"/>
  <c r="H1322" i="1" a="1"/>
  <c r="H1322" i="1"/>
  <c r="J1317" i="1" a="1"/>
  <c r="J1317" i="1"/>
  <c r="F1318" i="1" a="1"/>
  <c r="F1318" i="1"/>
  <c r="F1322" i="1" a="1"/>
  <c r="F1322" i="1"/>
  <c r="G1318" i="1" a="1"/>
  <c r="G1318" i="1"/>
  <c r="H1323" i="1" a="1"/>
  <c r="H1323" i="1"/>
  <c r="J1322" i="1" a="1"/>
  <c r="J1322" i="1"/>
  <c r="I1315" i="1" a="1"/>
  <c r="I1315" i="1"/>
  <c r="G1322" i="1" a="1"/>
  <c r="G1322" i="1"/>
  <c r="G1321" i="1" a="1"/>
  <c r="G1321" i="1"/>
  <c r="F1321" i="1" a="1"/>
  <c r="F1321" i="1"/>
  <c r="G1317" i="1" a="1"/>
  <c r="G1317" i="1"/>
  <c r="I1319" i="1" a="1"/>
  <c r="I1319" i="1"/>
  <c r="H1319" i="1" a="1"/>
  <c r="H1319" i="1"/>
  <c r="J1318" i="1" a="1"/>
  <c r="J1318" i="1"/>
  <c r="F1317" i="1" a="1"/>
  <c r="F1317" i="1"/>
  <c r="F1319" i="1" a="1"/>
  <c r="F1319" i="1"/>
  <c r="H1318" i="1" a="1"/>
  <c r="H1318" i="1"/>
  <c r="J1316" i="1" a="1"/>
  <c r="J1316" i="1"/>
  <c r="J1254" i="1" a="1"/>
  <c r="J1254" i="1"/>
  <c r="K1255" i="1" a="1"/>
  <c r="K1255" i="1"/>
  <c r="G1253" i="1" a="1"/>
  <c r="G1253" i="1"/>
  <c r="H1254" i="1" a="1"/>
  <c r="H1254" i="1"/>
  <c r="K1254" i="1" a="1"/>
  <c r="K1254" i="1"/>
  <c r="J1257" i="1" a="1"/>
  <c r="J1257" i="1"/>
  <c r="I1255" i="1" a="1"/>
  <c r="I1255" i="1"/>
  <c r="H1257" i="1" a="1"/>
  <c r="H1257" i="1"/>
  <c r="G1254" i="1" a="1"/>
  <c r="G1254" i="1"/>
  <c r="J1258" i="1" a="1"/>
  <c r="J1258" i="1"/>
  <c r="K1260" i="1" a="1"/>
  <c r="K1260" i="1"/>
  <c r="J1255" i="1" a="1"/>
  <c r="J1255" i="1"/>
  <c r="F1261" i="1" a="1"/>
  <c r="F1261" i="1"/>
  <c r="I1261" i="1" a="1"/>
  <c r="I1261" i="1"/>
  <c r="F1257" i="1" a="1"/>
  <c r="F1257" i="1"/>
  <c r="H1259" i="1" a="1"/>
  <c r="H1259" i="1"/>
  <c r="K1261" i="1" a="1"/>
  <c r="K1261" i="1"/>
  <c r="J1261" i="1" a="1"/>
  <c r="J1261" i="1"/>
  <c r="K1253" i="1" a="1"/>
  <c r="K1253" i="1"/>
  <c r="H1261" i="1" a="1"/>
  <c r="H1261" i="1"/>
  <c r="G1261" i="1" a="1"/>
  <c r="G1261" i="1"/>
  <c r="I1260" i="1" a="1"/>
  <c r="I1260" i="1"/>
  <c r="H1260" i="1" a="1"/>
  <c r="H1260" i="1"/>
  <c r="I1257" i="1" a="1"/>
  <c r="I1257" i="1"/>
  <c r="J1256" i="1" a="1"/>
  <c r="J1256" i="1"/>
  <c r="G1255" i="1" a="1"/>
  <c r="G1255" i="1"/>
  <c r="H1256" i="1" a="1"/>
  <c r="H1256" i="1"/>
  <c r="H1255" i="1" a="1"/>
  <c r="H1255" i="1"/>
  <c r="H1253" i="1" a="1"/>
  <c r="H1253" i="1"/>
  <c r="F1256" i="1" a="1"/>
  <c r="F1256" i="1"/>
  <c r="K1259" i="1" a="1"/>
  <c r="K1259" i="1"/>
  <c r="J1253" i="1" a="1"/>
  <c r="J1253" i="1"/>
  <c r="I1256" i="1" a="1"/>
  <c r="I1256" i="1"/>
  <c r="G1256" i="1" a="1"/>
  <c r="G1256" i="1"/>
  <c r="J1260" i="1" a="1"/>
  <c r="J1260" i="1"/>
  <c r="G1258" i="1" a="1"/>
  <c r="G1258" i="1"/>
  <c r="F1253" i="1" a="1"/>
  <c r="F1253" i="1"/>
  <c r="I1254" i="1" a="1"/>
  <c r="I1254" i="1"/>
  <c r="G1259" i="1" a="1"/>
  <c r="G1259" i="1"/>
  <c r="G1260" i="1" a="1"/>
  <c r="G1260" i="1"/>
  <c r="F1260" i="1" a="1"/>
  <c r="F1260" i="1"/>
  <c r="J1259" i="1" a="1"/>
  <c r="J1259" i="1"/>
  <c r="I1259" i="1" a="1"/>
  <c r="I1259" i="1"/>
  <c r="F1255" i="1" a="1"/>
  <c r="F1255" i="1"/>
  <c r="F1259" i="1" a="1"/>
  <c r="F1259" i="1"/>
  <c r="I1258" i="1" a="1"/>
  <c r="I1258" i="1"/>
  <c r="K1258" i="1" a="1"/>
  <c r="K1258" i="1"/>
  <c r="K1257" i="1" a="1"/>
  <c r="K1257" i="1"/>
  <c r="F1254" i="1" a="1"/>
  <c r="F1254" i="1"/>
  <c r="I1253" i="1" a="1"/>
  <c r="I1253" i="1"/>
  <c r="H1258" i="1" a="1"/>
  <c r="H1258" i="1"/>
  <c r="F1258" i="1" a="1"/>
  <c r="F1258" i="1"/>
  <c r="G1257" i="1" a="1"/>
  <c r="G1257" i="1"/>
  <c r="K1256" i="1" a="1"/>
  <c r="K1256" i="1"/>
  <c r="K1252" i="1" a="1"/>
  <c r="K1252" i="1"/>
  <c r="J1247" i="1" a="1"/>
  <c r="J1247" i="1"/>
  <c r="F1246" i="1" a="1"/>
  <c r="F1246" i="1"/>
  <c r="G1243" i="1" a="1"/>
  <c r="G1243" i="1"/>
  <c r="G1245" i="1" a="1"/>
  <c r="G1245" i="1"/>
  <c r="K1246" i="1" a="1"/>
  <c r="K1246" i="1"/>
  <c r="K1243" i="1" a="1"/>
  <c r="K1243" i="1"/>
  <c r="K1245" i="1" a="1"/>
  <c r="K1245" i="1"/>
  <c r="I1251" i="1" a="1"/>
  <c r="I1251" i="1"/>
  <c r="H1251" i="1" a="1"/>
  <c r="H1251" i="1"/>
  <c r="H1250" i="1" a="1"/>
  <c r="H1250" i="1"/>
  <c r="F1252" i="1" a="1"/>
  <c r="F1252" i="1"/>
  <c r="J1250" i="1" a="1"/>
  <c r="J1250" i="1"/>
  <c r="H1245" i="1" a="1"/>
  <c r="H1245" i="1"/>
  <c r="K1249" i="1" a="1"/>
  <c r="K1249" i="1"/>
  <c r="G1249" i="1" a="1"/>
  <c r="G1249" i="1"/>
  <c r="H1247" i="1" a="1"/>
  <c r="H1247" i="1"/>
  <c r="K1242" i="1" a="1"/>
  <c r="K1242" i="1"/>
  <c r="H1243" i="1" a="1"/>
  <c r="H1243" i="1"/>
  <c r="J1246" i="1" a="1"/>
  <c r="J1246" i="1"/>
  <c r="F1244" i="1" a="1"/>
  <c r="F1244" i="1"/>
  <c r="H1242" i="1" a="1"/>
  <c r="H1242" i="1"/>
  <c r="F1248" i="1" a="1"/>
  <c r="F1248" i="1"/>
  <c r="G1244" i="1" a="1"/>
  <c r="G1244" i="1"/>
  <c r="J1242" i="1" a="1"/>
  <c r="J1242" i="1"/>
  <c r="H1244" i="1" a="1"/>
  <c r="H1244" i="1"/>
  <c r="J1244" i="1" a="1"/>
  <c r="J1244" i="1"/>
  <c r="J1252" i="1" a="1"/>
  <c r="J1252" i="1"/>
  <c r="H1249" i="1" a="1"/>
  <c r="H1249" i="1"/>
  <c r="I1247" i="1" a="1"/>
  <c r="I1247" i="1"/>
  <c r="I1252" i="1" a="1"/>
  <c r="I1252" i="1"/>
  <c r="F1243" i="1" a="1"/>
  <c r="F1243" i="1"/>
  <c r="G1246" i="1" a="1"/>
  <c r="G1246" i="1"/>
  <c r="H1252" i="1" a="1"/>
  <c r="H1252" i="1"/>
  <c r="K1247" i="1" a="1"/>
  <c r="K1247" i="1"/>
  <c r="G1252" i="1" a="1"/>
  <c r="G1252" i="1"/>
  <c r="I1245" i="1" a="1"/>
  <c r="I1245" i="1"/>
  <c r="I1248" i="1" a="1"/>
  <c r="I1248" i="1"/>
  <c r="G1242" i="1" a="1"/>
  <c r="G1242" i="1"/>
  <c r="I1243" i="1" a="1"/>
  <c r="I1243" i="1"/>
  <c r="F1251" i="1" a="1"/>
  <c r="F1251" i="1"/>
  <c r="J1249" i="1" a="1"/>
  <c r="J1249" i="1"/>
  <c r="H1248" i="1" a="1"/>
  <c r="H1248" i="1"/>
  <c r="K1250" i="1" a="1"/>
  <c r="K1250" i="1"/>
  <c r="F1250" i="1" a="1"/>
  <c r="F1250" i="1"/>
  <c r="I1242" i="1" a="1"/>
  <c r="I1242" i="1"/>
  <c r="F1245" i="1" a="1"/>
  <c r="F1245" i="1"/>
  <c r="F1247" i="1" a="1"/>
  <c r="F1247" i="1"/>
  <c r="G1251" i="1" a="1"/>
  <c r="G1251" i="1"/>
  <c r="K1251" i="1" a="1"/>
  <c r="K1251" i="1"/>
  <c r="I1246" i="1" a="1"/>
  <c r="I1246" i="1"/>
  <c r="J1245" i="1" a="1"/>
  <c r="J1245" i="1"/>
  <c r="H1246" i="1" a="1"/>
  <c r="H1246" i="1"/>
  <c r="J1243" i="1" a="1"/>
  <c r="J1243" i="1"/>
  <c r="J1251" i="1" a="1"/>
  <c r="J1251" i="1"/>
  <c r="I1250" i="1" a="1"/>
  <c r="I1250" i="1"/>
  <c r="K1244" i="1" a="1"/>
  <c r="K1244" i="1"/>
  <c r="G1250" i="1" a="1"/>
  <c r="G1250" i="1"/>
  <c r="F1249" i="1" a="1"/>
  <c r="F1249" i="1"/>
  <c r="I1249" i="1" a="1"/>
  <c r="I1249" i="1" s="1"/>
  <c r="K1248" i="1" a="1"/>
  <c r="K1248" i="1" s="1"/>
  <c r="J1248" i="1" a="1"/>
  <c r="J1248" i="1" s="1"/>
  <c r="G1247" i="1" a="1"/>
  <c r="G1247" i="1" s="1"/>
  <c r="G1248" i="1" a="1"/>
  <c r="G1248" i="1" s="1"/>
  <c r="I1244" i="1" a="1"/>
  <c r="I1244" i="1" s="1"/>
  <c r="G1234" i="1" a="1"/>
  <c r="G1234" i="1" s="1"/>
  <c r="F1233" i="1" a="1"/>
  <c r="F1233" i="1" s="1"/>
  <c r="J1241" i="1" a="1"/>
  <c r="J1241" i="1" s="1"/>
  <c r="H1239" i="1" a="1"/>
  <c r="H1239" i="1" s="1"/>
  <c r="H1232" i="1" a="1"/>
  <c r="H1232" i="1" s="1"/>
  <c r="K1240" i="1" a="1"/>
  <c r="K1240" i="1" s="1"/>
  <c r="J1232" i="1" a="1"/>
  <c r="J1232" i="1" s="1"/>
  <c r="I1231" i="1" a="1"/>
  <c r="I1231" i="1" s="1"/>
  <c r="G1239" i="1" a="1"/>
  <c r="G1239" i="1" s="1"/>
  <c r="F1242" i="1" a="1"/>
  <c r="F1242" i="1" s="1"/>
  <c r="K1241" i="1" a="1"/>
  <c r="K1241" i="1" s="1"/>
  <c r="I1241" i="1" a="1"/>
  <c r="I1241" i="1"/>
  <c r="H1233" i="1" a="1"/>
  <c r="H1233" i="1"/>
  <c r="I1233" i="1" a="1"/>
  <c r="I1233" i="1"/>
  <c r="H1237" i="1" a="1"/>
  <c r="H1237" i="1"/>
  <c r="J1231" i="1" a="1"/>
  <c r="J1231" i="1"/>
  <c r="I1240" i="1" a="1"/>
  <c r="I1240" i="1"/>
  <c r="K1239" i="1" a="1"/>
  <c r="K1239" i="1"/>
  <c r="K1237" i="1" a="1"/>
  <c r="K1237" i="1"/>
  <c r="G1237" i="1" a="1"/>
  <c r="G1237" i="1"/>
  <c r="F1236" i="1" a="1"/>
  <c r="F1236" i="1"/>
  <c r="G1232" i="1" a="1"/>
  <c r="G1232" i="1"/>
  <c r="H1236" i="1" a="1"/>
  <c r="H1236" i="1"/>
  <c r="K1235" i="1" a="1"/>
  <c r="K1235" i="1"/>
  <c r="F1232" i="1" a="1"/>
  <c r="F1232" i="1"/>
  <c r="G1235" i="1" a="1"/>
  <c r="G1235" i="1"/>
  <c r="K1238" i="1" a="1"/>
  <c r="K1238" i="1"/>
  <c r="I1236" i="1" a="1"/>
  <c r="I1236" i="1"/>
  <c r="G1233" i="1" a="1"/>
  <c r="G1233" i="1"/>
  <c r="H1241" i="1" a="1"/>
  <c r="H1241" i="1"/>
  <c r="G1241" i="1" a="1"/>
  <c r="G1241" i="1"/>
  <c r="F1241" i="1" a="1"/>
  <c r="F1241" i="1"/>
  <c r="F1237" i="1" a="1"/>
  <c r="F1237" i="1"/>
  <c r="J1234" i="1" a="1"/>
  <c r="J1234" i="1"/>
  <c r="J1240" i="1" a="1"/>
  <c r="J1240" i="1"/>
  <c r="H1240" i="1" a="1"/>
  <c r="H1240" i="1"/>
  <c r="G1240" i="1" a="1"/>
  <c r="G1240" i="1"/>
  <c r="J1235" i="1" a="1"/>
  <c r="J1235" i="1"/>
  <c r="F1240" i="1" a="1"/>
  <c r="F1240" i="1"/>
  <c r="F1234" i="1" a="1"/>
  <c r="F1234" i="1" s="1"/>
  <c r="K1232" i="1" a="1"/>
  <c r="K1232" i="1"/>
  <c r="I1239" i="1" a="1"/>
  <c r="I1239" i="1"/>
  <c r="J1238" i="1" a="1"/>
  <c r="J1238" i="1"/>
  <c r="H1238" i="1" a="1"/>
  <c r="H1238" i="1"/>
  <c r="K1236" i="1" a="1"/>
  <c r="K1236" i="1"/>
  <c r="I1235" i="1" a="1"/>
  <c r="I1235" i="1"/>
  <c r="H1234" i="1" a="1"/>
  <c r="H1234" i="1"/>
  <c r="J1237" i="1" a="1"/>
  <c r="J1237" i="1"/>
  <c r="J1239" i="1" a="1"/>
  <c r="J1239" i="1"/>
  <c r="F1239" i="1" a="1"/>
  <c r="F1239" i="1"/>
  <c r="I1237" i="1" a="1"/>
  <c r="I1237" i="1"/>
  <c r="K1233" i="1" a="1"/>
  <c r="K1233" i="1"/>
  <c r="J1233" i="1" a="1"/>
  <c r="J1233" i="1"/>
  <c r="F1238" i="1" a="1"/>
  <c r="F1238" i="1"/>
  <c r="J1236" i="1" a="1"/>
  <c r="J1236" i="1"/>
  <c r="H1235" i="1" a="1"/>
  <c r="H1235" i="1"/>
  <c r="I1232" i="1" a="1"/>
  <c r="I1232" i="1"/>
  <c r="G1236" i="1" a="1"/>
  <c r="G1236" i="1"/>
  <c r="I1238" i="1" a="1"/>
  <c r="I1238" i="1"/>
  <c r="G1238" i="1" a="1"/>
  <c r="G1238" i="1"/>
  <c r="K1234" i="1" a="1"/>
  <c r="K1234" i="1"/>
  <c r="F1235" i="1" a="1"/>
  <c r="F1235" i="1"/>
  <c r="I1234" i="1" a="1"/>
  <c r="I1234" i="1"/>
  <c r="K1231" i="1" a="1"/>
  <c r="K1231" i="1"/>
  <c r="G1226" i="1" a="1"/>
  <c r="G1226" i="1"/>
  <c r="J1225" i="1" a="1"/>
  <c r="J1225" i="1"/>
  <c r="H1227" i="1" a="1"/>
  <c r="H1227" i="1"/>
  <c r="H1231" i="1" a="1"/>
  <c r="H1231" i="1"/>
  <c r="G1231" i="1" a="1"/>
  <c r="G1231" i="1"/>
  <c r="F1231" i="1" a="1"/>
  <c r="F1231" i="1"/>
  <c r="H1230" i="1" a="1"/>
  <c r="H1230" i="1"/>
  <c r="G1227" i="1" a="1"/>
  <c r="G1227" i="1"/>
  <c r="F1226" i="1" a="1"/>
  <c r="F1226" i="1"/>
  <c r="K1230" i="1" a="1"/>
  <c r="K1230" i="1"/>
  <c r="J1230" i="1" a="1"/>
  <c r="J1230" i="1"/>
  <c r="G1228" i="1" a="1"/>
  <c r="G1228" i="1"/>
  <c r="F1225" i="1" a="1"/>
  <c r="F1225" i="1"/>
  <c r="H1222" i="1" a="1"/>
  <c r="H1222" i="1"/>
  <c r="I1230" i="1" a="1"/>
  <c r="I1230" i="1"/>
  <c r="K1228" i="1" a="1"/>
  <c r="K1228" i="1"/>
  <c r="K1229" i="1" a="1"/>
  <c r="K1229" i="1"/>
  <c r="J1222" i="1" a="1"/>
  <c r="J1222" i="1"/>
  <c r="H1226" i="1" a="1"/>
  <c r="H1226" i="1"/>
  <c r="F1230" i="1" a="1"/>
  <c r="F1230" i="1"/>
  <c r="I1223" i="1" a="1"/>
  <c r="I1223" i="1"/>
  <c r="G1223" i="1" a="1"/>
  <c r="G1223" i="1"/>
  <c r="I1229" i="1" a="1"/>
  <c r="I1229" i="1"/>
  <c r="H1229" i="1" a="1"/>
  <c r="H1229" i="1"/>
  <c r="I1222" i="1" a="1"/>
  <c r="I1222" i="1"/>
  <c r="G1222" i="1" a="1"/>
  <c r="G1222" i="1"/>
  <c r="K1225" i="1" a="1"/>
  <c r="K1225" i="1"/>
  <c r="I1225" i="1" a="1"/>
  <c r="I1225" i="1"/>
  <c r="F1229" i="1" a="1"/>
  <c r="F1229" i="1"/>
  <c r="I1228" i="1" a="1"/>
  <c r="I1228" i="1"/>
  <c r="I1224" i="1" a="1"/>
  <c r="I1224" i="1"/>
  <c r="K1224" i="1" a="1"/>
  <c r="K1224" i="1"/>
  <c r="G1224" i="1" a="1"/>
  <c r="G1224" i="1"/>
  <c r="H1228" i="1" a="1"/>
  <c r="H1228" i="1"/>
  <c r="I1227" i="1" a="1"/>
  <c r="I1227" i="1"/>
  <c r="J1224" i="1" a="1"/>
  <c r="J1224" i="1"/>
  <c r="H1224" i="1" a="1"/>
  <c r="H1224" i="1"/>
  <c r="G1225" i="1" a="1"/>
  <c r="G1225" i="1"/>
  <c r="F1227" i="1" a="1"/>
  <c r="F1227" i="1"/>
  <c r="K1223" i="1" a="1"/>
  <c r="K1223" i="1"/>
  <c r="K1226" i="1" a="1"/>
  <c r="K1226" i="1"/>
  <c r="K1222" i="1" a="1"/>
  <c r="K1222" i="1"/>
  <c r="H1225" i="1" a="1"/>
  <c r="H1225" i="1"/>
  <c r="G1230" i="1" a="1"/>
  <c r="G1230" i="1"/>
  <c r="F1223" i="1" a="1"/>
  <c r="F1223" i="1"/>
  <c r="J1229" i="1" a="1"/>
  <c r="J1229" i="1"/>
  <c r="I1226" i="1" a="1"/>
  <c r="I1226" i="1"/>
  <c r="G1229" i="1" a="1"/>
  <c r="G1229" i="1"/>
  <c r="J1228" i="1" a="1"/>
  <c r="J1228" i="1"/>
  <c r="F1228" i="1" a="1"/>
  <c r="F1228" i="1"/>
  <c r="H1223" i="1" a="1"/>
  <c r="H1223" i="1"/>
  <c r="K1227" i="1" a="1"/>
  <c r="K1227" i="1"/>
  <c r="J1227" i="1" a="1"/>
  <c r="J1227" i="1"/>
  <c r="J1223" i="1" a="1"/>
  <c r="J1223" i="1"/>
  <c r="J1226" i="1" a="1"/>
  <c r="J1226" i="1"/>
  <c r="F1224" i="1" a="1"/>
  <c r="F1224" i="1"/>
  <c r="J1627" i="1" a="1"/>
  <c r="J1627" i="1"/>
  <c r="F1626" i="1" a="1"/>
  <c r="F1626" i="1"/>
  <c r="F1627" i="1" a="1"/>
  <c r="F1627" i="1"/>
  <c r="K1625" i="1" a="1"/>
  <c r="K1625" i="1"/>
  <c r="J1626" i="1" a="1"/>
  <c r="J1626" i="1"/>
  <c r="I1626" i="1" a="1"/>
  <c r="I1626" i="1"/>
  <c r="I1644" i="1" a="1"/>
  <c r="I1644" i="1"/>
  <c r="G1644" i="1" a="1"/>
  <c r="G1644" i="1"/>
  <c r="K1626" i="1" a="1"/>
  <c r="K1626" i="1"/>
  <c r="H1644" i="1" a="1"/>
  <c r="H1644" i="1"/>
  <c r="F1644" i="1" a="1"/>
  <c r="F1644" i="1"/>
  <c r="H1626" i="1" a="1"/>
  <c r="H1626" i="1"/>
  <c r="K1642" i="1" a="1"/>
  <c r="K1642" i="1"/>
  <c r="J1642" i="1" a="1"/>
  <c r="J1642" i="1"/>
  <c r="I1642" i="1" a="1"/>
  <c r="I1642" i="1"/>
  <c r="H1642" i="1" a="1"/>
  <c r="H1642" i="1"/>
  <c r="G1642" i="1" a="1"/>
  <c r="G1642" i="1"/>
  <c r="F1642" i="1" a="1"/>
  <c r="F1642" i="1"/>
  <c r="K1641" i="1" a="1"/>
  <c r="K1641" i="1"/>
  <c r="J1641" i="1" a="1"/>
  <c r="J1641" i="1"/>
  <c r="I1641" i="1" a="1"/>
  <c r="I1641" i="1"/>
  <c r="H1641" i="1" a="1"/>
  <c r="H1641" i="1"/>
  <c r="G1641" i="1" a="1"/>
  <c r="G1641" i="1"/>
  <c r="F1641" i="1" a="1"/>
  <c r="F1641" i="1"/>
  <c r="K1640" i="1" a="1"/>
  <c r="K1640" i="1"/>
  <c r="J1640" i="1" a="1"/>
  <c r="J1640" i="1"/>
  <c r="I1640" i="1" a="1"/>
  <c r="I1640" i="1"/>
  <c r="H1640" i="1" a="1"/>
  <c r="H1640" i="1"/>
  <c r="G1640" i="1" a="1"/>
  <c r="G1640" i="1"/>
  <c r="I1627" i="1" a="1"/>
  <c r="I1627" i="1"/>
  <c r="F1640" i="1" a="1"/>
  <c r="F1640" i="1"/>
  <c r="G1626" i="1" a="1"/>
  <c r="G1626" i="1"/>
  <c r="H1627" i="1" a="1"/>
  <c r="H1627" i="1"/>
  <c r="G1627" i="1" a="1"/>
  <c r="G1627" i="1"/>
  <c r="K1627" i="1" a="1"/>
  <c r="K1627" i="1"/>
  <c r="F1620" i="1" a="1"/>
  <c r="F1620" i="1"/>
  <c r="G1619" i="1" a="1"/>
  <c r="G1619" i="1"/>
  <c r="J1617" i="1" a="1"/>
  <c r="J1617" i="1"/>
  <c r="H1617" i="1" a="1"/>
  <c r="H1617" i="1"/>
  <c r="K1623" i="1" a="1"/>
  <c r="K1623" i="1"/>
  <c r="I1623" i="1" a="1"/>
  <c r="I1623" i="1"/>
  <c r="J1622" i="1" a="1"/>
  <c r="J1622" i="1"/>
  <c r="I1621" i="1" a="1"/>
  <c r="I1621" i="1"/>
  <c r="H1621" i="1" a="1"/>
  <c r="H1621" i="1"/>
  <c r="H1620" i="1" a="1"/>
  <c r="H1620" i="1"/>
  <c r="F1617" i="1" a="1"/>
  <c r="F1617" i="1"/>
  <c r="H1625" i="1" a="1"/>
  <c r="H1625" i="1"/>
  <c r="J1624" i="1" a="1"/>
  <c r="J1624" i="1"/>
  <c r="F1624" i="1" a="1"/>
  <c r="F1624" i="1"/>
  <c r="H1623" i="1" a="1"/>
  <c r="H1623" i="1"/>
  <c r="J1625" i="1" a="1"/>
  <c r="J1625" i="1"/>
  <c r="K1621" i="1" a="1"/>
  <c r="K1621" i="1"/>
  <c r="J1621" i="1" a="1"/>
  <c r="J1621" i="1"/>
  <c r="K1619" i="1" a="1"/>
  <c r="K1619" i="1"/>
  <c r="I1620" i="1" a="1"/>
  <c r="I1620" i="1"/>
  <c r="F1622" i="1" a="1"/>
  <c r="F1622" i="1"/>
  <c r="I1625" i="1" a="1"/>
  <c r="I1625" i="1"/>
  <c r="G1625" i="1" a="1"/>
  <c r="G1625" i="1"/>
  <c r="F1625" i="1" a="1"/>
  <c r="F1625" i="1"/>
  <c r="K1624" i="1" a="1"/>
  <c r="K1624" i="1"/>
  <c r="J1623" i="1" a="1"/>
  <c r="J1623" i="1"/>
  <c r="F1621" i="1" a="1"/>
  <c r="F1621" i="1"/>
  <c r="J1620" i="1" a="1"/>
  <c r="J1620" i="1"/>
  <c r="G1620" i="1" a="1"/>
  <c r="G1620" i="1"/>
  <c r="J1619" i="1" a="1"/>
  <c r="J1619" i="1"/>
  <c r="I1617" i="1" a="1"/>
  <c r="I1617" i="1"/>
  <c r="H1619" i="1" a="1"/>
  <c r="H1619" i="1"/>
  <c r="I1624" i="1" a="1"/>
  <c r="I1624" i="1"/>
  <c r="G1617" i="1" a="1"/>
  <c r="G1617" i="1"/>
  <c r="H1624" i="1" a="1"/>
  <c r="H1624" i="1"/>
  <c r="G1624" i="1" a="1"/>
  <c r="G1624" i="1"/>
  <c r="G1623" i="1" a="1"/>
  <c r="G1623" i="1"/>
  <c r="F1623" i="1" a="1"/>
  <c r="F1623" i="1"/>
  <c r="K1620" i="1" a="1"/>
  <c r="K1620" i="1"/>
  <c r="I1622" i="1" a="1"/>
  <c r="I1622" i="1"/>
  <c r="F1619" i="1" a="1"/>
  <c r="F1619" i="1"/>
  <c r="K1617" i="1" a="1"/>
  <c r="K1617" i="1"/>
  <c r="K1622" i="1" a="1"/>
  <c r="K1622" i="1"/>
  <c r="G1622" i="1" a="1"/>
  <c r="G1622" i="1"/>
  <c r="I1619" i="1" a="1"/>
  <c r="I1619" i="1"/>
  <c r="H1622" i="1" a="1"/>
  <c r="H1622" i="1"/>
  <c r="G1621" i="1" a="1"/>
  <c r="G1621" i="1"/>
  <c r="G1610" i="1" a="1"/>
  <c r="G1610" i="1"/>
  <c r="I1609" i="1" a="1"/>
  <c r="I1609" i="1"/>
  <c r="J1603" i="1" a="1"/>
  <c r="J1603" i="1"/>
  <c r="I1596" i="1" a="1"/>
  <c r="I1596" i="1"/>
  <c r="G1596" i="1" a="1"/>
  <c r="G1596" i="1"/>
  <c r="G1603" i="1" a="1"/>
  <c r="G1603" i="1"/>
  <c r="F1602" i="1" a="1"/>
  <c r="F1602" i="1"/>
  <c r="K1602" i="1" a="1"/>
  <c r="K1602" i="1"/>
  <c r="K1596" i="1" a="1"/>
  <c r="K1596" i="1"/>
  <c r="F1611" i="1" a="1"/>
  <c r="F1611" i="1"/>
  <c r="G1609" i="1" a="1"/>
  <c r="G1609" i="1"/>
  <c r="F1609" i="1" a="1"/>
  <c r="F1609" i="1"/>
  <c r="J1594" i="1" a="1"/>
  <c r="J1594" i="1"/>
  <c r="H1603" i="1" a="1"/>
  <c r="H1603" i="1"/>
  <c r="J1596" i="1" a="1"/>
  <c r="J1596" i="1"/>
  <c r="I1594" i="1" a="1"/>
  <c r="I1594" i="1"/>
  <c r="J1610" i="1" a="1"/>
  <c r="J1610" i="1"/>
  <c r="K1611" i="1" a="1"/>
  <c r="K1611" i="1"/>
  <c r="K1610" i="1" a="1"/>
  <c r="K1610" i="1"/>
  <c r="I1610" i="1" a="1"/>
  <c r="I1610" i="1"/>
  <c r="F1610" i="1" a="1"/>
  <c r="F1610" i="1"/>
  <c r="F1603" i="1" a="1"/>
  <c r="F1603" i="1"/>
  <c r="J1609" i="1" a="1"/>
  <c r="J1609" i="1"/>
  <c r="H1609" i="1" a="1"/>
  <c r="H1609" i="1"/>
  <c r="G1602" i="1" a="1"/>
  <c r="G1602" i="1"/>
  <c r="H1596" i="1" a="1"/>
  <c r="H1596" i="1"/>
  <c r="F1596" i="1" a="1"/>
  <c r="F1596" i="1"/>
  <c r="K1594" i="1" a="1"/>
  <c r="K1594" i="1"/>
  <c r="H1602" i="1" a="1"/>
  <c r="H1602" i="1"/>
  <c r="H1610" i="1" a="1"/>
  <c r="H1610" i="1"/>
  <c r="K1609" i="1" a="1"/>
  <c r="K1609" i="1"/>
  <c r="J1611" i="1" a="1"/>
  <c r="J1611" i="1"/>
  <c r="I1611" i="1" a="1"/>
  <c r="I1611" i="1"/>
  <c r="I1602" i="1" a="1"/>
  <c r="I1602" i="1"/>
  <c r="K1603" i="1" a="1"/>
  <c r="K1603" i="1"/>
  <c r="J1602" i="1" a="1"/>
  <c r="J1602" i="1"/>
  <c r="H1611" i="1" a="1"/>
  <c r="H1611" i="1"/>
  <c r="G1611" i="1" a="1"/>
  <c r="G1611" i="1"/>
  <c r="I1603" i="1" a="1"/>
  <c r="I1603" i="1" s="1"/>
  <c r="K1578" i="1" a="1"/>
  <c r="K1578" i="1"/>
  <c r="J1578" i="1" a="1"/>
  <c r="J1578" i="1"/>
  <c r="K1577" i="1" a="1"/>
  <c r="K1577" i="1"/>
  <c r="H1579" i="1" a="1"/>
  <c r="H1579" i="1"/>
  <c r="F1593" i="1" a="1"/>
  <c r="F1593" i="1"/>
  <c r="J1577" i="1" a="1"/>
  <c r="J1577" i="1"/>
  <c r="H1594" i="1" a="1"/>
  <c r="H1594" i="1"/>
  <c r="G1579" i="1" a="1"/>
  <c r="G1579" i="1"/>
  <c r="K1576" i="1" a="1"/>
  <c r="K1576" i="1"/>
  <c r="F1579" i="1" a="1"/>
  <c r="F1579" i="1" s="1"/>
  <c r="G1594" i="1" a="1"/>
  <c r="G1594" i="1" s="1"/>
  <c r="F1594" i="1" a="1"/>
  <c r="F1594" i="1" s="1"/>
  <c r="K1593" i="1" a="1"/>
  <c r="K1593" i="1" s="1"/>
  <c r="H1593" i="1" a="1"/>
  <c r="H1593" i="1" s="1"/>
  <c r="J1593" i="1" a="1"/>
  <c r="J1593" i="1" s="1"/>
  <c r="I1593" i="1" a="1"/>
  <c r="I1593" i="1" s="1"/>
  <c r="G1593" i="1" a="1"/>
  <c r="G1593" i="1"/>
  <c r="I1580" i="1" a="1"/>
  <c r="I1580" i="1"/>
  <c r="F1577" i="1" a="1"/>
  <c r="F1577" i="1"/>
  <c r="K1580" i="1" a="1"/>
  <c r="K1580" i="1"/>
  <c r="G1578" i="1" a="1"/>
  <c r="G1578" i="1"/>
  <c r="J1580" i="1" a="1"/>
  <c r="J1580" i="1"/>
  <c r="F1580" i="1" a="1"/>
  <c r="F1580" i="1"/>
  <c r="I1578" i="1" a="1"/>
  <c r="I1578" i="1"/>
  <c r="K1579" i="1" a="1"/>
  <c r="K1579" i="1"/>
  <c r="H1578" i="1" a="1"/>
  <c r="H1578" i="1"/>
  <c r="J1576" i="1" a="1"/>
  <c r="J1576" i="1"/>
  <c r="F1578" i="1" a="1"/>
  <c r="F1578" i="1"/>
  <c r="I1576" i="1" a="1"/>
  <c r="I1576" i="1"/>
  <c r="H1577" i="1" a="1"/>
  <c r="H1577" i="1"/>
  <c r="J1579" i="1" a="1"/>
  <c r="J1579" i="1"/>
  <c r="G1577" i="1" a="1"/>
  <c r="G1577" i="1"/>
  <c r="I1577" i="1" a="1"/>
  <c r="I1577" i="1"/>
  <c r="I1579" i="1" a="1"/>
  <c r="I1579" i="1"/>
  <c r="G1580" i="1" a="1"/>
  <c r="G1580" i="1"/>
  <c r="H1580" i="1" a="1"/>
  <c r="H1580" i="1" s="1"/>
  <c r="F1563" i="1" a="1"/>
  <c r="F1563" i="1"/>
  <c r="H1564" i="1" a="1"/>
  <c r="H1564" i="1"/>
  <c r="H1574" i="1" a="1"/>
  <c r="H1574" i="1"/>
  <c r="I1575" i="1" a="1"/>
  <c r="I1575" i="1"/>
  <c r="K1570" i="1" a="1"/>
  <c r="K1570" i="1"/>
  <c r="F1564" i="1" a="1"/>
  <c r="F1564" i="1"/>
  <c r="J1573" i="1" a="1"/>
  <c r="J1573" i="1"/>
  <c r="K1563" i="1" a="1"/>
  <c r="K1563" i="1"/>
  <c r="J1575" i="1" a="1"/>
  <c r="J1575" i="1"/>
  <c r="G1574" i="1" a="1"/>
  <c r="G1574" i="1"/>
  <c r="I1572" i="1" a="1"/>
  <c r="I1572" i="1"/>
  <c r="H1570" i="1" a="1"/>
  <c r="H1570" i="1"/>
  <c r="J1562" i="1" a="1"/>
  <c r="J1562" i="1"/>
  <c r="F1562" i="1" a="1"/>
  <c r="F1562" i="1"/>
  <c r="G1562" i="1" a="1"/>
  <c r="G1562" i="1"/>
  <c r="F1573" i="1" a="1"/>
  <c r="F1573" i="1"/>
  <c r="J1572" i="1" a="1"/>
  <c r="J1572" i="1"/>
  <c r="J1570" i="1" a="1"/>
  <c r="J1570" i="1"/>
  <c r="I1563" i="1" a="1"/>
  <c r="I1563" i="1"/>
  <c r="K1573" i="1" a="1"/>
  <c r="K1573" i="1"/>
  <c r="G1573" i="1" a="1"/>
  <c r="G1573" i="1"/>
  <c r="G1572" i="1" a="1"/>
  <c r="G1572" i="1"/>
  <c r="I1570" i="1" a="1"/>
  <c r="I1570" i="1"/>
  <c r="I1562" i="1" a="1"/>
  <c r="I1562" i="1"/>
  <c r="H1562" i="1" a="1"/>
  <c r="H1562" i="1"/>
  <c r="G1575" i="1" a="1"/>
  <c r="G1575" i="1"/>
  <c r="K1574" i="1" a="1"/>
  <c r="K1574" i="1"/>
  <c r="I1573" i="1" a="1"/>
  <c r="I1573" i="1"/>
  <c r="H1572" i="1" a="1"/>
  <c r="H1572" i="1"/>
  <c r="I1574" i="1" a="1"/>
  <c r="I1574" i="1"/>
  <c r="H1563" i="1" a="1"/>
  <c r="H1563" i="1"/>
  <c r="K1572" i="1" a="1"/>
  <c r="K1572" i="1"/>
  <c r="K1564" i="1" a="1"/>
  <c r="K1564" i="1"/>
  <c r="I1564" i="1" a="1"/>
  <c r="I1564" i="1"/>
  <c r="G1563" i="1" a="1"/>
  <c r="G1563" i="1"/>
  <c r="K1562" i="1" a="1"/>
  <c r="K1562" i="1"/>
  <c r="H1576" i="1" a="1"/>
  <c r="H1576" i="1"/>
  <c r="G1576" i="1" a="1"/>
  <c r="G1576" i="1"/>
  <c r="F1576" i="1" a="1"/>
  <c r="F1576" i="1"/>
  <c r="H1575" i="1" a="1"/>
  <c r="H1575" i="1"/>
  <c r="J1574" i="1" a="1"/>
  <c r="J1574" i="1"/>
  <c r="H1573" i="1" a="1"/>
  <c r="H1573" i="1"/>
  <c r="K1575" i="1" a="1"/>
  <c r="K1575" i="1"/>
  <c r="G1564" i="1" a="1"/>
  <c r="G1564" i="1"/>
  <c r="F1570" i="1" a="1"/>
  <c r="F1570" i="1"/>
  <c r="F1575" i="1" a="1"/>
  <c r="F1575" i="1"/>
  <c r="G1570" i="1" a="1"/>
  <c r="G1570" i="1"/>
  <c r="J1564" i="1" a="1"/>
  <c r="J1564" i="1"/>
  <c r="F1574" i="1" a="1"/>
  <c r="F1574" i="1"/>
  <c r="F1572" i="1" a="1"/>
  <c r="F1572" i="1"/>
  <c r="J1563" i="1" a="1"/>
  <c r="J1563" i="1"/>
  <c r="G1549" i="1" a="1"/>
  <c r="G1549" i="1"/>
  <c r="I1546" i="1" a="1"/>
  <c r="I1546" i="1"/>
  <c r="J1547" i="1" a="1"/>
  <c r="J1547" i="1"/>
  <c r="J1555" i="1" a="1"/>
  <c r="J1555" i="1"/>
  <c r="I1547" i="1" a="1"/>
  <c r="I1547" i="1"/>
  <c r="H1546" i="1" a="1"/>
  <c r="H1546" i="1"/>
  <c r="G1547" i="1" a="1"/>
  <c r="G1547" i="1"/>
  <c r="H1555" i="1" a="1"/>
  <c r="H1555" i="1"/>
  <c r="I1549" i="1" a="1"/>
  <c r="I1549" i="1"/>
  <c r="F1547" i="1" a="1"/>
  <c r="F1547" i="1"/>
  <c r="F1529" i="1" a="1"/>
  <c r="F1529" i="1"/>
  <c r="I1529" i="1" a="1"/>
  <c r="I1529" i="1"/>
  <c r="J1528" i="1" a="1"/>
  <c r="J1528" i="1"/>
  <c r="K1529" i="1" a="1"/>
  <c r="K1529" i="1"/>
  <c r="F1546" i="1" a="1"/>
  <c r="F1546" i="1"/>
  <c r="J1556" i="1" a="1"/>
  <c r="J1556" i="1"/>
  <c r="F1556" i="1" a="1"/>
  <c r="F1556" i="1"/>
  <c r="J1546" i="1" a="1"/>
  <c r="J1546" i="1"/>
  <c r="H1556" i="1" a="1"/>
  <c r="H1556" i="1"/>
  <c r="I1555" i="1" a="1"/>
  <c r="I1555" i="1"/>
  <c r="G1555" i="1" a="1"/>
  <c r="G1555" i="1"/>
  <c r="F1549" i="1" a="1"/>
  <c r="F1549" i="1"/>
  <c r="K1528" i="1" a="1"/>
  <c r="K1528" i="1"/>
  <c r="K1547" i="1" a="1"/>
  <c r="K1547" i="1"/>
  <c r="F1555" i="1" a="1"/>
  <c r="F1555" i="1"/>
  <c r="I1556" i="1" a="1"/>
  <c r="I1556" i="1"/>
  <c r="K1555" i="1" a="1"/>
  <c r="K1555" i="1"/>
  <c r="H1547" i="1" a="1"/>
  <c r="H1547" i="1"/>
  <c r="J1529" i="1" a="1"/>
  <c r="J1529" i="1"/>
  <c r="K1546" i="1" a="1"/>
  <c r="K1546" i="1"/>
  <c r="H1549" i="1" a="1"/>
  <c r="H1549" i="1"/>
  <c r="K1556" i="1" a="1"/>
  <c r="K1556" i="1"/>
  <c r="G1546" i="1" a="1"/>
  <c r="G1546" i="1"/>
  <c r="H1529" i="1" a="1"/>
  <c r="H1529" i="1"/>
  <c r="G1529" i="1" a="1"/>
  <c r="G1529" i="1"/>
  <c r="G1556" i="1" a="1"/>
  <c r="G1556" i="1"/>
  <c r="K1549" i="1" a="1"/>
  <c r="K1549" i="1"/>
  <c r="J1549" i="1" a="1"/>
  <c r="J1549" i="1"/>
  <c r="G1522" i="1" a="1"/>
  <c r="G1522" i="1"/>
  <c r="K1519" i="1" a="1"/>
  <c r="K1519" i="1"/>
  <c r="J1519" i="1" a="1"/>
  <c r="J1519" i="1"/>
  <c r="H1527" i="1" a="1"/>
  <c r="H1527" i="1"/>
  <c r="F1527" i="1" a="1"/>
  <c r="F1527" i="1"/>
  <c r="I1526" i="1" a="1"/>
  <c r="I1526" i="1"/>
  <c r="F1520" i="1" a="1"/>
  <c r="F1520" i="1"/>
  <c r="H1526" i="1" a="1"/>
  <c r="H1526" i="1"/>
  <c r="H1525" i="1" a="1"/>
  <c r="H1525" i="1"/>
  <c r="I1524" i="1" a="1"/>
  <c r="I1524" i="1"/>
  <c r="F1524" i="1" a="1"/>
  <c r="F1524" i="1"/>
  <c r="I1523" i="1" a="1"/>
  <c r="I1523" i="1"/>
  <c r="I1521" i="1" a="1"/>
  <c r="I1521" i="1"/>
  <c r="K1520" i="1" a="1"/>
  <c r="K1520" i="1"/>
  <c r="H1520" i="1" a="1"/>
  <c r="H1520" i="1"/>
  <c r="G1520" i="1" a="1"/>
  <c r="G1520" i="1"/>
  <c r="I1519" i="1" a="1"/>
  <c r="I1519" i="1"/>
  <c r="F1518" i="1" a="1"/>
  <c r="F1518" i="1"/>
  <c r="K1524" i="1" a="1"/>
  <c r="K1524" i="1"/>
  <c r="K1526" i="1" a="1"/>
  <c r="K1526" i="1"/>
  <c r="F1519" i="1" a="1"/>
  <c r="F1519" i="1"/>
  <c r="J1526" i="1" a="1"/>
  <c r="J1526" i="1"/>
  <c r="J1524" i="1" a="1"/>
  <c r="J1524" i="1"/>
  <c r="H1519" i="1" a="1"/>
  <c r="H1519" i="1"/>
  <c r="I1518" i="1" a="1"/>
  <c r="I1518" i="1"/>
  <c r="H1524" i="1" a="1"/>
  <c r="H1524" i="1"/>
  <c r="F1523" i="1" a="1"/>
  <c r="F1523" i="1"/>
  <c r="G1521" i="1" a="1"/>
  <c r="G1521" i="1"/>
  <c r="I1522" i="1" a="1"/>
  <c r="I1522" i="1"/>
  <c r="J1520" i="1" a="1"/>
  <c r="J1520" i="1"/>
  <c r="K1525" i="1" a="1"/>
  <c r="K1525" i="1"/>
  <c r="I1520" i="1" a="1"/>
  <c r="I1520" i="1"/>
  <c r="I1528" i="1" a="1"/>
  <c r="I1528" i="1"/>
  <c r="H1528" i="1" a="1"/>
  <c r="H1528" i="1"/>
  <c r="F1522" i="1" a="1"/>
  <c r="F1522" i="1"/>
  <c r="H1521" i="1" a="1"/>
  <c r="H1521" i="1"/>
  <c r="F1528" i="1" a="1"/>
  <c r="F1528" i="1"/>
  <c r="K1521" i="1" a="1"/>
  <c r="K1521" i="1"/>
  <c r="G1518" i="1" a="1"/>
  <c r="G1518" i="1"/>
  <c r="G1528" i="1" a="1"/>
  <c r="G1528" i="1"/>
  <c r="G1523" i="1" a="1"/>
  <c r="G1523" i="1"/>
  <c r="K1527" i="1" a="1"/>
  <c r="K1527" i="1"/>
  <c r="J1521" i="1" a="1"/>
  <c r="J1521" i="1"/>
  <c r="I1525" i="1" a="1"/>
  <c r="I1525" i="1"/>
  <c r="G1519" i="1" a="1"/>
  <c r="G1519" i="1"/>
  <c r="J1527" i="1" a="1"/>
  <c r="J1527" i="1"/>
  <c r="G1526" i="1" a="1"/>
  <c r="G1526" i="1"/>
  <c r="J1525" i="1" a="1"/>
  <c r="J1525" i="1"/>
  <c r="J1522" i="1" a="1"/>
  <c r="J1522" i="1"/>
  <c r="F1525" i="1" a="1"/>
  <c r="F1525" i="1"/>
  <c r="K1523" i="1" a="1"/>
  <c r="K1523" i="1"/>
  <c r="J1523" i="1" a="1"/>
  <c r="J1523" i="1"/>
  <c r="H1518" i="1" a="1"/>
  <c r="H1518" i="1"/>
  <c r="H1523" i="1" a="1"/>
  <c r="H1523" i="1"/>
  <c r="K1522" i="1" a="1"/>
  <c r="K1522" i="1"/>
  <c r="I1527" i="1" a="1"/>
  <c r="I1527" i="1"/>
  <c r="G1527" i="1" a="1"/>
  <c r="G1527" i="1"/>
  <c r="F1526" i="1" a="1"/>
  <c r="F1526" i="1"/>
  <c r="F1521" i="1" a="1"/>
  <c r="F1521" i="1"/>
  <c r="G1525" i="1" a="1"/>
  <c r="G1525" i="1"/>
  <c r="G1524" i="1" a="1"/>
  <c r="G1524" i="1"/>
  <c r="H1522" i="1" a="1"/>
  <c r="H1522" i="1"/>
  <c r="K1518" i="1" a="1"/>
  <c r="K1518" i="1"/>
  <c r="J1518" i="1" a="1"/>
  <c r="J1518" i="1"/>
  <c r="G1505" i="1" a="1"/>
  <c r="G1505" i="1"/>
  <c r="K1512" i="1" a="1"/>
  <c r="K1512" i="1"/>
  <c r="J1512" i="1" a="1"/>
  <c r="J1512" i="1"/>
  <c r="J1511" i="1" a="1"/>
  <c r="J1511" i="1"/>
  <c r="I1511" i="1" a="1"/>
  <c r="I1511" i="1"/>
  <c r="H1512" i="1" a="1"/>
  <c r="H1512" i="1"/>
  <c r="K1517" i="1" a="1"/>
  <c r="K1517" i="1"/>
  <c r="I1512" i="1" a="1"/>
  <c r="I1512" i="1"/>
  <c r="G1517" i="1" a="1"/>
  <c r="G1517" i="1"/>
  <c r="K1514" i="1" a="1"/>
  <c r="K1514" i="1"/>
  <c r="I1514" i="1" a="1"/>
  <c r="I1514" i="1"/>
  <c r="I1513" i="1" a="1"/>
  <c r="I1513" i="1"/>
  <c r="H1513" i="1" a="1"/>
  <c r="H1513" i="1"/>
  <c r="F1513" i="1" a="1"/>
  <c r="F1513" i="1"/>
  <c r="H1511" i="1" a="1"/>
  <c r="H1511" i="1"/>
  <c r="H1505" i="1" a="1"/>
  <c r="H1505" i="1"/>
  <c r="H1517" i="1" a="1"/>
  <c r="H1517" i="1"/>
  <c r="F1514" i="1" a="1"/>
  <c r="F1514" i="1"/>
  <c r="J1517" i="1" a="1"/>
  <c r="J1517" i="1"/>
  <c r="I1517" i="1" a="1"/>
  <c r="I1517" i="1"/>
  <c r="F1517" i="1" a="1"/>
  <c r="F1517" i="1"/>
  <c r="J1515" i="1" a="1"/>
  <c r="J1515" i="1"/>
  <c r="J1514" i="1" a="1"/>
  <c r="J1514" i="1"/>
  <c r="G1511" i="1" a="1"/>
  <c r="G1511" i="1"/>
  <c r="F1515" i="1" a="1"/>
  <c r="F1515" i="1"/>
  <c r="K1505" i="1" a="1"/>
  <c r="K1505" i="1"/>
  <c r="G1513" i="1" a="1"/>
  <c r="G1513" i="1"/>
  <c r="F1511" i="1" a="1"/>
  <c r="F1511" i="1"/>
  <c r="K1515" i="1" a="1"/>
  <c r="K1515" i="1"/>
  <c r="I1515" i="1" a="1"/>
  <c r="I1515" i="1"/>
  <c r="H1515" i="1" a="1"/>
  <c r="H1515" i="1"/>
  <c r="F1512" i="1" a="1"/>
  <c r="F1512" i="1"/>
  <c r="J1505" i="1" a="1"/>
  <c r="J1505" i="1"/>
  <c r="I1505" i="1" a="1"/>
  <c r="I1505" i="1"/>
  <c r="G1515" i="1" a="1"/>
  <c r="G1515" i="1"/>
  <c r="H1514" i="1" a="1"/>
  <c r="H1514" i="1"/>
  <c r="G1514" i="1" a="1"/>
  <c r="G1514" i="1" s="1"/>
  <c r="K1513" i="1" a="1"/>
  <c r="K1513" i="1" s="1"/>
  <c r="J1513" i="1" a="1"/>
  <c r="J1513" i="1" s="1"/>
  <c r="G1512" i="1" a="1"/>
  <c r="G1512" i="1" s="1"/>
  <c r="K1511" i="1" a="1"/>
  <c r="K1511" i="1" s="1"/>
  <c r="H1492" i="1" a="1"/>
  <c r="H1492" i="1"/>
  <c r="G1502" i="1" a="1"/>
  <c r="G1502" i="1" s="1"/>
  <c r="G1497" i="1" a="1"/>
  <c r="G1497" i="1"/>
  <c r="F1492" i="1" a="1"/>
  <c r="F1492" i="1"/>
  <c r="K1504" i="1" a="1"/>
  <c r="K1504" i="1"/>
  <c r="J1504" i="1" a="1"/>
  <c r="J1504" i="1"/>
  <c r="H1504" i="1" a="1"/>
  <c r="H1504" i="1"/>
  <c r="H1499" i="1" a="1"/>
  <c r="H1499" i="1"/>
  <c r="G1492" i="1" a="1"/>
  <c r="G1492" i="1"/>
  <c r="G1504" i="1" a="1"/>
  <c r="G1504" i="1"/>
  <c r="J1502" i="1" a="1"/>
  <c r="J1502" i="1"/>
  <c r="G1503" i="1" a="1"/>
  <c r="G1503" i="1"/>
  <c r="H1497" i="1" a="1"/>
  <c r="H1497" i="1"/>
  <c r="I1492" i="1" a="1"/>
  <c r="I1492" i="1"/>
  <c r="J1500" i="1" a="1"/>
  <c r="J1500" i="1"/>
  <c r="J1499" i="1" a="1"/>
  <c r="J1499" i="1"/>
  <c r="I1499" i="1" a="1"/>
  <c r="I1499" i="1"/>
  <c r="G1498" i="1" a="1"/>
  <c r="G1498" i="1"/>
  <c r="H1503" i="1" a="1"/>
  <c r="H1503" i="1"/>
  <c r="J1498" i="1" a="1"/>
  <c r="J1498" i="1"/>
  <c r="F1505" i="1" a="1"/>
  <c r="F1505" i="1"/>
  <c r="F1497" i="1" a="1"/>
  <c r="F1497" i="1"/>
  <c r="I1504" i="1" a="1"/>
  <c r="I1504" i="1"/>
  <c r="J1503" i="1" a="1"/>
  <c r="J1503" i="1"/>
  <c r="G1499" i="1" a="1"/>
  <c r="G1499" i="1"/>
  <c r="K1498" i="1" a="1"/>
  <c r="K1498" i="1" s="1"/>
  <c r="F1502" i="1" a="1"/>
  <c r="F1502" i="1" s="1"/>
  <c r="I1497" i="1" a="1"/>
  <c r="I1497" i="1" s="1"/>
  <c r="F1504" i="1" a="1"/>
  <c r="F1504" i="1" s="1"/>
  <c r="K1503" i="1" a="1"/>
  <c r="K1503" i="1" s="1"/>
  <c r="I1503" i="1" a="1"/>
  <c r="I1503" i="1" s="1"/>
  <c r="F1500" i="1" a="1"/>
  <c r="F1500" i="1" s="1"/>
  <c r="F1503" i="1" a="1"/>
  <c r="F1503" i="1" s="1"/>
  <c r="K1502" i="1" a="1"/>
  <c r="K1502" i="1"/>
  <c r="I1502" i="1" a="1"/>
  <c r="I1502" i="1"/>
  <c r="G1500" i="1" a="1"/>
  <c r="G1500" i="1"/>
  <c r="F1499" i="1" a="1"/>
  <c r="F1499" i="1"/>
  <c r="F1498" i="1" a="1"/>
  <c r="F1498" i="1"/>
  <c r="J1497" i="1" a="1"/>
  <c r="J1497" i="1"/>
  <c r="J1492" i="1" a="1"/>
  <c r="J1492" i="1"/>
  <c r="H1502" i="1" a="1"/>
  <c r="H1502" i="1"/>
  <c r="K1500" i="1" a="1"/>
  <c r="K1500" i="1"/>
  <c r="I1500" i="1" a="1"/>
  <c r="I1500" i="1"/>
  <c r="H1500" i="1" a="1"/>
  <c r="H1500" i="1"/>
  <c r="K1499" i="1" a="1"/>
  <c r="K1499" i="1"/>
  <c r="K1497" i="1" a="1"/>
  <c r="K1497" i="1"/>
  <c r="I1498" i="1" a="1"/>
  <c r="I1498" i="1"/>
  <c r="H1498" i="1" a="1"/>
  <c r="H1498" i="1"/>
  <c r="K1492" i="1" a="1"/>
  <c r="K1492" i="1"/>
  <c r="F1483" i="1" a="1"/>
  <c r="F1483" i="1"/>
  <c r="K1490" i="1" a="1"/>
  <c r="K1490" i="1"/>
  <c r="H1485" i="1" a="1"/>
  <c r="H1485" i="1"/>
  <c r="H1490" i="1" a="1"/>
  <c r="H1490" i="1"/>
  <c r="H1456" i="1" a="1"/>
  <c r="H1456" i="1"/>
  <c r="G1490" i="1" a="1"/>
  <c r="G1490" i="1"/>
  <c r="I1483" i="1" a="1"/>
  <c r="I1483" i="1"/>
  <c r="K1483" i="1" a="1"/>
  <c r="K1483" i="1"/>
  <c r="F1485" i="1" a="1"/>
  <c r="F1485" i="1"/>
  <c r="K1456" i="1" a="1"/>
  <c r="K1456" i="1"/>
  <c r="H1483" i="1" a="1"/>
  <c r="H1483" i="1"/>
  <c r="I1490" i="1" a="1"/>
  <c r="I1490" i="1"/>
  <c r="F1490" i="1" a="1"/>
  <c r="F1490" i="1"/>
  <c r="J1485" i="1" a="1"/>
  <c r="J1485" i="1"/>
  <c r="I1456" i="1" a="1"/>
  <c r="I1456" i="1"/>
  <c r="J1490" i="1" a="1"/>
  <c r="J1490" i="1"/>
  <c r="G1485" i="1" a="1"/>
  <c r="G1485" i="1"/>
  <c r="J1456" i="1" a="1"/>
  <c r="J1456" i="1"/>
  <c r="J1483" i="1" a="1"/>
  <c r="J1483" i="1"/>
  <c r="K1485" i="1" a="1"/>
  <c r="K1485" i="1"/>
  <c r="I1485" i="1" a="1"/>
  <c r="I1485" i="1"/>
  <c r="G1483" i="1" a="1"/>
  <c r="G1483" i="1"/>
  <c r="I1447" i="1" a="1"/>
  <c r="I1447" i="1"/>
  <c r="H1447" i="1" a="1"/>
  <c r="H1447" i="1"/>
  <c r="J1446" i="1" a="1"/>
  <c r="J1446" i="1"/>
  <c r="I1446" i="1" a="1"/>
  <c r="I1446" i="1"/>
  <c r="G1447" i="1" a="1"/>
  <c r="G1447" i="1"/>
  <c r="J1455" i="1" a="1"/>
  <c r="J1455" i="1"/>
  <c r="I1454" i="1" a="1"/>
  <c r="I1454" i="1"/>
  <c r="J1451" i="1" a="1"/>
  <c r="J1451" i="1"/>
  <c r="I1451" i="1" a="1"/>
  <c r="I1451" i="1"/>
  <c r="K1452" i="1" a="1"/>
  <c r="K1452" i="1"/>
  <c r="F1456" i="1" a="1"/>
  <c r="F1456" i="1"/>
  <c r="K1455" i="1" a="1"/>
  <c r="K1455" i="1"/>
  <c r="K1451" i="1" a="1"/>
  <c r="K1451" i="1"/>
  <c r="I1450" i="1" a="1"/>
  <c r="I1450" i="1"/>
  <c r="J1454" i="1" a="1"/>
  <c r="J1454" i="1"/>
  <c r="H1449" i="1" a="1"/>
  <c r="H1449" i="1"/>
  <c r="G1452" i="1" a="1"/>
  <c r="G1452" i="1"/>
  <c r="I1455" i="1" a="1"/>
  <c r="I1455" i="1"/>
  <c r="I1453" i="1" a="1"/>
  <c r="I1453" i="1"/>
  <c r="H1450" i="1" a="1"/>
  <c r="H1450" i="1"/>
  <c r="J1448" i="1" a="1"/>
  <c r="J1448" i="1"/>
  <c r="F1447" i="1" a="1"/>
  <c r="F1447" i="1"/>
  <c r="J1450" i="1" a="1"/>
  <c r="J1450" i="1"/>
  <c r="F1452" i="1" a="1"/>
  <c r="F1452" i="1"/>
  <c r="I1448" i="1" a="1"/>
  <c r="I1448" i="1"/>
  <c r="G1455" i="1" a="1"/>
  <c r="G1455" i="1"/>
  <c r="H1454" i="1" a="1"/>
  <c r="H1454" i="1"/>
  <c r="F1451" i="1" a="1"/>
  <c r="F1451" i="1"/>
  <c r="I1449" i="1" a="1"/>
  <c r="I1449" i="1"/>
  <c r="G1454" i="1" a="1"/>
  <c r="G1454" i="1"/>
  <c r="F1453" i="1" a="1"/>
  <c r="F1453" i="1"/>
  <c r="K1449" i="1" a="1"/>
  <c r="K1449" i="1"/>
  <c r="H1448" i="1" a="1"/>
  <c r="H1448" i="1"/>
  <c r="G1448" i="1" a="1"/>
  <c r="G1448" i="1"/>
  <c r="J1447" i="1" a="1"/>
  <c r="J1447" i="1"/>
  <c r="F1446" i="1" a="1"/>
  <c r="F1446" i="1"/>
  <c r="F1448" i="1" a="1"/>
  <c r="F1448" i="1"/>
  <c r="J1445" i="1" a="1"/>
  <c r="J1445" i="1"/>
  <c r="H1446" i="1" a="1"/>
  <c r="H1446" i="1"/>
  <c r="K1446" i="1" a="1"/>
  <c r="K1446" i="1"/>
  <c r="F1454" i="1" a="1"/>
  <c r="F1454" i="1"/>
  <c r="G1446" i="1" a="1"/>
  <c r="G1446" i="1"/>
  <c r="K1454" i="1" a="1"/>
  <c r="K1454" i="1"/>
  <c r="G1451" i="1" a="1"/>
  <c r="G1451" i="1"/>
  <c r="G1456" i="1" a="1"/>
  <c r="G1456" i="1"/>
  <c r="H1455" i="1" a="1"/>
  <c r="H1455" i="1"/>
  <c r="H1453" i="1" a="1"/>
  <c r="H1453" i="1"/>
  <c r="H1451" i="1" a="1"/>
  <c r="H1451" i="1"/>
  <c r="F1455" i="1" a="1"/>
  <c r="F1455" i="1"/>
  <c r="K1453" i="1" a="1"/>
  <c r="K1453" i="1"/>
  <c r="J1453" i="1" a="1"/>
  <c r="J1453" i="1"/>
  <c r="G1450" i="1" a="1"/>
  <c r="G1450" i="1"/>
  <c r="F1450" i="1" a="1"/>
  <c r="F1450" i="1"/>
  <c r="G1453" i="1" a="1"/>
  <c r="G1453" i="1"/>
  <c r="J1452" i="1" a="1"/>
  <c r="J1452" i="1"/>
  <c r="I1452" i="1" a="1"/>
  <c r="I1452" i="1"/>
  <c r="F1449" i="1" a="1"/>
  <c r="F1449" i="1"/>
  <c r="K1447" i="1" a="1"/>
  <c r="K1447" i="1"/>
  <c r="K1445" i="1" a="1"/>
  <c r="K1445" i="1"/>
  <c r="H1452" i="1" a="1"/>
  <c r="H1452" i="1"/>
  <c r="G1449" i="1" a="1"/>
  <c r="G1449" i="1"/>
  <c r="K1450" i="1" a="1"/>
  <c r="K1450" i="1"/>
  <c r="J1449" i="1" a="1"/>
  <c r="J1449" i="1"/>
  <c r="K1448" i="1" a="1"/>
  <c r="K1448" i="1"/>
  <c r="F1436" i="1" a="1"/>
  <c r="F1436" i="1"/>
  <c r="H1439" i="1" a="1"/>
  <c r="H1439" i="1"/>
  <c r="H1438" i="1" a="1"/>
  <c r="H1438" i="1"/>
  <c r="H1436" i="1" a="1"/>
  <c r="H1436" i="1"/>
  <c r="K1435" i="1" a="1"/>
  <c r="K1435" i="1"/>
  <c r="K1441" i="1" a="1"/>
  <c r="K1441" i="1"/>
  <c r="J1443" i="1" a="1"/>
  <c r="J1443" i="1"/>
  <c r="J1437" i="1" a="1"/>
  <c r="J1437" i="1"/>
  <c r="G1436" i="1" a="1"/>
  <c r="G1436" i="1"/>
  <c r="F1445" i="1" a="1"/>
  <c r="F1445" i="1"/>
  <c r="H1445" i="1" a="1"/>
  <c r="H1445" i="1"/>
  <c r="K1444" i="1" a="1"/>
  <c r="K1444" i="1"/>
  <c r="J1444" i="1" a="1"/>
  <c r="J1444" i="1"/>
  <c r="H1444" i="1" a="1"/>
  <c r="H1444" i="1"/>
  <c r="K1443" i="1" a="1"/>
  <c r="K1443" i="1"/>
  <c r="K1437" i="1" a="1"/>
  <c r="K1437" i="1"/>
  <c r="G1444" i="1" a="1"/>
  <c r="G1444" i="1"/>
  <c r="I1442" i="1" a="1"/>
  <c r="I1442" i="1"/>
  <c r="F1444" i="1" a="1"/>
  <c r="F1444" i="1"/>
  <c r="I1443" i="1" a="1"/>
  <c r="I1443" i="1"/>
  <c r="H1443" i="1" a="1"/>
  <c r="H1443" i="1"/>
  <c r="F1443" i="1" a="1"/>
  <c r="F1443" i="1"/>
  <c r="J1435" i="1" a="1"/>
  <c r="J1435" i="1"/>
  <c r="I1435" i="1" a="1"/>
  <c r="I1435" i="1"/>
  <c r="G1438" i="1" a="1"/>
  <c r="G1438" i="1"/>
  <c r="K1442" i="1" a="1"/>
  <c r="K1442" i="1"/>
  <c r="H1442" i="1" a="1"/>
  <c r="H1442" i="1"/>
  <c r="G1442" i="1" a="1"/>
  <c r="G1442" i="1"/>
  <c r="J1441" i="1" a="1"/>
  <c r="J1441" i="1"/>
  <c r="H1441" i="1" a="1"/>
  <c r="H1441" i="1"/>
  <c r="H1435" i="1" a="1"/>
  <c r="H1435" i="1"/>
  <c r="J1440" i="1" a="1"/>
  <c r="J1440" i="1"/>
  <c r="F1440" i="1" a="1"/>
  <c r="F1440" i="1"/>
  <c r="F1439" i="1" a="1"/>
  <c r="F1439" i="1"/>
  <c r="K1438" i="1" a="1"/>
  <c r="K1438" i="1"/>
  <c r="F1435" i="1" a="1"/>
  <c r="F1435" i="1"/>
  <c r="F1438" i="1" a="1"/>
  <c r="F1438" i="1"/>
  <c r="H1437" i="1" a="1"/>
  <c r="H1437" i="1"/>
  <c r="F1441" i="1" a="1"/>
  <c r="F1441" i="1"/>
  <c r="G1441" i="1" a="1"/>
  <c r="G1441" i="1"/>
  <c r="G1440" i="1" a="1"/>
  <c r="G1440" i="1"/>
  <c r="J1442" i="1" a="1"/>
  <c r="J1442" i="1"/>
  <c r="K1439" i="1" a="1"/>
  <c r="K1439" i="1"/>
  <c r="G1443" i="1" a="1"/>
  <c r="G1443" i="1"/>
  <c r="G1435" i="1" a="1"/>
  <c r="G1435" i="1"/>
  <c r="H1440" i="1" a="1"/>
  <c r="H1440" i="1"/>
  <c r="I1436" i="1" a="1"/>
  <c r="I1436" i="1"/>
  <c r="I1438" i="1" a="1"/>
  <c r="I1438" i="1"/>
  <c r="G1437" i="1" a="1"/>
  <c r="G1437" i="1"/>
  <c r="I1445" i="1" a="1"/>
  <c r="I1445" i="1"/>
  <c r="G1445" i="1" a="1"/>
  <c r="G1445" i="1"/>
  <c r="J1439" i="1" a="1"/>
  <c r="J1439" i="1"/>
  <c r="J1438" i="1" a="1"/>
  <c r="J1438" i="1"/>
  <c r="I1444" i="1" a="1"/>
  <c r="I1444" i="1"/>
  <c r="F1442" i="1" a="1"/>
  <c r="F1442" i="1"/>
  <c r="K1440" i="1" a="1"/>
  <c r="K1440" i="1"/>
  <c r="I1439" i="1" a="1"/>
  <c r="I1439" i="1"/>
  <c r="G1439" i="1" a="1"/>
  <c r="G1439" i="1"/>
  <c r="I1437" i="1" a="1"/>
  <c r="I1437" i="1"/>
  <c r="I1441" i="1" a="1"/>
  <c r="I1441" i="1"/>
  <c r="I1440" i="1" a="1"/>
  <c r="I1440" i="1"/>
  <c r="F1437" i="1" a="1"/>
  <c r="F1437" i="1"/>
  <c r="K1436" i="1" a="1"/>
  <c r="K1436" i="1"/>
  <c r="J1436" i="1" a="1"/>
  <c r="J1436" i="1"/>
  <c r="H1431" i="1" a="1"/>
  <c r="H1431" i="1"/>
  <c r="I1429" i="1" a="1"/>
  <c r="I1429" i="1"/>
  <c r="I1431" i="1" a="1"/>
  <c r="I1431" i="1"/>
  <c r="G1429" i="1" a="1"/>
  <c r="G1429" i="1"/>
  <c r="K1432" i="1" a="1"/>
  <c r="K1432" i="1"/>
  <c r="I1432" i="1" a="1"/>
  <c r="I1432" i="1"/>
  <c r="F1428" i="1" a="1"/>
  <c r="F1428" i="1"/>
  <c r="J1428" i="1" a="1"/>
  <c r="J1428" i="1"/>
  <c r="J1434" i="1" a="1"/>
  <c r="J1434" i="1"/>
  <c r="I1434" i="1" a="1"/>
  <c r="I1434" i="1"/>
  <c r="K1431" i="1" a="1"/>
  <c r="K1431" i="1"/>
  <c r="H1432" i="1" a="1"/>
  <c r="H1432" i="1"/>
  <c r="F1432" i="1" a="1"/>
  <c r="F1432" i="1"/>
  <c r="K1428" i="1" a="1"/>
  <c r="K1428" i="1"/>
  <c r="I1430" i="1" a="1"/>
  <c r="I1430" i="1"/>
  <c r="K1430" i="1" a="1"/>
  <c r="K1430" i="1"/>
  <c r="K1429" i="1" a="1"/>
  <c r="K1429" i="1"/>
  <c r="F1430" i="1" a="1"/>
  <c r="F1430" i="1"/>
  <c r="H1434" i="1" a="1"/>
  <c r="H1434" i="1"/>
  <c r="G1434" i="1" a="1"/>
  <c r="G1434" i="1"/>
  <c r="J1432" i="1" a="1"/>
  <c r="J1432" i="1"/>
  <c r="J1430" i="1" a="1"/>
  <c r="J1430" i="1"/>
  <c r="H1428" i="1" a="1"/>
  <c r="H1428" i="1"/>
  <c r="G1428" i="1" a="1"/>
  <c r="G1428" i="1"/>
  <c r="K1434" i="1" a="1"/>
  <c r="K1434" i="1"/>
  <c r="F1434" i="1" a="1"/>
  <c r="F1434" i="1"/>
  <c r="G1432" i="1" a="1"/>
  <c r="G1432" i="1"/>
  <c r="J1431" i="1" a="1"/>
  <c r="J1431" i="1"/>
  <c r="F1429" i="1" a="1"/>
  <c r="F1429" i="1"/>
  <c r="G1431" i="1" a="1"/>
  <c r="G1431" i="1"/>
  <c r="F1431" i="1" a="1"/>
  <c r="F1431" i="1"/>
  <c r="H1430" i="1" a="1"/>
  <c r="H1430" i="1"/>
  <c r="H1429" i="1" a="1"/>
  <c r="H1429" i="1"/>
  <c r="G1430" i="1" a="1"/>
  <c r="G1430" i="1"/>
  <c r="J1429" i="1" a="1"/>
  <c r="J1429" i="1"/>
  <c r="I1428" i="1" a="1"/>
  <c r="I1428" i="1"/>
  <c r="G1417" i="1" a="1"/>
  <c r="G1417" i="1"/>
  <c r="J1416" i="1" a="1"/>
  <c r="J1416" i="1"/>
  <c r="F1417" i="1" a="1"/>
  <c r="F1417" i="1"/>
  <c r="J1415" i="1" a="1"/>
  <c r="J1415" i="1"/>
  <c r="I1421" i="1" a="1"/>
  <c r="I1421" i="1"/>
  <c r="H1421" i="1" a="1"/>
  <c r="H1421" i="1"/>
  <c r="K1418" i="1" a="1"/>
  <c r="K1418" i="1"/>
  <c r="K1419" i="1" a="1"/>
  <c r="K1419" i="1"/>
  <c r="G1421" i="1" a="1"/>
  <c r="G1421" i="1"/>
  <c r="F1421" i="1" a="1"/>
  <c r="F1421" i="1"/>
  <c r="F1416" i="1" a="1"/>
  <c r="F1416" i="1"/>
  <c r="I1419" i="1" a="1"/>
  <c r="I1419" i="1"/>
  <c r="J1420" i="1" a="1"/>
  <c r="J1420" i="1"/>
  <c r="K1415" i="1" a="1"/>
  <c r="K1415" i="1"/>
  <c r="I1420" i="1" a="1"/>
  <c r="I1420" i="1"/>
  <c r="H1420" i="1" a="1"/>
  <c r="H1420" i="1"/>
  <c r="I1418" i="1" a="1"/>
  <c r="I1418" i="1"/>
  <c r="G1420" i="1" a="1"/>
  <c r="G1420" i="1"/>
  <c r="F1420" i="1" a="1"/>
  <c r="F1420" i="1"/>
  <c r="J1419" i="1" a="1"/>
  <c r="J1419" i="1"/>
  <c r="H1419" i="1" a="1"/>
  <c r="H1419" i="1"/>
  <c r="H1415" i="1" a="1"/>
  <c r="H1415" i="1"/>
  <c r="F1419" i="1" a="1"/>
  <c r="F1419" i="1"/>
  <c r="J1418" i="1" a="1"/>
  <c r="J1418" i="1"/>
  <c r="H1418" i="1" a="1"/>
  <c r="H1418" i="1"/>
  <c r="G1418" i="1" a="1"/>
  <c r="G1418" i="1"/>
  <c r="I1414" i="1" a="1"/>
  <c r="I1414" i="1"/>
  <c r="I1416" i="1" a="1"/>
  <c r="I1416" i="1"/>
  <c r="I1415" i="1" a="1"/>
  <c r="I1415" i="1"/>
  <c r="K1417" i="1" a="1"/>
  <c r="K1417" i="1"/>
  <c r="H1417" i="1" a="1"/>
  <c r="H1417" i="1"/>
  <c r="K1416" i="1" a="1"/>
  <c r="K1416" i="1"/>
  <c r="J1417" i="1" a="1"/>
  <c r="J1417" i="1"/>
  <c r="I1417" i="1" a="1"/>
  <c r="I1417" i="1"/>
  <c r="G1416" i="1" a="1"/>
  <c r="G1416" i="1"/>
  <c r="G1415" i="1" a="1"/>
  <c r="G1415" i="1"/>
  <c r="J1414" i="1" a="1"/>
  <c r="J1414" i="1"/>
  <c r="H1414" i="1" a="1"/>
  <c r="H1414" i="1"/>
  <c r="F1414" i="1" a="1"/>
  <c r="F1414" i="1"/>
  <c r="K1421" i="1" a="1"/>
  <c r="K1421" i="1"/>
  <c r="H1416" i="1" a="1"/>
  <c r="H1416" i="1"/>
  <c r="K1414" i="1" a="1"/>
  <c r="K1414" i="1"/>
  <c r="J1421" i="1" a="1"/>
  <c r="J1421" i="1"/>
  <c r="G1419" i="1" a="1"/>
  <c r="G1419" i="1"/>
  <c r="F1415" i="1" a="1"/>
  <c r="F1415" i="1"/>
  <c r="K1422" i="1" a="1"/>
  <c r="K1422" i="1"/>
  <c r="J1422" i="1" a="1"/>
  <c r="J1422" i="1"/>
  <c r="I1422" i="1" a="1"/>
  <c r="I1422" i="1"/>
  <c r="H1422" i="1" a="1"/>
  <c r="H1422" i="1"/>
  <c r="F1418" i="1" a="1"/>
  <c r="F1418" i="1"/>
  <c r="G1414" i="1" a="1"/>
  <c r="G1414" i="1"/>
  <c r="G1422" i="1" a="1"/>
  <c r="G1422" i="1"/>
  <c r="F1422" i="1" a="1"/>
  <c r="F1422" i="1"/>
  <c r="K1420" i="1" a="1"/>
  <c r="K1420" i="1"/>
  <c r="J1401" i="1" a="1"/>
  <c r="J1401" i="1"/>
  <c r="K1402" i="1" a="1"/>
  <c r="K1402" i="1"/>
  <c r="G1405" i="1" a="1"/>
  <c r="G1405" i="1"/>
  <c r="G1407" i="1" a="1"/>
  <c r="G1407" i="1"/>
  <c r="I1401" i="1" a="1"/>
  <c r="I1401" i="1"/>
  <c r="J1408" i="1" a="1"/>
  <c r="J1408" i="1"/>
  <c r="I1408" i="1" a="1"/>
  <c r="I1408" i="1"/>
  <c r="H1408" i="1" a="1"/>
  <c r="H1408" i="1"/>
  <c r="I1407" i="1" a="1"/>
  <c r="I1407" i="1"/>
  <c r="I1406" i="1" a="1"/>
  <c r="I1406" i="1"/>
  <c r="J1400" i="1" a="1"/>
  <c r="J1400" i="1"/>
  <c r="F1406" i="1" a="1"/>
  <c r="F1406" i="1"/>
  <c r="I1402" i="1" a="1"/>
  <c r="I1402" i="1"/>
  <c r="I1405" i="1" a="1"/>
  <c r="I1405" i="1"/>
  <c r="F1403" i="1" a="1"/>
  <c r="F1403" i="1"/>
  <c r="F1402" i="1" a="1"/>
  <c r="F1402" i="1"/>
  <c r="I1400" i="1" a="1"/>
  <c r="I1400" i="1"/>
  <c r="K1400" i="1" a="1"/>
  <c r="K1400" i="1"/>
  <c r="H1402" i="1" a="1"/>
  <c r="H1402" i="1"/>
  <c r="K1405" i="1" a="1"/>
  <c r="K1405" i="1"/>
  <c r="G1403" i="1" a="1"/>
  <c r="G1403" i="1"/>
  <c r="H1400" i="1" a="1"/>
  <c r="H1400" i="1"/>
  <c r="K1407" i="1" a="1"/>
  <c r="K1407" i="1"/>
  <c r="J1407" i="1" a="1"/>
  <c r="J1407" i="1"/>
  <c r="H1407" i="1" a="1"/>
  <c r="H1407" i="1"/>
  <c r="K1406" i="1" a="1"/>
  <c r="K1406" i="1"/>
  <c r="G1401" i="1" a="1"/>
  <c r="G1401" i="1"/>
  <c r="F1405" i="1" a="1"/>
  <c r="F1405" i="1"/>
  <c r="I1403" i="1" a="1"/>
  <c r="I1403" i="1"/>
  <c r="H1401" i="1" a="1"/>
  <c r="H1401" i="1"/>
  <c r="K1403" i="1" a="1"/>
  <c r="K1403" i="1"/>
  <c r="J1402" i="1" a="1"/>
  <c r="J1402" i="1"/>
  <c r="H1406" i="1" a="1"/>
  <c r="H1406" i="1"/>
  <c r="H1405" i="1" a="1"/>
  <c r="H1405" i="1"/>
  <c r="G1402" i="1" a="1"/>
  <c r="G1402" i="1"/>
  <c r="K1401" i="1" a="1"/>
  <c r="K1401" i="1"/>
  <c r="G1400" i="1" a="1"/>
  <c r="G1400" i="1"/>
  <c r="H1403" i="1" a="1"/>
  <c r="H1403" i="1"/>
  <c r="G1408" i="1" a="1"/>
  <c r="G1408" i="1"/>
  <c r="F1408" i="1" a="1"/>
  <c r="F1408" i="1"/>
  <c r="F1401" i="1" a="1"/>
  <c r="F1401" i="1"/>
  <c r="F1407" i="1" a="1"/>
  <c r="F1407" i="1"/>
  <c r="J1406" i="1" a="1"/>
  <c r="J1406" i="1"/>
  <c r="J1405" i="1" a="1"/>
  <c r="J1405" i="1"/>
  <c r="J1403" i="1" a="1"/>
  <c r="J1403" i="1"/>
  <c r="K1408" i="1" a="1"/>
  <c r="K1408" i="1"/>
  <c r="G1406" i="1" a="1"/>
  <c r="G1406" i="1"/>
  <c r="K1370" i="1" a="1"/>
  <c r="K1370" i="1"/>
  <c r="H1372" i="1" a="1"/>
  <c r="H1372" i="1"/>
  <c r="G1371" i="1" a="1"/>
  <c r="G1371" i="1"/>
  <c r="F1400" i="1" a="1"/>
  <c r="F1400" i="1"/>
  <c r="K1399" i="1" a="1"/>
  <c r="K1399" i="1"/>
  <c r="J1399" i="1" a="1"/>
  <c r="J1399" i="1"/>
  <c r="J1371" i="1" a="1"/>
  <c r="J1371" i="1"/>
  <c r="I1370" i="1" a="1"/>
  <c r="I1370" i="1"/>
  <c r="G1399" i="1" a="1"/>
  <c r="G1399" i="1"/>
  <c r="I1399" i="1" a="1"/>
  <c r="I1399" i="1"/>
  <c r="H1370" i="1" a="1"/>
  <c r="H1370" i="1"/>
  <c r="H1399" i="1" a="1"/>
  <c r="H1399" i="1"/>
  <c r="F1399" i="1" a="1"/>
  <c r="F1399" i="1"/>
  <c r="F1371" i="1" a="1"/>
  <c r="F1371" i="1"/>
  <c r="K1372" i="1" a="1"/>
  <c r="K1372" i="1"/>
  <c r="K1371" i="1" a="1"/>
  <c r="K1371" i="1"/>
  <c r="G1372" i="1" a="1"/>
  <c r="G1372" i="1"/>
  <c r="J1372" i="1" a="1"/>
  <c r="J1372" i="1"/>
  <c r="I1372" i="1" a="1"/>
  <c r="I1372" i="1"/>
  <c r="I1371" i="1" a="1"/>
  <c r="I1371" i="1"/>
  <c r="J1370" i="1" a="1"/>
  <c r="J1370" i="1"/>
  <c r="H1371" i="1" a="1"/>
  <c r="H1371" i="1"/>
  <c r="F1372" i="1" a="1"/>
  <c r="F1372" i="1"/>
  <c r="G1370" i="1" a="1"/>
  <c r="G1370" i="1"/>
  <c r="J1369" i="1" a="1"/>
  <c r="J1369" i="1"/>
  <c r="I1369" i="1" a="1"/>
  <c r="I1369" i="1"/>
  <c r="G1369" i="1" a="1"/>
  <c r="G1369" i="1"/>
  <c r="G1368" i="1" a="1"/>
  <c r="G1368" i="1"/>
  <c r="H1367" i="1" a="1"/>
  <c r="H1367" i="1"/>
  <c r="K1368" i="1" a="1"/>
  <c r="K1368" i="1"/>
  <c r="H1368" i="1" a="1"/>
  <c r="H1368" i="1"/>
  <c r="G1367" i="1" a="1"/>
  <c r="G1367" i="1"/>
  <c r="K1369" i="1" a="1"/>
  <c r="K1369" i="1"/>
  <c r="H1369" i="1" a="1"/>
  <c r="H1369" i="1"/>
  <c r="F1369" i="1" a="1"/>
  <c r="F1369" i="1"/>
  <c r="J1368" i="1" a="1"/>
  <c r="J1368" i="1"/>
  <c r="F1368" i="1" a="1"/>
  <c r="F1368" i="1"/>
  <c r="K1367" i="1" a="1"/>
  <c r="K1367" i="1"/>
  <c r="I1368" i="1" a="1"/>
  <c r="I1368" i="1"/>
  <c r="J1367" i="1" a="1"/>
  <c r="J1367" i="1"/>
  <c r="F1367" i="1" a="1"/>
  <c r="F1367" i="1"/>
  <c r="F1370" i="1" a="1"/>
  <c r="F1370" i="1"/>
  <c r="I1367" i="1" a="1"/>
  <c r="I1367" i="1"/>
  <c r="I1366" i="1" a="1"/>
  <c r="I1366" i="1"/>
  <c r="K1366" i="1" a="1"/>
  <c r="K1366" i="1"/>
  <c r="J1366" i="1" a="1"/>
  <c r="J1366" i="1"/>
  <c r="F1366" i="1" a="1"/>
  <c r="F1366" i="1"/>
  <c r="G1366" i="1" a="1"/>
  <c r="G1366" i="1"/>
  <c r="H1366" i="1" a="1"/>
  <c r="H1366" i="1"/>
  <c r="K1365" i="1" a="1"/>
  <c r="K1365" i="1"/>
  <c r="G1666" i="1" a="1"/>
  <c r="G1666" i="1"/>
  <c r="G1665" i="1" a="1"/>
  <c r="G1665" i="1"/>
  <c r="F1665" i="1" a="1"/>
  <c r="F1665" i="1"/>
  <c r="G1664" i="1" a="1"/>
  <c r="G1664" i="1"/>
  <c r="J1664" i="1" a="1"/>
  <c r="J1664" i="1"/>
  <c r="H1663" i="1" a="1"/>
  <c r="H1663" i="1"/>
  <c r="J1671" i="1" a="1"/>
  <c r="J1671" i="1"/>
  <c r="F1668" i="1" a="1"/>
  <c r="F1668" i="1"/>
  <c r="H1671" i="1" a="1"/>
  <c r="H1671" i="1"/>
  <c r="K1670" i="1" a="1"/>
  <c r="K1670" i="1"/>
  <c r="G1670" i="1" a="1"/>
  <c r="G1670" i="1"/>
  <c r="K1664" i="1" a="1"/>
  <c r="K1664" i="1"/>
  <c r="H1670" i="1" a="1"/>
  <c r="H1670" i="1"/>
  <c r="G1669" i="1" a="1"/>
  <c r="G1669" i="1"/>
  <c r="I1663" i="1" a="1"/>
  <c r="I1663" i="1"/>
  <c r="H1669" i="1" a="1"/>
  <c r="H1669" i="1"/>
  <c r="I1666" i="1" a="1"/>
  <c r="I1666" i="1"/>
  <c r="G1667" i="1" a="1"/>
  <c r="G1667" i="1"/>
  <c r="K1669" i="1" a="1"/>
  <c r="K1669" i="1"/>
  <c r="J1670" i="1" a="1"/>
  <c r="J1670" i="1"/>
  <c r="J1668" i="1" a="1"/>
  <c r="J1668" i="1"/>
  <c r="F1667" i="1" a="1"/>
  <c r="F1667" i="1"/>
  <c r="K1671" i="1" a="1"/>
  <c r="K1671" i="1"/>
  <c r="I1671" i="1" a="1"/>
  <c r="I1671" i="1"/>
  <c r="H1665" i="1" a="1"/>
  <c r="H1665" i="1"/>
  <c r="F1664" i="1" a="1"/>
  <c r="F1664" i="1"/>
  <c r="G1671" i="1" a="1"/>
  <c r="G1671" i="1"/>
  <c r="F1666" i="1" a="1"/>
  <c r="F1666" i="1"/>
  <c r="J1669" i="1" a="1"/>
  <c r="J1669" i="1"/>
  <c r="F1671" i="1" a="1"/>
  <c r="F1671" i="1"/>
  <c r="I1669" i="1" a="1"/>
  <c r="I1669" i="1"/>
  <c r="F1669" i="1" a="1"/>
  <c r="F1669" i="1"/>
  <c r="K1667" i="1" a="1"/>
  <c r="K1667" i="1"/>
  <c r="K1665" i="1" a="1"/>
  <c r="K1665" i="1"/>
  <c r="I1670" i="1" a="1"/>
  <c r="I1670" i="1"/>
  <c r="J1667" i="1" a="1"/>
  <c r="J1667" i="1"/>
  <c r="H1666" i="1" a="1"/>
  <c r="H1666" i="1"/>
  <c r="H1664" i="1" a="1"/>
  <c r="H1664" i="1"/>
  <c r="G1668" i="1" a="1"/>
  <c r="G1668" i="1"/>
  <c r="J1665" i="1" a="1"/>
  <c r="J1665" i="1"/>
  <c r="G1663" i="1" a="1"/>
  <c r="G1663" i="1"/>
  <c r="H1667" i="1" a="1"/>
  <c r="H1667" i="1"/>
  <c r="I1664" i="1" a="1"/>
  <c r="I1664" i="1"/>
  <c r="I1665" i="1" a="1"/>
  <c r="I1665" i="1"/>
  <c r="F1670" i="1" a="1"/>
  <c r="F1670" i="1"/>
  <c r="K1668" i="1" a="1"/>
  <c r="K1668" i="1"/>
  <c r="I1668" i="1" a="1"/>
  <c r="I1668" i="1"/>
  <c r="J1666" i="1" a="1"/>
  <c r="J1666" i="1"/>
  <c r="K1663" i="1" a="1"/>
  <c r="K1663" i="1"/>
  <c r="H1668" i="1" a="1"/>
  <c r="H1668" i="1"/>
  <c r="J1663" i="1" a="1"/>
  <c r="J1663" i="1"/>
  <c r="F1663" i="1" a="1"/>
  <c r="F1663" i="1"/>
  <c r="I1667" i="1" a="1"/>
  <c r="I1667" i="1"/>
  <c r="K1666" i="1" a="1"/>
  <c r="K1666" i="1"/>
  <c r="G1645" i="1" a="1"/>
  <c r="G1645" i="1"/>
  <c r="I1645" i="1" a="1"/>
  <c r="I1645" i="1"/>
  <c r="H1646" i="1" a="1"/>
  <c r="H1646" i="1"/>
  <c r="F1646" i="1" a="1"/>
  <c r="F1646" i="1"/>
  <c r="J1660" i="1" a="1"/>
  <c r="J1660" i="1"/>
  <c r="J1645" i="1" a="1"/>
  <c r="J1645" i="1"/>
  <c r="G1662" i="1" a="1"/>
  <c r="G1662" i="1"/>
  <c r="H1645" i="1" a="1"/>
  <c r="H1645" i="1"/>
  <c r="K1660" i="1" a="1"/>
  <c r="K1660" i="1"/>
  <c r="H1659" i="1" a="1"/>
  <c r="H1659" i="1"/>
  <c r="G1658" i="1" a="1"/>
  <c r="G1658" i="1"/>
  <c r="F1658" i="1" a="1"/>
  <c r="F1658" i="1"/>
  <c r="I1646" i="1" a="1"/>
  <c r="I1646" i="1"/>
  <c r="F1660" i="1" a="1"/>
  <c r="F1660" i="1"/>
  <c r="F1659" i="1" a="1"/>
  <c r="F1659" i="1"/>
  <c r="I1658" i="1" a="1"/>
  <c r="I1658" i="1"/>
  <c r="H1658" i="1" a="1"/>
  <c r="H1658" i="1"/>
  <c r="K1652" i="1" a="1"/>
  <c r="K1652" i="1"/>
  <c r="G1646" i="1" a="1"/>
  <c r="G1646" i="1"/>
  <c r="H1662" i="1" a="1"/>
  <c r="H1662" i="1"/>
  <c r="K1662" i="1" a="1"/>
  <c r="K1662" i="1"/>
  <c r="J1662" i="1" a="1"/>
  <c r="J1662" i="1"/>
  <c r="I1662" i="1" a="1"/>
  <c r="I1662" i="1"/>
  <c r="F1662" i="1" a="1"/>
  <c r="F1662" i="1"/>
  <c r="I1659" i="1" a="1"/>
  <c r="I1659" i="1"/>
  <c r="J1646" i="1" a="1"/>
  <c r="J1646" i="1" s="1"/>
  <c r="I1660" i="1" a="1"/>
  <c r="I1660" i="1" s="1"/>
  <c r="H1660" i="1" a="1"/>
  <c r="H1660" i="1" s="1"/>
  <c r="K1658" i="1" a="1"/>
  <c r="K1658" i="1"/>
  <c r="J1652" i="1" a="1"/>
  <c r="J1652" i="1"/>
  <c r="H1652" i="1" a="1"/>
  <c r="H1652" i="1"/>
  <c r="G1660" i="1" a="1"/>
  <c r="G1660" i="1"/>
  <c r="K1659" i="1" a="1"/>
  <c r="K1659" i="1"/>
  <c r="J1659" i="1" a="1"/>
  <c r="J1659" i="1"/>
  <c r="G1659" i="1" a="1"/>
  <c r="G1659" i="1"/>
  <c r="J1658" i="1" a="1"/>
  <c r="J1658" i="1"/>
  <c r="K1646" i="1" a="1"/>
  <c r="K1646" i="1"/>
  <c r="F1652" i="1" a="1"/>
  <c r="F1652" i="1"/>
  <c r="I1652" i="1" a="1"/>
  <c r="I1652" i="1"/>
  <c r="K1645" i="1" a="1"/>
  <c r="K1645" i="1"/>
  <c r="G1652" i="1" a="1"/>
  <c r="G1652" i="1"/>
  <c r="F1645" i="1" a="1"/>
  <c r="F1645" i="1"/>
  <c r="K1644" i="1" a="1"/>
  <c r="K1644" i="1"/>
  <c r="J1644" i="1" a="1"/>
  <c r="J1644" i="1"/>
  <c r="J1361" i="1" a="1"/>
  <c r="J1361" i="1"/>
  <c r="K1361" i="1" a="1"/>
  <c r="K1361" i="1"/>
  <c r="I1365" i="1" a="1"/>
  <c r="I1365" i="1"/>
  <c r="J1365" i="1" a="1"/>
  <c r="J1365" i="1"/>
  <c r="H1365" i="1" a="1"/>
  <c r="H1365" i="1"/>
  <c r="G1365" i="1" a="1"/>
  <c r="G1365" i="1"/>
  <c r="F1365" i="1" a="1"/>
  <c r="F1365" i="1"/>
  <c r="K1364" i="1" a="1"/>
  <c r="K1364" i="1"/>
  <c r="I1364" i="1" a="1"/>
  <c r="I1364" i="1"/>
  <c r="J1364" i="1" a="1"/>
  <c r="J1364" i="1"/>
  <c r="H1364" i="1" a="1"/>
  <c r="H1364" i="1"/>
  <c r="G1364" i="1" a="1"/>
  <c r="G1364" i="1"/>
  <c r="F1364" i="1" a="1"/>
  <c r="F1364" i="1"/>
  <c r="K1363" i="1" a="1"/>
  <c r="K1363" i="1"/>
  <c r="J1363" i="1" a="1"/>
  <c r="J1363" i="1"/>
  <c r="I1363" i="1" a="1"/>
  <c r="I1363" i="1"/>
  <c r="H1363" i="1" a="1"/>
  <c r="H1363" i="1"/>
  <c r="K1362" i="1" a="1"/>
  <c r="K1362" i="1"/>
  <c r="G1363" i="1" a="1"/>
  <c r="G1363" i="1"/>
  <c r="F1363" i="1" a="1"/>
  <c r="F1363" i="1"/>
  <c r="J1362" i="1" a="1"/>
  <c r="J1362" i="1"/>
  <c r="I1362" i="1" a="1"/>
  <c r="I1362" i="1"/>
  <c r="H1362" i="1" a="1"/>
  <c r="H1362" i="1"/>
  <c r="G1362" i="1" a="1"/>
  <c r="G1362" i="1"/>
  <c r="F1362" i="1" a="1"/>
  <c r="F1362" i="1"/>
  <c r="K1105" i="1"/>
  <c r="J1105" i="1"/>
  <c r="I1105" i="1"/>
  <c r="H1105" i="1"/>
  <c r="G1105" i="1"/>
  <c r="F1105" i="1"/>
  <c r="K1104" i="1"/>
  <c r="J1104" i="1"/>
  <c r="I1104" i="1"/>
  <c r="H1104" i="1"/>
  <c r="G1104" i="1"/>
  <c r="F1104" i="1"/>
  <c r="K1102" i="1"/>
  <c r="J1102" i="1"/>
  <c r="I1102" i="1"/>
  <c r="H1102" i="1"/>
  <c r="K1080" i="1"/>
  <c r="J1080" i="1"/>
  <c r="I1080" i="1"/>
  <c r="H1080" i="1"/>
  <c r="G1080" i="1"/>
  <c r="F1080" i="1"/>
  <c r="K1079" i="1"/>
  <c r="J1079" i="1"/>
  <c r="I1079" i="1"/>
  <c r="H1079" i="1"/>
  <c r="G1079" i="1"/>
  <c r="F1079" i="1"/>
  <c r="K1078" i="1"/>
  <c r="J1078" i="1"/>
  <c r="I1078" i="1"/>
  <c r="H1078" i="1"/>
  <c r="G1078" i="1"/>
  <c r="F1078" i="1"/>
  <c r="K1076" i="1"/>
  <c r="J1076" i="1"/>
  <c r="I1076" i="1"/>
  <c r="H1076" i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888" i="1" a="1"/>
  <c r="I1888" i="1"/>
  <c r="K1887" i="1" a="1"/>
  <c r="K1887" i="1"/>
  <c r="I1891" i="1" a="1"/>
  <c r="I1891" i="1"/>
  <c r="H1889" i="1" a="1"/>
  <c r="H1889" i="1"/>
  <c r="H1895" i="1" a="1"/>
  <c r="H1895" i="1"/>
  <c r="H1891" i="1" a="1"/>
  <c r="H1891" i="1"/>
  <c r="J1895" i="1" a="1"/>
  <c r="J1895" i="1"/>
  <c r="K1895" i="1" a="1"/>
  <c r="K1895" i="1"/>
  <c r="I1893" i="1" a="1"/>
  <c r="I1893" i="1"/>
  <c r="I1889" i="1" a="1"/>
  <c r="I1889" i="1"/>
  <c r="F1893" i="1" a="1"/>
  <c r="F1893" i="1"/>
  <c r="J1891" i="1" a="1"/>
  <c r="J1891" i="1"/>
  <c r="H1897" i="1" a="1"/>
  <c r="H1897" i="1"/>
  <c r="G1895" i="1" a="1"/>
  <c r="G1895" i="1"/>
  <c r="F1889" i="1" a="1"/>
  <c r="F1889" i="1"/>
  <c r="K1897" i="1" a="1"/>
  <c r="K1897" i="1"/>
  <c r="G1897" i="1" a="1"/>
  <c r="G1897" i="1"/>
  <c r="F1888" i="1" a="1"/>
  <c r="F1888" i="1"/>
  <c r="F1895" i="1" a="1"/>
  <c r="F1895" i="1"/>
  <c r="K1893" i="1" a="1"/>
  <c r="K1893" i="1" s="1"/>
  <c r="H1893" i="1" a="1"/>
  <c r="H1893" i="1" s="1"/>
  <c r="J1893" i="1" a="1"/>
  <c r="J1893" i="1" s="1"/>
  <c r="G1893" i="1" a="1"/>
  <c r="G1893" i="1" s="1"/>
  <c r="K1891" i="1" a="1"/>
  <c r="K1891" i="1" s="1"/>
  <c r="J1888" i="1" a="1"/>
  <c r="J1888" i="1" s="1"/>
  <c r="H1888" i="1" a="1"/>
  <c r="H1888" i="1" s="1"/>
  <c r="G1888" i="1" a="1"/>
  <c r="G1888" i="1" s="1"/>
  <c r="I1895" i="1" a="1"/>
  <c r="I1895" i="1" s="1"/>
  <c r="G1891" i="1" a="1"/>
  <c r="G1891" i="1" s="1"/>
  <c r="F1891" i="1" a="1"/>
  <c r="F1891" i="1" s="1"/>
  <c r="G1889" i="1" a="1"/>
  <c r="G1889" i="1" s="1"/>
  <c r="J1897" i="1" a="1"/>
  <c r="J1897" i="1" s="1"/>
  <c r="I1897" i="1" a="1"/>
  <c r="I1897" i="1" s="1"/>
  <c r="F1897" i="1" a="1"/>
  <c r="F1897" i="1" s="1"/>
  <c r="K1889" i="1" a="1"/>
  <c r="K1889" i="1"/>
  <c r="J1889" i="1" a="1"/>
  <c r="J1889" i="1" s="1"/>
  <c r="K1888" i="1" a="1"/>
  <c r="K1888" i="1" s="1"/>
  <c r="J1879" i="1" a="1"/>
  <c r="J1879" i="1" s="1"/>
  <c r="J1875" i="1" a="1"/>
  <c r="J1875" i="1" s="1"/>
  <c r="H1879" i="1" a="1"/>
  <c r="H1879" i="1" s="1"/>
  <c r="I1877" i="1" a="1"/>
  <c r="I1877" i="1" s="1"/>
  <c r="H1877" i="1" a="1"/>
  <c r="H1877" i="1" s="1"/>
  <c r="K1877" i="1" a="1"/>
  <c r="K1877" i="1"/>
  <c r="J1887" i="1" a="1"/>
  <c r="J1887" i="1"/>
  <c r="F1879" i="1" a="1"/>
  <c r="F1879" i="1"/>
  <c r="H1887" i="1" a="1"/>
  <c r="H1887" i="1"/>
  <c r="I1885" i="1" a="1"/>
  <c r="I1885" i="1"/>
  <c r="F1875" i="1" a="1"/>
  <c r="F1875" i="1"/>
  <c r="H1873" i="1" a="1"/>
  <c r="H1873" i="1"/>
  <c r="K1871" i="1" a="1"/>
  <c r="K1871" i="1" s="1"/>
  <c r="G1879" i="1" a="1"/>
  <c r="G1879" i="1" s="1"/>
  <c r="H1875" i="1" a="1"/>
  <c r="H1875" i="1" s="1"/>
  <c r="J1877" i="1" a="1"/>
  <c r="J1877" i="1" s="1"/>
  <c r="F1873" i="1" a="1"/>
  <c r="F1873" i="1" s="1"/>
  <c r="F1877" i="1" a="1"/>
  <c r="F1877" i="1" s="1"/>
  <c r="J1873" i="1" a="1"/>
  <c r="J1873" i="1" s="1"/>
  <c r="I1873" i="1" a="1"/>
  <c r="I1873" i="1" s="1"/>
  <c r="K1883" i="1" a="1"/>
  <c r="K1883" i="1" s="1"/>
  <c r="F1883" i="1" a="1"/>
  <c r="F1883" i="1" s="1"/>
  <c r="I1887" i="1" a="1"/>
  <c r="I1887" i="1" s="1"/>
  <c r="G1887" i="1" a="1"/>
  <c r="G1887" i="1" s="1"/>
  <c r="H1883" i="1" a="1"/>
  <c r="H1883" i="1" s="1"/>
  <c r="J1882" i="1" a="1"/>
  <c r="J1882" i="1" s="1"/>
  <c r="G1882" i="1" a="1"/>
  <c r="G1882" i="1" s="1"/>
  <c r="G1875" i="1" a="1"/>
  <c r="G1875" i="1" s="1"/>
  <c r="F1887" i="1" a="1"/>
  <c r="F1887" i="1" s="1"/>
  <c r="G1873" i="1" a="1"/>
  <c r="G1873" i="1" s="1"/>
  <c r="K1885" i="1" a="1"/>
  <c r="K1885" i="1" s="1"/>
  <c r="G1877" i="1" a="1"/>
  <c r="G1877" i="1" s="1"/>
  <c r="K1873" i="1" a="1"/>
  <c r="K1873" i="1" s="1"/>
  <c r="K1879" i="1" a="1"/>
  <c r="K1879" i="1"/>
  <c r="K1875" i="1" a="1"/>
  <c r="K1875" i="1" s="1"/>
  <c r="J1885" i="1" a="1"/>
  <c r="J1885" i="1" s="1"/>
  <c r="H1885" i="1" a="1"/>
  <c r="H1885" i="1" s="1"/>
  <c r="G1885" i="1" a="1"/>
  <c r="G1885" i="1"/>
  <c r="F1885" i="1" a="1"/>
  <c r="F1885" i="1" s="1"/>
  <c r="J1883" i="1" a="1"/>
  <c r="J1883" i="1" s="1"/>
  <c r="I1882" i="1" a="1"/>
  <c r="I1882" i="1" s="1"/>
  <c r="I1879" i="1" a="1"/>
  <c r="I1879" i="1" s="1"/>
  <c r="I1875" i="1" a="1"/>
  <c r="I1875" i="1" s="1"/>
  <c r="I1883" i="1" a="1"/>
  <c r="I1883" i="1" s="1"/>
  <c r="G1883" i="1" a="1"/>
  <c r="G1883" i="1" s="1"/>
  <c r="K1882" i="1" a="1"/>
  <c r="K1882" i="1" s="1"/>
  <c r="H1882" i="1" a="1"/>
  <c r="H1882" i="1" s="1"/>
  <c r="F1882" i="1" a="1"/>
  <c r="F1882" i="1" s="1"/>
  <c r="H1859" i="1" a="1"/>
  <c r="H1859" i="1" s="1"/>
  <c r="F1860" i="1" a="1"/>
  <c r="F1860" i="1" s="1"/>
  <c r="H1867" i="1" a="1"/>
  <c r="H1867" i="1" s="1"/>
  <c r="G1863" i="1" a="1"/>
  <c r="G1863" i="1" s="1"/>
  <c r="G1867" i="1" a="1"/>
  <c r="G1867" i="1" s="1"/>
  <c r="J1871" i="1" a="1"/>
  <c r="J1871" i="1" s="1"/>
  <c r="I1871" i="1" a="1"/>
  <c r="I1871" i="1" s="1"/>
  <c r="G1869" i="1" a="1"/>
  <c r="G1869" i="1" s="1"/>
  <c r="K1859" i="1" a="1"/>
  <c r="K1859" i="1" s="1"/>
  <c r="J1859" i="1" a="1"/>
  <c r="J1859" i="1" s="1"/>
  <c r="H1866" i="1" a="1"/>
  <c r="H1866" i="1" s="1"/>
  <c r="G1866" i="1" a="1"/>
  <c r="G1866" i="1" s="1"/>
  <c r="J1856" i="1" a="1"/>
  <c r="J1856" i="1" s="1"/>
  <c r="I1867" i="1" a="1"/>
  <c r="I1867" i="1" s="1"/>
  <c r="H1871" i="1" a="1"/>
  <c r="H1871" i="1" s="1"/>
  <c r="G1871" i="1" a="1"/>
  <c r="G1871" i="1" s="1"/>
  <c r="F1871" i="1" a="1"/>
  <c r="F1871" i="1" s="1"/>
  <c r="F1867" i="1" a="1"/>
  <c r="F1867" i="1"/>
  <c r="G1862" i="1" a="1"/>
  <c r="G1862" i="1" s="1"/>
  <c r="I1863" i="1" a="1"/>
  <c r="I1863" i="1" s="1"/>
  <c r="J1866" i="1" a="1"/>
  <c r="J1866" i="1" s="1"/>
  <c r="H1865" i="1" a="1"/>
  <c r="H1865" i="1" s="1"/>
  <c r="H1862" i="1" a="1"/>
  <c r="H1862" i="1" s="1"/>
  <c r="H1863" i="1" a="1"/>
  <c r="H1863" i="1" s="1"/>
  <c r="K1860" i="1" a="1"/>
  <c r="K1860" i="1" s="1"/>
  <c r="G1865" i="1" a="1"/>
  <c r="G1865" i="1" s="1"/>
  <c r="K1856" i="1" a="1"/>
  <c r="K1856" i="1" s="1"/>
  <c r="K1867" i="1" a="1"/>
  <c r="K1867" i="1" s="1"/>
  <c r="I1869" i="1" a="1"/>
  <c r="I1869" i="1" s="1"/>
  <c r="H1869" i="1" a="1"/>
  <c r="H1869" i="1" s="1"/>
  <c r="K1863" i="1" a="1"/>
  <c r="K1863" i="1" s="1"/>
  <c r="J1863" i="1" a="1"/>
  <c r="J1863" i="1" s="1"/>
  <c r="F1869" i="1" a="1"/>
  <c r="F1869" i="1" s="1"/>
  <c r="I1866" i="1" a="1"/>
  <c r="I1866" i="1" s="1"/>
  <c r="K1866" i="1" a="1"/>
  <c r="K1866" i="1" s="1"/>
  <c r="J1865" i="1" a="1"/>
  <c r="J1865" i="1" s="1"/>
  <c r="F1866" i="1" a="1"/>
  <c r="F1866" i="1" s="1"/>
  <c r="I1860" i="1" a="1"/>
  <c r="I1860" i="1" s="1"/>
  <c r="I1865" i="1" a="1"/>
  <c r="I1865" i="1" s="1"/>
  <c r="F1863" i="1" a="1"/>
  <c r="F1863" i="1" s="1"/>
  <c r="F1859" i="1" a="1"/>
  <c r="F1859" i="1" s="1"/>
  <c r="K1862" i="1" a="1"/>
  <c r="K1862" i="1" s="1"/>
  <c r="J1862" i="1" a="1"/>
  <c r="J1862" i="1" s="1"/>
  <c r="J1860" i="1" a="1"/>
  <c r="J1860" i="1" s="1"/>
  <c r="I1862" i="1" a="1"/>
  <c r="I1862" i="1" s="1"/>
  <c r="G1860" i="1" a="1"/>
  <c r="G1860" i="1" s="1"/>
  <c r="G1859" i="1" a="1"/>
  <c r="G1859" i="1" s="1"/>
  <c r="K1869" i="1" a="1"/>
  <c r="K1869" i="1" s="1"/>
  <c r="I1859" i="1" a="1"/>
  <c r="I1859" i="1" s="1"/>
  <c r="J1869" i="1" a="1"/>
  <c r="J1869" i="1" s="1"/>
  <c r="J1867" i="1" a="1"/>
  <c r="J1867" i="1" s="1"/>
  <c r="K1865" i="1" a="1"/>
  <c r="K1865" i="1" s="1"/>
  <c r="F1865" i="1" a="1"/>
  <c r="F1865" i="1" s="1"/>
  <c r="F1862" i="1" a="1"/>
  <c r="F1862" i="1" s="1"/>
  <c r="H1860" i="1" a="1"/>
  <c r="H1860" i="1" s="1"/>
  <c r="G1854" i="1" a="1"/>
  <c r="G1854" i="1" s="1"/>
  <c r="K1852" i="1" a="1"/>
  <c r="K1852" i="1" s="1"/>
  <c r="J1848" i="1" a="1"/>
  <c r="J1848" i="1" s="1"/>
  <c r="G1850" i="1" a="1"/>
  <c r="G1850" i="1" s="1"/>
  <c r="I1856" i="1" a="1"/>
  <c r="I1856" i="1" s="1"/>
  <c r="F1856" i="1" a="1"/>
  <c r="F1856" i="1" s="1"/>
  <c r="G1852" i="1" a="1"/>
  <c r="G1852" i="1" s="1"/>
  <c r="H1848" i="1" a="1"/>
  <c r="H1848" i="1" s="1"/>
  <c r="G1848" i="1" a="1"/>
  <c r="G1848" i="1" s="1"/>
  <c r="I1848" i="1" a="1"/>
  <c r="I1848" i="1" s="1"/>
  <c r="F1850" i="1" a="1"/>
  <c r="F1850" i="1" s="1"/>
  <c r="H1856" i="1" a="1"/>
  <c r="H1856" i="1" s="1"/>
  <c r="I1852" i="1" a="1"/>
  <c r="I1852" i="1" s="1"/>
  <c r="H1852" i="1" a="1"/>
  <c r="H1852" i="1" s="1"/>
  <c r="J1850" i="1" a="1"/>
  <c r="J1850" i="1" s="1"/>
  <c r="K1846" i="1" a="1"/>
  <c r="K1846" i="1" s="1"/>
  <c r="K1854" i="1" a="1"/>
  <c r="K1854" i="1" s="1"/>
  <c r="I1850" i="1" a="1"/>
  <c r="I1850" i="1" s="1"/>
  <c r="H1854" i="1" a="1"/>
  <c r="H1854" i="1" s="1"/>
  <c r="G1856" i="1" a="1"/>
  <c r="G1856" i="1" s="1"/>
  <c r="F1852" i="1" a="1"/>
  <c r="F1852" i="1" s="1"/>
  <c r="J1852" i="1" a="1"/>
  <c r="J1852" i="1" s="1"/>
  <c r="J1854" i="1" a="1"/>
  <c r="J1854" i="1" s="1"/>
  <c r="I1854" i="1" a="1"/>
  <c r="I1854" i="1" s="1"/>
  <c r="F1848" i="1" a="1"/>
  <c r="F1848" i="1" s="1"/>
  <c r="F1854" i="1" a="1"/>
  <c r="F1854" i="1" s="1"/>
  <c r="K1848" i="1" a="1"/>
  <c r="K1848" i="1" s="1"/>
  <c r="H1850" i="1" a="1"/>
  <c r="H1850" i="1" s="1"/>
  <c r="K1850" i="1" a="1"/>
  <c r="K1850" i="1" s="1"/>
  <c r="K1837" i="1" a="1"/>
  <c r="K1837" i="1" s="1"/>
  <c r="F1837" i="1" a="1"/>
  <c r="F1837" i="1" s="1"/>
  <c r="J1846" i="1" a="1"/>
  <c r="J1846" i="1" s="1"/>
  <c r="I1846" i="1" a="1"/>
  <c r="I1846" i="1" s="1"/>
  <c r="H1846" i="1" a="1"/>
  <c r="H1846" i="1" s="1"/>
  <c r="G1846" i="1" a="1"/>
  <c r="G1846" i="1" s="1"/>
  <c r="F1846" i="1" a="1"/>
  <c r="F1846" i="1" s="1"/>
  <c r="G1845" i="1" a="1"/>
  <c r="G1845" i="1" s="1"/>
  <c r="K1845" i="1" a="1"/>
  <c r="K1845" i="1" s="1"/>
  <c r="J1845" i="1" a="1"/>
  <c r="J1845" i="1" s="1"/>
  <c r="J1837" i="1" a="1"/>
  <c r="J1837" i="1" s="1"/>
  <c r="H1837" i="1" a="1"/>
  <c r="H1837" i="1" s="1"/>
  <c r="I1837" i="1" a="1"/>
  <c r="I1837" i="1" s="1"/>
  <c r="I1843" i="1" a="1"/>
  <c r="I1843" i="1" s="1"/>
  <c r="J1840" i="1" a="1"/>
  <c r="J1840" i="1" s="1"/>
  <c r="H1840" i="1" a="1"/>
  <c r="H1840" i="1" s="1"/>
  <c r="I1845" i="1" a="1"/>
  <c r="I1845" i="1" s="1"/>
  <c r="H1843" i="1" a="1"/>
  <c r="H1843" i="1" s="1"/>
  <c r="I1841" i="1" a="1"/>
  <c r="I1841" i="1" s="1"/>
  <c r="H1845" i="1" a="1"/>
  <c r="H1845" i="1" s="1"/>
  <c r="F1845" i="1" a="1"/>
  <c r="F1845" i="1" s="1"/>
  <c r="J1841" i="1" a="1"/>
  <c r="J1841" i="1" s="1"/>
  <c r="F1840" i="1" a="1"/>
  <c r="F1840" i="1" s="1"/>
  <c r="K1843" i="1" a="1"/>
  <c r="K1843" i="1" s="1"/>
  <c r="G1843" i="1" a="1"/>
  <c r="G1843" i="1" s="1"/>
  <c r="G1837" i="1" a="1"/>
  <c r="G1837" i="1" s="1"/>
  <c r="H1841" i="1" a="1"/>
  <c r="H1841" i="1" s="1"/>
  <c r="K1841" i="1" a="1"/>
  <c r="K1841" i="1" s="1"/>
  <c r="J1843" i="1" a="1"/>
  <c r="J1843" i="1" s="1"/>
  <c r="F1843" i="1" a="1"/>
  <c r="F1843" i="1" s="1"/>
  <c r="G1841" i="1" a="1"/>
  <c r="G1841" i="1" s="1"/>
  <c r="I1840" i="1" a="1"/>
  <c r="I1840" i="1" s="1"/>
  <c r="K1840" i="1" a="1"/>
  <c r="K1840" i="1" s="1"/>
  <c r="F1841" i="1" a="1"/>
  <c r="F1841" i="1" s="1"/>
  <c r="G1840" i="1" a="1"/>
  <c r="G1840" i="1" s="1"/>
  <c r="F1037" i="1" a="1"/>
  <c r="F1037" i="1" s="1"/>
  <c r="F1030" i="1" a="1"/>
  <c r="F1030" i="1" s="1"/>
  <c r="H1022" i="1" a="1"/>
  <c r="H1022" i="1" s="1"/>
  <c r="H1025" i="1" a="1"/>
  <c r="H1025" i="1" s="1"/>
  <c r="I1039" i="1" a="1"/>
  <c r="I1039" i="1" s="1"/>
  <c r="G1037" i="1" a="1"/>
  <c r="G1037" i="1" s="1"/>
  <c r="K1027" i="1" a="1"/>
  <c r="K1027" i="1" s="1"/>
  <c r="J1027" i="1" a="1"/>
  <c r="J1027" i="1" s="1"/>
  <c r="I1022" i="1" a="1"/>
  <c r="I1022" i="1" s="1"/>
  <c r="I1027" i="1" a="1"/>
  <c r="I1027" i="1" s="1"/>
  <c r="I1025" i="1" a="1"/>
  <c r="I1025" i="1" s="1"/>
  <c r="G1025" i="1" a="1"/>
  <c r="G1025" i="1" s="1"/>
  <c r="J1025" i="1" a="1"/>
  <c r="J1025" i="1" s="1"/>
  <c r="J1037" i="1" a="1"/>
  <c r="J1037" i="1" s="1"/>
  <c r="K1030" i="1" a="1"/>
  <c r="K1030" i="1" s="1"/>
  <c r="K1039" i="1" a="1"/>
  <c r="K1039" i="1" s="1"/>
  <c r="H1027" i="1" a="1"/>
  <c r="H1027" i="1" s="1"/>
  <c r="H1037" i="1" a="1"/>
  <c r="H1037" i="1" s="1"/>
  <c r="I1030" i="1" a="1"/>
  <c r="I1030" i="1" s="1"/>
  <c r="H1030" i="1" a="1"/>
  <c r="H1030" i="1" s="1"/>
  <c r="G1022" i="1" a="1"/>
  <c r="G1022" i="1" s="1"/>
  <c r="J1039" i="1" a="1"/>
  <c r="J1039" i="1" s="1"/>
  <c r="G1039" i="1" a="1"/>
  <c r="G1039" i="1" s="1"/>
  <c r="H1039" i="1" a="1"/>
  <c r="H1039" i="1" s="1"/>
  <c r="F1039" i="1" a="1"/>
  <c r="F1039" i="1" s="1"/>
  <c r="K1037" i="1" a="1"/>
  <c r="K1037" i="1" s="1"/>
  <c r="I1037" i="1" a="1"/>
  <c r="I1037" i="1" s="1"/>
  <c r="F1027" i="1" a="1"/>
  <c r="F1027" i="1" s="1"/>
  <c r="F1025" i="1" a="1"/>
  <c r="F1025" i="1" s="1"/>
  <c r="J1030" i="1" a="1"/>
  <c r="J1030" i="1" s="1"/>
  <c r="K1025" i="1" a="1"/>
  <c r="K1025" i="1" s="1"/>
  <c r="G1027" i="1" a="1"/>
  <c r="G1027" i="1" s="1"/>
  <c r="K1022" i="1" a="1"/>
  <c r="K1022" i="1" s="1"/>
  <c r="J1022" i="1" a="1"/>
  <c r="J1022" i="1" s="1"/>
  <c r="F1022" i="1" a="1"/>
  <c r="F1022" i="1" s="1"/>
  <c r="G1030" i="1" a="1"/>
  <c r="G1030" i="1" s="1"/>
  <c r="H996" i="1" a="1"/>
  <c r="H996" i="1" s="1"/>
  <c r="H989" i="1" a="1"/>
  <c r="H989" i="1" s="1"/>
  <c r="J1006" i="1" a="1"/>
  <c r="J1006" i="1" s="1"/>
  <c r="J1052" i="1" s="1" a="1"/>
  <c r="J1052" i="1" s="1"/>
  <c r="I1006" i="1" a="1"/>
  <c r="I1006" i="1" s="1"/>
  <c r="I1052" i="1" s="1" a="1"/>
  <c r="I1052" i="1" s="1"/>
  <c r="G1006" i="1" a="1"/>
  <c r="G1006" i="1" s="1"/>
  <c r="G1052" i="1" s="1" a="1"/>
  <c r="G1052" i="1" s="1"/>
  <c r="F1006" i="1" a="1"/>
  <c r="F1006" i="1" s="1"/>
  <c r="F1052" i="1" s="1" a="1"/>
  <c r="F1052" i="1" s="1"/>
  <c r="K997" i="1" a="1"/>
  <c r="K997" i="1" s="1"/>
  <c r="K1049" i="1" s="1" a="1"/>
  <c r="K1049" i="1" s="1"/>
  <c r="J996" i="1" a="1"/>
  <c r="J996" i="1" s="1"/>
  <c r="J983" i="1" a="1"/>
  <c r="J983" i="1" s="1"/>
  <c r="I983" i="1" a="1"/>
  <c r="I983" i="1" s="1"/>
  <c r="G983" i="1" a="1"/>
  <c r="G983" i="1" s="1"/>
  <c r="I997" i="1" a="1"/>
  <c r="I997" i="1" s="1"/>
  <c r="I1049" i="1" s="1" a="1"/>
  <c r="I1049" i="1" s="1"/>
  <c r="I996" i="1" a="1"/>
  <c r="I996" i="1" s="1"/>
  <c r="H983" i="1" a="1"/>
  <c r="H983" i="1" s="1"/>
  <c r="G996" i="1" a="1"/>
  <c r="G996" i="1" s="1"/>
  <c r="F996" i="1" a="1"/>
  <c r="F996" i="1" s="1"/>
  <c r="J997" i="1" a="1"/>
  <c r="J997" i="1" s="1"/>
  <c r="J1049" i="1" s="1" a="1"/>
  <c r="J1049" i="1" s="1"/>
  <c r="K1006" i="1" a="1"/>
  <c r="K1006" i="1" s="1"/>
  <c r="K1052" i="1" s="1" a="1"/>
  <c r="K1052" i="1" s="1"/>
  <c r="G989" i="1" a="1"/>
  <c r="G989" i="1" s="1"/>
  <c r="H1006" i="1" a="1"/>
  <c r="H1006" i="1" s="1"/>
  <c r="H1052" i="1" s="1" a="1"/>
  <c r="H1052" i="1" s="1"/>
  <c r="F997" i="1" a="1"/>
  <c r="F997" i="1" s="1"/>
  <c r="F1049" i="1" s="1" a="1"/>
  <c r="F1049" i="1" s="1"/>
  <c r="H997" i="1" a="1"/>
  <c r="H997" i="1" s="1"/>
  <c r="H1049" i="1" s="1" a="1"/>
  <c r="H1049" i="1" s="1"/>
  <c r="K983" i="1" a="1"/>
  <c r="K983" i="1" s="1"/>
  <c r="G997" i="1" a="1"/>
  <c r="G997" i="1" s="1"/>
  <c r="G1049" i="1" s="1" a="1"/>
  <c r="G1049" i="1" s="1"/>
  <c r="K996" i="1" a="1"/>
  <c r="K996" i="1" s="1"/>
  <c r="F989" i="1" a="1"/>
  <c r="F989" i="1" s="1"/>
  <c r="I989" i="1" a="1"/>
  <c r="I989" i="1" s="1"/>
  <c r="J989" i="1" a="1"/>
  <c r="J989" i="1" s="1"/>
  <c r="K989" i="1" a="1"/>
  <c r="K989" i="1" s="1"/>
  <c r="F983" i="1" a="1"/>
  <c r="F983" i="1" s="1"/>
  <c r="J974" i="1" a="1"/>
  <c r="J974" i="1" s="1"/>
  <c r="J926" i="1" a="1"/>
  <c r="J926" i="1" s="1"/>
  <c r="I926" i="1" a="1"/>
  <c r="I926" i="1" s="1"/>
  <c r="H926" i="1" a="1"/>
  <c r="H926" i="1" s="1"/>
  <c r="F974" i="1" a="1"/>
  <c r="F974" i="1" s="1"/>
  <c r="I974" i="1" a="1"/>
  <c r="I974" i="1" s="1"/>
  <c r="K973" i="1" a="1"/>
  <c r="K973" i="1" s="1"/>
  <c r="H974" i="1" a="1"/>
  <c r="H974" i="1" s="1"/>
  <c r="G926" i="1" a="1"/>
  <c r="G926" i="1" s="1"/>
  <c r="F926" i="1" a="1"/>
  <c r="F926" i="1" s="1"/>
  <c r="J973" i="1" a="1"/>
  <c r="J973" i="1" s="1"/>
  <c r="G973" i="1" a="1"/>
  <c r="G973" i="1" s="1"/>
  <c r="H976" i="1" a="1"/>
  <c r="H976" i="1" s="1"/>
  <c r="H973" i="1" a="1"/>
  <c r="H973" i="1" s="1"/>
  <c r="G976" i="1" a="1"/>
  <c r="G976" i="1" s="1"/>
  <c r="K977" i="1" a="1"/>
  <c r="K977" i="1" s="1"/>
  <c r="K1051" i="1" s="1" a="1"/>
  <c r="K1051" i="1" s="1"/>
  <c r="F976" i="1" a="1"/>
  <c r="F976" i="1" s="1"/>
  <c r="J977" i="1" a="1"/>
  <c r="J977" i="1" s="1"/>
  <c r="J1051" i="1" s="1" a="1"/>
  <c r="J1051" i="1" s="1"/>
  <c r="I977" i="1" a="1"/>
  <c r="I977" i="1" s="1"/>
  <c r="I1051" i="1" s="1" a="1"/>
  <c r="I1051" i="1" s="1"/>
  <c r="F977" i="1" a="1"/>
  <c r="F977" i="1" s="1"/>
  <c r="F1051" i="1" s="1" a="1"/>
  <c r="F1051" i="1" s="1"/>
  <c r="F973" i="1" a="1"/>
  <c r="F973" i="1" s="1"/>
  <c r="G974" i="1" a="1"/>
  <c r="G974" i="1" s="1"/>
  <c r="I976" i="1" a="1"/>
  <c r="I976" i="1" s="1"/>
  <c r="I973" i="1" a="1"/>
  <c r="I973" i="1" s="1"/>
  <c r="H977" i="1" a="1"/>
  <c r="H977" i="1" s="1"/>
  <c r="H1051" i="1" s="1" a="1"/>
  <c r="H1051" i="1" s="1"/>
  <c r="G977" i="1" a="1"/>
  <c r="G977" i="1" s="1"/>
  <c r="G1051" i="1" s="1" a="1"/>
  <c r="G1051" i="1" s="1"/>
  <c r="K976" i="1" a="1"/>
  <c r="K976" i="1" s="1"/>
  <c r="J976" i="1" a="1"/>
  <c r="J976" i="1" s="1"/>
  <c r="K974" i="1" a="1"/>
  <c r="K974" i="1" s="1"/>
  <c r="K926" i="1" a="1"/>
  <c r="K926" i="1" s="1"/>
  <c r="I894" i="1" a="1"/>
  <c r="I894" i="1" s="1"/>
  <c r="G894" i="1" a="1"/>
  <c r="G894" i="1" s="1"/>
  <c r="K883" i="1" a="1"/>
  <c r="K883" i="1" s="1"/>
  <c r="J914" i="1" a="1"/>
  <c r="J914" i="1" s="1"/>
  <c r="I914" i="1" a="1"/>
  <c r="I914" i="1" s="1"/>
  <c r="G912" i="1" a="1"/>
  <c r="G912" i="1" s="1"/>
  <c r="H894" i="1" a="1"/>
  <c r="H894" i="1" s="1"/>
  <c r="K914" i="1" a="1"/>
  <c r="K914" i="1" s="1"/>
  <c r="F912" i="1" a="1"/>
  <c r="F912" i="1" s="1"/>
  <c r="H914" i="1" a="1"/>
  <c r="H914" i="1" s="1"/>
  <c r="G914" i="1" a="1"/>
  <c r="G914" i="1" s="1"/>
  <c r="F914" i="1" a="1"/>
  <c r="F914" i="1" s="1"/>
  <c r="I883" i="1" a="1"/>
  <c r="I883" i="1" s="1"/>
  <c r="K912" i="1" a="1"/>
  <c r="K912" i="1" s="1"/>
  <c r="J912" i="1" a="1"/>
  <c r="J912" i="1" s="1"/>
  <c r="I912" i="1" a="1"/>
  <c r="I912" i="1" s="1"/>
  <c r="H912" i="1" a="1"/>
  <c r="H912" i="1" s="1"/>
  <c r="J883" i="1" a="1"/>
  <c r="J883" i="1" s="1"/>
  <c r="J894" i="1" a="1"/>
  <c r="J894" i="1" s="1"/>
  <c r="F894" i="1" a="1"/>
  <c r="F894" i="1" s="1"/>
  <c r="K894" i="1" a="1"/>
  <c r="K894" i="1" s="1"/>
  <c r="H883" i="1" a="1"/>
  <c r="H883" i="1" s="1"/>
  <c r="G883" i="1" a="1"/>
  <c r="G883" i="1" s="1"/>
  <c r="F883" i="1" a="1"/>
  <c r="F883" i="1" s="1"/>
  <c r="K882" i="1" a="1"/>
  <c r="K882" i="1" s="1"/>
  <c r="J882" i="1" a="1"/>
  <c r="J882" i="1" s="1"/>
  <c r="I882" i="1" a="1"/>
  <c r="I882" i="1" s="1"/>
  <c r="H882" i="1" a="1"/>
  <c r="H882" i="1" s="1"/>
  <c r="F882" i="1" a="1"/>
  <c r="F882" i="1" s="1"/>
  <c r="G882" i="1" a="1"/>
  <c r="G882" i="1" s="1"/>
  <c r="G804" i="1" a="1"/>
  <c r="G804" i="1" s="1"/>
  <c r="H800" i="1" a="1"/>
  <c r="H800" i="1" s="1"/>
  <c r="I800" i="1" a="1"/>
  <c r="I800" i="1" s="1"/>
  <c r="G800" i="1" a="1"/>
  <c r="G800" i="1" s="1"/>
  <c r="H802" i="1" a="1"/>
  <c r="H802" i="1" s="1"/>
  <c r="K804" i="1" a="1"/>
  <c r="K804" i="1" s="1"/>
  <c r="K802" i="1" a="1"/>
  <c r="K802" i="1" s="1"/>
  <c r="F802" i="1" a="1"/>
  <c r="F802" i="1" s="1"/>
  <c r="J802" i="1" a="1"/>
  <c r="J802" i="1" s="1"/>
  <c r="F804" i="1" a="1"/>
  <c r="F804" i="1" s="1"/>
  <c r="I802" i="1" a="1"/>
  <c r="I802" i="1" s="1"/>
  <c r="K800" i="1" a="1"/>
  <c r="K800" i="1" s="1"/>
  <c r="J800" i="1" a="1"/>
  <c r="J800" i="1" s="1"/>
  <c r="J804" i="1" a="1"/>
  <c r="J804" i="1" s="1"/>
  <c r="F800" i="1" a="1"/>
  <c r="F800" i="1" s="1"/>
  <c r="I804" i="1" a="1"/>
  <c r="I804" i="1" s="1"/>
  <c r="H804" i="1" a="1"/>
  <c r="H804" i="1" s="1"/>
  <c r="G802" i="1" a="1"/>
  <c r="G802" i="1" s="1"/>
  <c r="H764" i="1" a="1"/>
  <c r="H764" i="1" s="1"/>
  <c r="H814" i="1" s="1" a="1"/>
  <c r="H814" i="1" s="1"/>
  <c r="I764" i="1" a="1"/>
  <c r="I764" i="1" s="1"/>
  <c r="I814" i="1" s="1" a="1"/>
  <c r="I814" i="1" s="1"/>
  <c r="I778" i="1" a="1"/>
  <c r="I778" i="1" s="1"/>
  <c r="I777" i="1" s="1"/>
  <c r="J778" i="1" a="1"/>
  <c r="J778" i="1" s="1"/>
  <c r="J777" i="1" s="1"/>
  <c r="F778" i="1" a="1"/>
  <c r="F778" i="1" s="1"/>
  <c r="F777" i="1" s="1"/>
  <c r="K764" i="1" a="1"/>
  <c r="K764" i="1" s="1"/>
  <c r="K814" i="1" s="1" a="1"/>
  <c r="K814" i="1" s="1"/>
  <c r="F764" i="1" a="1"/>
  <c r="F764" i="1" s="1"/>
  <c r="F814" i="1" s="1" a="1"/>
  <c r="F814" i="1" s="1"/>
  <c r="K778" i="1" a="1"/>
  <c r="K778" i="1" s="1"/>
  <c r="K777" i="1" s="1"/>
  <c r="H778" i="1" a="1"/>
  <c r="H778" i="1" s="1"/>
  <c r="H777" i="1" s="1"/>
  <c r="G778" i="1" a="1"/>
  <c r="G778" i="1" s="1"/>
  <c r="G777" i="1" s="1"/>
  <c r="G764" i="1" a="1"/>
  <c r="G764" i="1" s="1"/>
  <c r="G814" i="1" s="1" a="1"/>
  <c r="G814" i="1" s="1"/>
  <c r="J764" i="1" a="1"/>
  <c r="J764" i="1" s="1"/>
  <c r="J814" i="1" s="1" a="1"/>
  <c r="J814" i="1" s="1"/>
  <c r="K1835" i="1" a="1"/>
  <c r="K1835" i="1" s="1"/>
  <c r="J1835" i="1" a="1"/>
  <c r="J1835" i="1" s="1"/>
  <c r="H1829" i="1" a="1"/>
  <c r="H1829" i="1" s="1"/>
  <c r="H1826" i="1" a="1"/>
  <c r="H1826" i="1" s="1"/>
  <c r="G1829" i="1" a="1"/>
  <c r="G1829" i="1" s="1"/>
  <c r="I1835" i="1" a="1"/>
  <c r="I1835" i="1" s="1"/>
  <c r="K1822" i="1" a="1"/>
  <c r="K1822" i="1" s="1"/>
  <c r="J1833" i="1" a="1"/>
  <c r="J1833" i="1" s="1"/>
  <c r="G1833" i="1" a="1"/>
  <c r="G1833" i="1" s="1"/>
  <c r="F1833" i="1" a="1"/>
  <c r="F1833" i="1" s="1"/>
  <c r="K1829" i="1" a="1"/>
  <c r="K1829" i="1" s="1"/>
  <c r="H1822" i="1" a="1"/>
  <c r="H1822" i="1" s="1"/>
  <c r="G1835" i="1" a="1"/>
  <c r="G1835" i="1" s="1"/>
  <c r="K1831" i="1" a="1"/>
  <c r="K1831" i="1" s="1"/>
  <c r="G1822" i="1" a="1"/>
  <c r="G1822" i="1" s="1"/>
  <c r="J1827" i="1" a="1"/>
  <c r="J1827" i="1" s="1"/>
  <c r="K1833" i="1" a="1"/>
  <c r="K1833" i="1" s="1"/>
  <c r="G1827" i="1" a="1"/>
  <c r="G1827" i="1" s="1"/>
  <c r="H1833" i="1" a="1"/>
  <c r="H1833" i="1" s="1"/>
  <c r="F1829" i="1" a="1"/>
  <c r="F1829" i="1" s="1"/>
  <c r="F1831" i="1" a="1"/>
  <c r="F1831" i="1" s="1"/>
  <c r="I1827" i="1" a="1"/>
  <c r="I1827" i="1" s="1"/>
  <c r="H1831" i="1" a="1"/>
  <c r="H1831" i="1" s="1"/>
  <c r="G1831" i="1" a="1"/>
  <c r="G1831" i="1" s="1"/>
  <c r="K1824" i="1" a="1"/>
  <c r="K1824" i="1" s="1"/>
  <c r="J1829" i="1" a="1"/>
  <c r="J1829" i="1" s="1"/>
  <c r="K1827" i="1" a="1"/>
  <c r="K1827" i="1" s="1"/>
  <c r="G1826" i="1" a="1"/>
  <c r="G1826" i="1" s="1"/>
  <c r="J1826" i="1" a="1"/>
  <c r="J1826" i="1" s="1"/>
  <c r="F1827" i="1" a="1"/>
  <c r="F1827" i="1" s="1"/>
  <c r="I1829" i="1" a="1"/>
  <c r="I1829" i="1" s="1"/>
  <c r="G1824" i="1" a="1"/>
  <c r="G1824" i="1" s="1"/>
  <c r="K1826" i="1" a="1"/>
  <c r="K1826" i="1" s="1"/>
  <c r="I1822" i="1" a="1"/>
  <c r="I1822" i="1" s="1"/>
  <c r="F1824" i="1" a="1"/>
  <c r="F1824" i="1" s="1"/>
  <c r="J1822" i="1" a="1"/>
  <c r="J1822" i="1" s="1"/>
  <c r="F1822" i="1" a="1"/>
  <c r="F1822" i="1" s="1"/>
  <c r="J1831" i="1" a="1"/>
  <c r="J1831" i="1" s="1"/>
  <c r="H1827" i="1" a="1"/>
  <c r="H1827" i="1" s="1"/>
  <c r="J1824" i="1" a="1"/>
  <c r="J1824" i="1" s="1"/>
  <c r="I1826" i="1" a="1"/>
  <c r="I1826" i="1" s="1"/>
  <c r="H1835" i="1" a="1"/>
  <c r="H1835" i="1" s="1"/>
  <c r="F1835" i="1" a="1"/>
  <c r="F1835" i="1" s="1"/>
  <c r="I1824" i="1" a="1"/>
  <c r="I1824" i="1" s="1"/>
  <c r="I1833" i="1" a="1"/>
  <c r="I1833" i="1" s="1"/>
  <c r="F1826" i="1" a="1"/>
  <c r="F1826" i="1" s="1"/>
  <c r="I1831" i="1" a="1"/>
  <c r="I1831" i="1" s="1"/>
  <c r="H1824" i="1" a="1"/>
  <c r="H1824" i="1" s="1"/>
  <c r="I1821" i="1" a="1"/>
  <c r="I1821" i="1" s="1"/>
  <c r="G1821" i="1" a="1"/>
  <c r="G1821" i="1" s="1"/>
  <c r="F1821" i="1" a="1"/>
  <c r="F1821" i="1" s="1"/>
  <c r="K1821" i="1" a="1"/>
  <c r="K1821" i="1" s="1"/>
  <c r="J1821" i="1" a="1"/>
  <c r="J1821" i="1" s="1"/>
  <c r="H1821" i="1" a="1"/>
  <c r="H1821" i="1" s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2" i="1"/>
  <c r="I122" i="1"/>
  <c r="H122" i="1"/>
  <c r="G122" i="1"/>
  <c r="F122" i="1"/>
  <c r="K121" i="1"/>
  <c r="J121" i="1"/>
  <c r="I121" i="1"/>
  <c r="H121" i="1"/>
  <c r="G121" i="1"/>
  <c r="F121" i="1"/>
  <c r="K120" i="1"/>
  <c r="J120" i="1"/>
  <c r="I120" i="1"/>
  <c r="H120" i="1"/>
  <c r="G120" i="1"/>
  <c r="F120" i="1"/>
  <c r="K119" i="1"/>
  <c r="J119" i="1"/>
  <c r="I119" i="1"/>
  <c r="H119" i="1"/>
  <c r="G119" i="1"/>
  <c r="F119" i="1"/>
  <c r="K118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G214" i="1"/>
  <c r="F214" i="1"/>
  <c r="K210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H518" i="1" s="1"/>
  <c r="G170" i="1"/>
  <c r="G398" i="1" s="1"/>
  <c r="G518" i="1" s="1"/>
  <c r="F170" i="1"/>
  <c r="F398" i="1" s="1"/>
  <c r="F518" i="1" s="1"/>
  <c r="K169" i="1"/>
  <c r="K397" i="1" s="1"/>
  <c r="K517" i="1" s="1"/>
  <c r="J169" i="1"/>
  <c r="J397" i="1" s="1"/>
  <c r="J517" i="1" s="1"/>
  <c r="I169" i="1"/>
  <c r="I397" i="1" s="1"/>
  <c r="I517" i="1" s="1"/>
  <c r="H169" i="1"/>
  <c r="H397" i="1" s="1"/>
  <c r="H517" i="1" s="1"/>
  <c r="G169" i="1"/>
  <c r="G397" i="1" s="1"/>
  <c r="G517" i="1" s="1"/>
  <c r="F169" i="1"/>
  <c r="F397" i="1" s="1"/>
  <c r="F517" i="1" s="1"/>
  <c r="K168" i="1"/>
  <c r="K396" i="1" s="1"/>
  <c r="K437" i="1" s="1"/>
  <c r="J168" i="1"/>
  <c r="J396" i="1" s="1"/>
  <c r="J437" i="1" s="1"/>
  <c r="I168" i="1"/>
  <c r="I396" i="1" s="1"/>
  <c r="I437" i="1" s="1"/>
  <c r="H168" i="1"/>
  <c r="H396" i="1" s="1"/>
  <c r="H437" i="1" s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J384" i="1" s="1"/>
  <c r="J515" i="1" s="1"/>
  <c r="I156" i="1"/>
  <c r="I384" i="1" s="1"/>
  <c r="I515" i="1" s="1"/>
  <c r="H156" i="1"/>
  <c r="H384" i="1" s="1"/>
  <c r="H515" i="1" s="1"/>
  <c r="G156" i="1"/>
  <c r="G384" i="1" s="1"/>
  <c r="G515" i="1" s="1"/>
  <c r="F156" i="1"/>
  <c r="F384" i="1" s="1"/>
  <c r="F515" i="1" s="1"/>
  <c r="K155" i="1"/>
  <c r="K383" i="1" s="1"/>
  <c r="K514" i="1" s="1"/>
  <c r="J155" i="1"/>
  <c r="J383" i="1" s="1"/>
  <c r="J514" i="1" s="1"/>
  <c r="I155" i="1"/>
  <c r="I383" i="1" s="1"/>
  <c r="I514" i="1" s="1"/>
  <c r="H155" i="1"/>
  <c r="H383" i="1" s="1"/>
  <c r="H514" i="1" s="1"/>
  <c r="G155" i="1"/>
  <c r="G383" i="1" s="1"/>
  <c r="G514" i="1" s="1"/>
  <c r="F155" i="1"/>
  <c r="F383" i="1" s="1"/>
  <c r="F514" i="1" s="1"/>
  <c r="K154" i="1"/>
  <c r="K382" i="1" s="1"/>
  <c r="K513" i="1" s="1"/>
  <c r="J154" i="1"/>
  <c r="J382" i="1" s="1"/>
  <c r="J513" i="1" s="1"/>
  <c r="I154" i="1"/>
  <c r="I382" i="1" s="1"/>
  <c r="I513" i="1" s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I378" i="1" s="1"/>
  <c r="I435" i="1" s="1"/>
  <c r="H150" i="1"/>
  <c r="H378" i="1" s="1"/>
  <c r="H435" i="1" s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I95" i="1"/>
  <c r="H95" i="1"/>
  <c r="G95" i="1"/>
  <c r="F95" i="1"/>
  <c r="K94" i="1"/>
  <c r="J94" i="1"/>
  <c r="I94" i="1"/>
  <c r="H94" i="1"/>
  <c r="G94" i="1"/>
  <c r="F94" i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F321" i="1" s="1"/>
  <c r="F476" i="1" s="1"/>
  <c r="K92" i="1"/>
  <c r="J92" i="1"/>
  <c r="I92" i="1"/>
  <c r="H92" i="1"/>
  <c r="G92" i="1"/>
  <c r="F92" i="1"/>
  <c r="K91" i="1"/>
  <c r="J91" i="1"/>
  <c r="I91" i="1"/>
  <c r="H91" i="1"/>
  <c r="G91" i="1"/>
  <c r="F91" i="1"/>
  <c r="K90" i="1"/>
  <c r="J90" i="1"/>
  <c r="I90" i="1"/>
  <c r="H90" i="1"/>
  <c r="G90" i="1"/>
  <c r="F90" i="1"/>
  <c r="K89" i="1"/>
  <c r="J89" i="1"/>
  <c r="I89" i="1"/>
  <c r="H89" i="1"/>
  <c r="G89" i="1"/>
  <c r="F89" i="1"/>
  <c r="K88" i="1"/>
  <c r="J88" i="1"/>
  <c r="I88" i="1"/>
  <c r="H88" i="1"/>
  <c r="G88" i="1"/>
  <c r="F88" i="1"/>
  <c r="K87" i="1"/>
  <c r="J87" i="1"/>
  <c r="I87" i="1"/>
  <c r="H87" i="1"/>
  <c r="G87" i="1"/>
  <c r="F87" i="1"/>
  <c r="K86" i="1"/>
  <c r="J86" i="1"/>
  <c r="J118" i="1" s="1"/>
  <c r="I86" i="1"/>
  <c r="I118" i="1" s="1"/>
  <c r="H86" i="1"/>
  <c r="H118" i="1" s="1"/>
  <c r="G86" i="1"/>
  <c r="G118" i="1" s="1"/>
  <c r="F86" i="1"/>
  <c r="F118" i="1" s="1"/>
  <c r="K85" i="1"/>
  <c r="K117" i="1" s="1"/>
  <c r="J85" i="1"/>
  <c r="J117" i="1" s="1"/>
  <c r="I85" i="1"/>
  <c r="I117" i="1" s="1"/>
  <c r="H85" i="1"/>
  <c r="H117" i="1" s="1"/>
  <c r="G85" i="1"/>
  <c r="G117" i="1" s="1"/>
  <c r="F85" i="1"/>
  <c r="F117" i="1" s="1"/>
  <c r="K84" i="1"/>
  <c r="K116" i="1" s="1"/>
  <c r="J84" i="1"/>
  <c r="J116" i="1" s="1"/>
  <c r="I84" i="1"/>
  <c r="I116" i="1" s="1"/>
  <c r="H84" i="1"/>
  <c r="H116" i="1" s="1"/>
  <c r="G84" i="1"/>
  <c r="G116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K2034" i="1" a="1"/>
  <c r="K2034" i="1" s="1"/>
  <c r="J2033" i="1" a="1"/>
  <c r="J2033" i="1" s="1"/>
  <c r="H2040" i="1" a="1"/>
  <c r="H2040" i="1" s="1"/>
  <c r="G2040" i="1" a="1"/>
  <c r="G2040" i="1" s="1"/>
  <c r="K2039" i="1" a="1"/>
  <c r="K2039" i="1" s="1"/>
  <c r="I2039" i="1" a="1"/>
  <c r="I2039" i="1" s="1"/>
  <c r="I2035" i="1" a="1"/>
  <c r="I2035" i="1" s="1"/>
  <c r="F2040" i="1" a="1"/>
  <c r="F2040" i="1" s="1"/>
  <c r="F2035" i="1" a="1"/>
  <c r="F2035" i="1" s="1"/>
  <c r="F2037" i="1" a="1"/>
  <c r="F2037" i="1" s="1"/>
  <c r="J2039" i="1" a="1"/>
  <c r="J2039" i="1" s="1"/>
  <c r="H2039" i="1" a="1"/>
  <c r="H2039" i="1" s="1"/>
  <c r="K2033" i="1" a="1"/>
  <c r="K2033" i="1" s="1"/>
  <c r="F2038" i="1" a="1"/>
  <c r="F2038" i="1" s="1"/>
  <c r="G2039" i="1" a="1"/>
  <c r="G2039" i="1" s="1"/>
  <c r="H2034" i="1" a="1"/>
  <c r="H2034" i="1" s="1"/>
  <c r="I2038" i="1" a="1"/>
  <c r="I2038" i="1" s="1"/>
  <c r="G2034" i="1" a="1"/>
  <c r="G2034" i="1" s="1"/>
  <c r="I2033" i="1" a="1"/>
  <c r="I2033" i="1" s="1"/>
  <c r="H2033" i="1" a="1"/>
  <c r="H2033" i="1" s="1"/>
  <c r="I2037" i="1" a="1"/>
  <c r="I2037" i="1" s="1"/>
  <c r="H2035" i="1" a="1"/>
  <c r="H2035" i="1" s="1"/>
  <c r="J2035" i="1" a="1"/>
  <c r="J2035" i="1" s="1"/>
  <c r="J2036" i="1" a="1"/>
  <c r="J2036" i="1" s="1"/>
  <c r="K2035" i="1" a="1"/>
  <c r="K2035" i="1" s="1"/>
  <c r="G2036" i="1" a="1"/>
  <c r="G2036" i="1" s="1"/>
  <c r="I2034" i="1" a="1"/>
  <c r="I2034" i="1" s="1"/>
  <c r="F2039" i="1" a="1"/>
  <c r="F2039" i="1" s="1"/>
  <c r="H2038" i="1" a="1"/>
  <c r="H2038" i="1" s="1"/>
  <c r="I2036" i="1" a="1"/>
  <c r="I2036" i="1" s="1"/>
  <c r="J2034" i="1" a="1"/>
  <c r="J2034" i="1" s="1"/>
  <c r="G2038" i="1" a="1"/>
  <c r="G2038" i="1" s="1"/>
  <c r="K2038" i="1" a="1"/>
  <c r="K2038" i="1" s="1"/>
  <c r="F2036" i="1" a="1"/>
  <c r="F2036" i="1" s="1"/>
  <c r="F2034" i="1" a="1"/>
  <c r="F2034" i="1" s="1"/>
  <c r="J2038" i="1" a="1"/>
  <c r="J2038" i="1" s="1"/>
  <c r="K2037" i="1" a="1"/>
  <c r="K2037" i="1" s="1"/>
  <c r="K2036" i="1" a="1"/>
  <c r="K2036" i="1" s="1"/>
  <c r="J2037" i="1" a="1"/>
  <c r="J2037" i="1" s="1"/>
  <c r="G2035" i="1" a="1"/>
  <c r="G2035" i="1" s="1"/>
  <c r="H2037" i="1" a="1"/>
  <c r="H2037" i="1" s="1"/>
  <c r="G2037" i="1" a="1"/>
  <c r="G2037" i="1" s="1"/>
  <c r="H2036" i="1" a="1"/>
  <c r="H2036" i="1" s="1"/>
  <c r="I2027" i="1" a="1"/>
  <c r="I2027" i="1" s="1"/>
  <c r="I2026" i="1" s="1" a="1"/>
  <c r="I2026" i="1" s="1"/>
  <c r="F2032" i="1" a="1"/>
  <c r="F2032" i="1" s="1"/>
  <c r="G2031" i="1" a="1"/>
  <c r="G2031" i="1" s="1"/>
  <c r="H2027" i="1" a="1"/>
  <c r="H2027" i="1" s="1"/>
  <c r="H2026" i="1" s="1" a="1"/>
  <c r="H2026" i="1" s="1"/>
  <c r="G2029" i="1" a="1"/>
  <c r="G2029" i="1" s="1"/>
  <c r="F2024" i="1" a="1"/>
  <c r="F2024" i="1" s="1"/>
  <c r="F2023" i="1" s="1" a="1"/>
  <c r="F2023" i="1" s="1"/>
  <c r="J2030" i="1" a="1"/>
  <c r="J2030" i="1" s="1"/>
  <c r="G2030" i="1" a="1"/>
  <c r="G2030" i="1" s="1"/>
  <c r="K2029" i="1" a="1"/>
  <c r="K2029" i="1" s="1"/>
  <c r="J2029" i="1" a="1"/>
  <c r="J2029" i="1" s="1"/>
  <c r="J2027" i="1" a="1"/>
  <c r="J2027" i="1" s="1"/>
  <c r="J2026" i="1" s="1" a="1"/>
  <c r="J2026" i="1" s="1"/>
  <c r="H2024" i="1" a="1"/>
  <c r="H2024" i="1" s="1"/>
  <c r="H2023" i="1" s="1" a="1"/>
  <c r="H2023" i="1" s="1"/>
  <c r="F2029" i="1" a="1"/>
  <c r="F2029" i="1" s="1"/>
  <c r="H2029" i="1" a="1"/>
  <c r="H2029" i="1" s="1"/>
  <c r="I2024" i="1" a="1"/>
  <c r="I2024" i="1" s="1"/>
  <c r="I2023" i="1" s="1" a="1"/>
  <c r="I2023" i="1" s="1"/>
  <c r="I2031" i="1" a="1"/>
  <c r="I2031" i="1" s="1"/>
  <c r="H2031" i="1" a="1"/>
  <c r="H2031" i="1" s="1"/>
  <c r="G2033" i="1" a="1"/>
  <c r="G2033" i="1" s="1"/>
  <c r="F2033" i="1" a="1"/>
  <c r="F2033" i="1" s="1"/>
  <c r="K2032" i="1" a="1"/>
  <c r="K2032" i="1" s="1"/>
  <c r="J2032" i="1" a="1"/>
  <c r="J2032" i="1" s="1"/>
  <c r="I2032" i="1" a="1"/>
  <c r="I2032" i="1" s="1"/>
  <c r="H2032" i="1" a="1"/>
  <c r="H2032" i="1" s="1"/>
  <c r="J2031" i="1" a="1"/>
  <c r="J2031" i="1" s="1"/>
  <c r="F2031" i="1" a="1"/>
  <c r="F2031" i="1" s="1"/>
  <c r="F2030" i="1" a="1"/>
  <c r="F2030" i="1" s="1"/>
  <c r="K2027" i="1" a="1"/>
  <c r="K2027" i="1" s="1"/>
  <c r="K2026" i="1" s="1" a="1"/>
  <c r="K2026" i="1" s="1"/>
  <c r="K2024" i="1" a="1"/>
  <c r="K2024" i="1" s="1"/>
  <c r="K2023" i="1" s="1" a="1"/>
  <c r="K2023" i="1" s="1"/>
  <c r="J2024" i="1" a="1"/>
  <c r="J2024" i="1" s="1"/>
  <c r="J2023" i="1" s="1" a="1"/>
  <c r="J2023" i="1" s="1"/>
  <c r="G2027" i="1" a="1"/>
  <c r="G2027" i="1" s="1"/>
  <c r="G2026" i="1" s="1" a="1"/>
  <c r="G2026" i="1" s="1"/>
  <c r="G2032" i="1" a="1"/>
  <c r="G2032" i="1" s="1"/>
  <c r="K2031" i="1" a="1"/>
  <c r="K2031" i="1" s="1"/>
  <c r="K2030" i="1" a="1"/>
  <c r="K2030" i="1" s="1"/>
  <c r="I2029" i="1" a="1"/>
  <c r="I2029" i="1" s="1"/>
  <c r="I2030" i="1" a="1"/>
  <c r="I2030" i="1" s="1"/>
  <c r="H2030" i="1" a="1"/>
  <c r="H2030" i="1" s="1"/>
  <c r="F2027" i="1" a="1"/>
  <c r="F2027" i="1" s="1"/>
  <c r="F2026" i="1" s="1" a="1"/>
  <c r="F2026" i="1" s="1"/>
  <c r="G2024" i="1" a="1"/>
  <c r="G2024" i="1" s="1"/>
  <c r="G2023" i="1" s="1" a="1"/>
  <c r="G2023" i="1" s="1"/>
  <c r="K2018" i="1" a="1"/>
  <c r="K2018" i="1" s="1"/>
  <c r="I2018" i="1" a="1"/>
  <c r="I2018" i="1" s="1"/>
  <c r="H2020" i="1" a="1"/>
  <c r="H2020" i="1" s="1"/>
  <c r="F2020" i="1" a="1"/>
  <c r="F2020" i="1" s="1"/>
  <c r="J2018" i="1" a="1"/>
  <c r="J2018" i="1" s="1"/>
  <c r="G2018" i="1" a="1"/>
  <c r="G2018" i="1" s="1"/>
  <c r="J2021" i="1" a="1"/>
  <c r="J2021" i="1" s="1"/>
  <c r="K2021" i="1" a="1"/>
  <c r="K2021" i="1" s="1"/>
  <c r="F2021" i="1" a="1"/>
  <c r="F2021" i="1" s="1"/>
  <c r="I2021" i="1" a="1"/>
  <c r="I2021" i="1" s="1"/>
  <c r="H2021" i="1" a="1"/>
  <c r="H2021" i="1" s="1"/>
  <c r="G2021" i="1" a="1"/>
  <c r="G2021" i="1" s="1"/>
  <c r="H2018" i="1" a="1"/>
  <c r="H2018" i="1" s="1"/>
  <c r="K2020" i="1" a="1"/>
  <c r="K2020" i="1" s="1"/>
  <c r="I2020" i="1" a="1"/>
  <c r="I2020" i="1" s="1"/>
  <c r="J2020" i="1" a="1"/>
  <c r="J2020" i="1" s="1"/>
  <c r="G2020" i="1" a="1"/>
  <c r="G2020" i="1" s="1"/>
  <c r="F2018" i="1" a="1"/>
  <c r="F2018" i="1" s="1"/>
  <c r="J2040" i="1" a="1"/>
  <c r="J2040" i="1" s="1"/>
  <c r="F2044" i="1" a="1"/>
  <c r="F2044" i="1" s="1"/>
  <c r="I2042" i="1" a="1"/>
  <c r="I2042" i="1" s="1"/>
  <c r="F2043" i="1" a="1"/>
  <c r="F2043" i="1" s="1"/>
  <c r="H2042" i="1" a="1"/>
  <c r="H2042" i="1" s="1"/>
  <c r="K2042" i="1" a="1"/>
  <c r="K2042" i="1" s="1"/>
  <c r="H2044" i="1" a="1"/>
  <c r="H2044" i="1" s="1"/>
  <c r="H2043" i="1" a="1"/>
  <c r="H2043" i="1" s="1"/>
  <c r="K2041" i="1" a="1"/>
  <c r="K2041" i="1" s="1"/>
  <c r="I2043" i="1" a="1"/>
  <c r="I2043" i="1" s="1"/>
  <c r="G2042" i="1" a="1"/>
  <c r="G2042" i="1" s="1"/>
  <c r="J2044" i="1" a="1"/>
  <c r="J2044" i="1" s="1"/>
  <c r="F2041" i="1" a="1"/>
  <c r="F2041" i="1" s="1"/>
  <c r="I2044" i="1" a="1"/>
  <c r="I2044" i="1" s="1"/>
  <c r="J2043" i="1" a="1"/>
  <c r="J2043" i="1" s="1"/>
  <c r="H2041" i="1" a="1"/>
  <c r="H2041" i="1" s="1"/>
  <c r="G2043" i="1" a="1"/>
  <c r="G2043" i="1"/>
  <c r="F2042" i="1" a="1"/>
  <c r="F2042" i="1"/>
  <c r="G2041" i="1" a="1"/>
  <c r="G2041" i="1"/>
  <c r="J2041" i="1" a="1"/>
  <c r="J2041" i="1"/>
  <c r="K2044" i="1" a="1"/>
  <c r="K2044" i="1"/>
  <c r="I2041" i="1" a="1"/>
  <c r="I2041" i="1"/>
  <c r="G2044" i="1" a="1"/>
  <c r="G2044" i="1"/>
  <c r="I2040" i="1" a="1"/>
  <c r="I2040" i="1"/>
  <c r="K2043" i="1" a="1"/>
  <c r="K2043" i="1"/>
  <c r="J2042" i="1" a="1"/>
  <c r="J2042" i="1"/>
  <c r="K2040" i="1" a="1"/>
  <c r="K2040" i="1"/>
  <c r="I741" i="1" a="1"/>
  <c r="I741" i="1"/>
  <c r="K738" i="1" a="1"/>
  <c r="K738" i="1"/>
  <c r="J738" i="1" a="1"/>
  <c r="J738" i="1"/>
  <c r="G738" i="1" a="1"/>
  <c r="G738" i="1"/>
  <c r="F741" i="1" a="1"/>
  <c r="F741" i="1"/>
  <c r="H738" i="1" a="1"/>
  <c r="H738" i="1"/>
  <c r="J741" i="1" a="1"/>
  <c r="J741" i="1"/>
  <c r="K741" i="1" a="1"/>
  <c r="K741" i="1"/>
  <c r="I738" i="1" a="1"/>
  <c r="I738" i="1"/>
  <c r="G741" i="1" a="1"/>
  <c r="G741" i="1"/>
  <c r="F738" i="1" a="1"/>
  <c r="F738" i="1"/>
  <c r="H741" i="1" a="1"/>
  <c r="H741" i="1"/>
  <c r="F716" i="1" a="1"/>
  <c r="F716" i="1"/>
  <c r="K716" i="1" a="1"/>
  <c r="K716" i="1" s="1"/>
  <c r="G716" i="1" a="1"/>
  <c r="G716" i="1" s="1"/>
  <c r="J722" i="1" a="1"/>
  <c r="J722" i="1" s="1"/>
  <c r="K725" i="1" a="1"/>
  <c r="K725" i="1" s="1"/>
  <c r="F725" i="1" a="1"/>
  <c r="F725" i="1" s="1"/>
  <c r="J717" i="1" a="1"/>
  <c r="J717" i="1" s="1"/>
  <c r="I718" i="1" a="1"/>
  <c r="I718" i="1" s="1"/>
  <c r="F717" i="1" a="1"/>
  <c r="F717" i="1" s="1"/>
  <c r="H716" i="1" a="1"/>
  <c r="H716" i="1" s="1"/>
  <c r="G722" i="1" a="1"/>
  <c r="G722" i="1" s="1"/>
  <c r="F718" i="1" a="1"/>
  <c r="F718" i="1" s="1"/>
  <c r="F724" i="1" s="1" a="1"/>
  <c r="F724" i="1" s="1"/>
  <c r="F726" i="1" s="1" a="1"/>
  <c r="F726" i="1" s="1"/>
  <c r="K718" i="1" a="1"/>
  <c r="K718" i="1" s="1"/>
  <c r="I716" i="1" a="1"/>
  <c r="I716" i="1" s="1"/>
  <c r="G717" i="1" a="1"/>
  <c r="G717" i="1" s="1"/>
  <c r="I725" i="1" a="1"/>
  <c r="I725" i="1" s="1"/>
  <c r="G725" i="1" a="1"/>
  <c r="G725" i="1" s="1"/>
  <c r="G718" i="1" a="1"/>
  <c r="G718" i="1" s="1"/>
  <c r="K714" i="1" a="1"/>
  <c r="K714" i="1" s="1"/>
  <c r="H717" i="1" a="1"/>
  <c r="H717" i="1" s="1"/>
  <c r="J725" i="1" a="1"/>
  <c r="J725" i="1" s="1"/>
  <c r="H725" i="1" a="1"/>
  <c r="H725" i="1" s="1"/>
  <c r="K722" i="1" a="1"/>
  <c r="K722" i="1" s="1"/>
  <c r="I722" i="1" a="1"/>
  <c r="I722" i="1" s="1"/>
  <c r="I717" i="1" a="1"/>
  <c r="I717" i="1" s="1"/>
  <c r="H722" i="1" a="1"/>
  <c r="H722" i="1" s="1"/>
  <c r="F722" i="1" a="1"/>
  <c r="F722" i="1" s="1"/>
  <c r="K717" i="1" a="1"/>
  <c r="K717" i="1" s="1"/>
  <c r="J718" i="1" a="1"/>
  <c r="J718" i="1" s="1"/>
  <c r="H718" i="1" a="1"/>
  <c r="H718" i="1" s="1"/>
  <c r="J716" i="1" a="1"/>
  <c r="J716" i="1" s="1"/>
  <c r="J714" i="1" a="1"/>
  <c r="J714" i="1" s="1"/>
  <c r="F694" i="1" a="1"/>
  <c r="F694" i="1" s="1"/>
  <c r="H686" i="1" a="1"/>
  <c r="H686" i="1" s="1"/>
  <c r="I685" i="1" a="1"/>
  <c r="I685" i="1" s="1"/>
  <c r="F686" i="1" a="1"/>
  <c r="F686" i="1" s="1"/>
  <c r="J695" i="1" a="1"/>
  <c r="J695" i="1" s="1"/>
  <c r="I714" i="1" a="1"/>
  <c r="I714" i="1" s="1"/>
  <c r="H714" i="1" a="1"/>
  <c r="H714" i="1" s="1"/>
  <c r="I695" i="1" a="1"/>
  <c r="I695" i="1" s="1"/>
  <c r="G714" i="1" a="1"/>
  <c r="G714" i="1" s="1"/>
  <c r="F714" i="1" a="1"/>
  <c r="F714" i="1" s="1"/>
  <c r="G709" i="1" a="1"/>
  <c r="G709" i="1" s="1"/>
  <c r="F707" i="1" a="1"/>
  <c r="F707" i="1" s="1"/>
  <c r="F709" i="1" a="1"/>
  <c r="F709" i="1" s="1"/>
  <c r="J707" i="1" a="1"/>
  <c r="J707" i="1" s="1"/>
  <c r="I686" i="1" a="1"/>
  <c r="I686" i="1" s="1"/>
  <c r="K694" i="1" a="1"/>
  <c r="K694" i="1" s="1"/>
  <c r="H685" i="1" a="1"/>
  <c r="H685" i="1" s="1"/>
  <c r="K685" i="1" a="1"/>
  <c r="K685" i="1" s="1"/>
  <c r="G686" i="1" a="1"/>
  <c r="G686" i="1" s="1"/>
  <c r="J694" i="1" a="1"/>
  <c r="J694" i="1" s="1"/>
  <c r="H709" i="1" a="1"/>
  <c r="H709" i="1" s="1"/>
  <c r="H707" i="1" a="1"/>
  <c r="H707" i="1" s="1"/>
  <c r="K709" i="1" a="1"/>
  <c r="K709" i="1" s="1"/>
  <c r="J709" i="1" a="1"/>
  <c r="J709" i="1" s="1"/>
  <c r="I709" i="1" a="1"/>
  <c r="I709" i="1" s="1"/>
  <c r="H694" i="1" a="1"/>
  <c r="H694" i="1" s="1"/>
  <c r="G694" i="1" a="1"/>
  <c r="G694" i="1" s="1"/>
  <c r="K707" i="1" a="1"/>
  <c r="K707" i="1" s="1"/>
  <c r="G707" i="1" a="1"/>
  <c r="G707" i="1" s="1"/>
  <c r="H695" i="1" a="1"/>
  <c r="H695" i="1" s="1"/>
  <c r="K695" i="1" a="1"/>
  <c r="K695" i="1" s="1"/>
  <c r="I694" i="1" a="1"/>
  <c r="I694" i="1" s="1"/>
  <c r="K683" i="1" a="1"/>
  <c r="K683" i="1" s="1"/>
  <c r="F695" i="1" a="1"/>
  <c r="F695" i="1" s="1"/>
  <c r="G695" i="1" a="1"/>
  <c r="G695" i="1" s="1"/>
  <c r="K686" i="1" a="1"/>
  <c r="K686" i="1" s="1"/>
  <c r="J685" i="1" a="1"/>
  <c r="J685" i="1" s="1"/>
  <c r="G685" i="1" a="1"/>
  <c r="G685" i="1" s="1"/>
  <c r="F685" i="1" a="1"/>
  <c r="F685" i="1" s="1"/>
  <c r="I707" i="1" a="1"/>
  <c r="I707" i="1" s="1"/>
  <c r="J686" i="1" a="1"/>
  <c r="J686" i="1" s="1"/>
  <c r="F663" i="1" a="1"/>
  <c r="F663" i="1" s="1"/>
  <c r="H663" i="1" a="1"/>
  <c r="H663" i="1" s="1"/>
  <c r="J681" i="1" a="1"/>
  <c r="J681" i="1" s="1"/>
  <c r="G683" i="1" a="1"/>
  <c r="G683" i="1" s="1"/>
  <c r="K681" i="1" a="1"/>
  <c r="K681" i="1" s="1"/>
  <c r="I681" i="1" a="1"/>
  <c r="I681" i="1" s="1"/>
  <c r="I679" i="1" a="1"/>
  <c r="I679" i="1" s="1"/>
  <c r="H664" i="1" a="1"/>
  <c r="H664" i="1" s="1"/>
  <c r="F664" i="1" a="1"/>
  <c r="F664" i="1" s="1"/>
  <c r="J664" i="1" a="1"/>
  <c r="J664" i="1" s="1"/>
  <c r="J663" i="1" a="1"/>
  <c r="J663" i="1" s="1"/>
  <c r="K680" i="1" a="1"/>
  <c r="K680" i="1" s="1"/>
  <c r="H679" i="1" a="1"/>
  <c r="H679" i="1" s="1"/>
  <c r="I680" i="1" a="1"/>
  <c r="I680" i="1" s="1"/>
  <c r="G680" i="1" a="1"/>
  <c r="G680" i="1" s="1"/>
  <c r="K664" i="1" a="1"/>
  <c r="K664" i="1" s="1"/>
  <c r="G664" i="1" a="1"/>
  <c r="G664" i="1" s="1"/>
  <c r="J680" i="1" a="1"/>
  <c r="J680" i="1" s="1"/>
  <c r="K679" i="1" a="1"/>
  <c r="K679" i="1" s="1"/>
  <c r="G663" i="1" a="1"/>
  <c r="G663" i="1" s="1"/>
  <c r="I664" i="1" a="1"/>
  <c r="I664" i="1" s="1"/>
  <c r="J683" i="1" a="1"/>
  <c r="J683" i="1" s="1"/>
  <c r="J679" i="1" a="1"/>
  <c r="J679" i="1" s="1"/>
  <c r="I683" i="1" a="1"/>
  <c r="I683" i="1" s="1"/>
  <c r="H683" i="1" a="1"/>
  <c r="H683" i="1" s="1"/>
  <c r="F680" i="1" a="1"/>
  <c r="F680" i="1" s="1"/>
  <c r="G679" i="1" a="1"/>
  <c r="G679" i="1" s="1"/>
  <c r="I663" i="1" a="1"/>
  <c r="I663" i="1" s="1"/>
  <c r="F683" i="1" a="1"/>
  <c r="F683" i="1" s="1"/>
  <c r="H681" i="1" a="1"/>
  <c r="H681" i="1" s="1"/>
  <c r="G681" i="1" a="1"/>
  <c r="G681" i="1" s="1"/>
  <c r="K663" i="1" a="1"/>
  <c r="K663" i="1" s="1"/>
  <c r="F681" i="1" a="1"/>
  <c r="F681" i="1" s="1"/>
  <c r="F679" i="1" a="1"/>
  <c r="F679" i="1" s="1"/>
  <c r="H680" i="1" a="1"/>
  <c r="H680" i="1" s="1"/>
  <c r="H645" i="1" a="1"/>
  <c r="H645" i="1" s="1"/>
  <c r="G646" i="1" a="1"/>
  <c r="G646" i="1" s="1"/>
  <c r="I647" i="1" a="1"/>
  <c r="I647" i="1" s="1"/>
  <c r="H647" i="1" a="1"/>
  <c r="H647" i="1" s="1"/>
  <c r="J648" i="1" a="1"/>
  <c r="J648" i="1" s="1"/>
  <c r="J647" i="1" a="1"/>
  <c r="J647" i="1" s="1"/>
  <c r="G662" i="1" a="1"/>
  <c r="G662" i="1" s="1"/>
  <c r="F645" i="1" a="1"/>
  <c r="F645" i="1" s="1"/>
  <c r="J643" i="1" a="1"/>
  <c r="J643" i="1" s="1"/>
  <c r="I651" i="1" a="1"/>
  <c r="I651" i="1" s="1"/>
  <c r="H662" i="1" a="1"/>
  <c r="H662" i="1" s="1"/>
  <c r="J646" i="1" a="1"/>
  <c r="J646" i="1" s="1"/>
  <c r="I662" i="1" a="1"/>
  <c r="I662" i="1" s="1"/>
  <c r="H650" i="1" a="1"/>
  <c r="H650" i="1" s="1"/>
  <c r="K651" i="1" a="1"/>
  <c r="K651" i="1" s="1"/>
  <c r="K643" i="1" a="1"/>
  <c r="K643" i="1" s="1"/>
  <c r="G645" i="1" a="1"/>
  <c r="G645" i="1" s="1"/>
  <c r="H651" i="1" a="1"/>
  <c r="H651" i="1" s="1"/>
  <c r="F650" i="1" a="1"/>
  <c r="F650" i="1" s="1"/>
  <c r="H646" i="1" a="1"/>
  <c r="H646" i="1" s="1"/>
  <c r="K650" i="1" a="1"/>
  <c r="K650" i="1" s="1"/>
  <c r="J651" i="1" a="1"/>
  <c r="J651" i="1" s="1"/>
  <c r="F651" i="1" a="1"/>
  <c r="F651" i="1" s="1"/>
  <c r="G648" i="1" a="1"/>
  <c r="G648" i="1" s="1"/>
  <c r="K646" i="1" a="1"/>
  <c r="K646" i="1" s="1"/>
  <c r="I646" i="1" a="1"/>
  <c r="I646" i="1" s="1"/>
  <c r="H648" i="1" a="1"/>
  <c r="H648" i="1" s="1"/>
  <c r="K647" i="1" a="1"/>
  <c r="K647" i="1" s="1"/>
  <c r="F647" i="1" a="1"/>
  <c r="F647" i="1" s="1"/>
  <c r="K648" i="1" a="1"/>
  <c r="K648" i="1" s="1"/>
  <c r="I645" i="1" a="1"/>
  <c r="I645" i="1" s="1"/>
  <c r="K662" i="1" a="1"/>
  <c r="K662" i="1" s="1"/>
  <c r="J662" i="1" a="1"/>
  <c r="J662" i="1" s="1"/>
  <c r="F662" i="1" a="1"/>
  <c r="F662" i="1" s="1"/>
  <c r="G651" i="1" a="1"/>
  <c r="G651" i="1" s="1"/>
  <c r="I650" i="1" a="1"/>
  <c r="I650" i="1" s="1"/>
  <c r="I648" i="1" a="1"/>
  <c r="I648" i="1" s="1"/>
  <c r="F648" i="1" a="1"/>
  <c r="F648" i="1" s="1"/>
  <c r="G647" i="1" a="1"/>
  <c r="G647" i="1" s="1"/>
  <c r="F646" i="1" a="1"/>
  <c r="F646" i="1" s="1"/>
  <c r="K645" i="1" a="1"/>
  <c r="K645" i="1" s="1"/>
  <c r="J650" i="1" a="1"/>
  <c r="J650" i="1" s="1"/>
  <c r="G650" i="1" a="1"/>
  <c r="G650" i="1" s="1"/>
  <c r="J645" i="1" a="1"/>
  <c r="J645" i="1" s="1"/>
  <c r="G633" i="1" a="1"/>
  <c r="G633" i="1" s="1"/>
  <c r="F633" i="1" a="1"/>
  <c r="F633" i="1" s="1"/>
  <c r="K633" i="1" a="1"/>
  <c r="K633" i="1" s="1"/>
  <c r="G643" i="1" a="1"/>
  <c r="G643" i="1" s="1"/>
  <c r="I635" i="1" a="1"/>
  <c r="I635" i="1" s="1"/>
  <c r="H640" i="1" a="1"/>
  <c r="H640" i="1" s="1"/>
  <c r="I643" i="1" a="1"/>
  <c r="I643" i="1" s="1"/>
  <c r="H643" i="1" a="1"/>
  <c r="H643" i="1" s="1"/>
  <c r="H635" i="1" a="1"/>
  <c r="H635" i="1" s="1"/>
  <c r="I640" i="1" a="1"/>
  <c r="I640" i="1" s="1"/>
  <c r="H641" i="1" a="1"/>
  <c r="H641" i="1" s="1"/>
  <c r="G641" i="1" a="1"/>
  <c r="G641" i="1" s="1"/>
  <c r="G638" i="1" a="1"/>
  <c r="G638" i="1" s="1"/>
  <c r="I637" i="1" a="1"/>
  <c r="I637" i="1" s="1"/>
  <c r="J633" i="1" a="1"/>
  <c r="J633" i="1" s="1"/>
  <c r="F643" i="1" a="1"/>
  <c r="F643" i="1" s="1"/>
  <c r="G635" i="1" a="1"/>
  <c r="G635" i="1" s="1"/>
  <c r="G640" i="1" a="1"/>
  <c r="G640" i="1" s="1"/>
  <c r="H636" i="1" a="1"/>
  <c r="H636" i="1" s="1"/>
  <c r="K641" i="1" a="1"/>
  <c r="K641" i="1" s="1"/>
  <c r="J640" i="1" a="1"/>
  <c r="J640" i="1" s="1"/>
  <c r="G637" i="1" a="1"/>
  <c r="G637" i="1" s="1"/>
  <c r="F637" i="1" a="1"/>
  <c r="F637" i="1" s="1"/>
  <c r="I636" i="1" a="1"/>
  <c r="I636" i="1" s="1"/>
  <c r="J641" i="1" a="1"/>
  <c r="J641" i="1" s="1"/>
  <c r="F640" i="1" a="1"/>
  <c r="F640" i="1" s="1"/>
  <c r="H638" i="1" a="1"/>
  <c r="H638" i="1" s="1"/>
  <c r="I638" i="1" a="1"/>
  <c r="I638" i="1" s="1"/>
  <c r="J636" i="1" a="1"/>
  <c r="J636" i="1" s="1"/>
  <c r="K640" i="1" a="1"/>
  <c r="K640" i="1" s="1"/>
  <c r="F636" i="1" a="1"/>
  <c r="F636" i="1" s="1"/>
  <c r="F638" i="1" a="1"/>
  <c r="F638" i="1" s="1"/>
  <c r="H637" i="1" a="1"/>
  <c r="H637" i="1" s="1"/>
  <c r="G636" i="1" a="1"/>
  <c r="G636" i="1" s="1"/>
  <c r="K635" i="1" a="1"/>
  <c r="K635" i="1" s="1"/>
  <c r="I641" i="1" a="1"/>
  <c r="I641" i="1" s="1"/>
  <c r="F641" i="1" a="1"/>
  <c r="F641" i="1" s="1"/>
  <c r="K638" i="1" a="1"/>
  <c r="K638" i="1" s="1"/>
  <c r="J638" i="1" a="1"/>
  <c r="J638" i="1" s="1"/>
  <c r="K637" i="1" a="1"/>
  <c r="K637" i="1" s="1"/>
  <c r="J635" i="1" a="1"/>
  <c r="J635" i="1" s="1"/>
  <c r="J637" i="1" a="1"/>
  <c r="J637" i="1" s="1"/>
  <c r="H633" i="1" a="1"/>
  <c r="H633" i="1" s="1"/>
  <c r="K636" i="1" a="1"/>
  <c r="K636" i="1" s="1"/>
  <c r="F635" i="1" a="1"/>
  <c r="F635" i="1" s="1"/>
  <c r="I633" i="1" a="1"/>
  <c r="I633" i="1" s="1"/>
  <c r="F623" i="1" a="1"/>
  <c r="F623" i="1" s="1"/>
  <c r="K620" i="1" a="1"/>
  <c r="K620" i="1" s="1"/>
  <c r="G621" i="1" a="1"/>
  <c r="G621" i="1" s="1"/>
  <c r="I628" i="1" a="1"/>
  <c r="I628" i="1" s="1"/>
  <c r="K631" i="1" a="1"/>
  <c r="K631" i="1" s="1"/>
  <c r="J631" i="1" a="1"/>
  <c r="J631" i="1" s="1"/>
  <c r="I631" i="1" a="1"/>
  <c r="I631" i="1" s="1"/>
  <c r="H631" i="1" a="1"/>
  <c r="H631" i="1" s="1"/>
  <c r="F631" i="1" a="1"/>
  <c r="F631" i="1" s="1"/>
  <c r="J628" i="1" a="1"/>
  <c r="J628" i="1" s="1"/>
  <c r="K630" i="1" a="1"/>
  <c r="K630" i="1" s="1"/>
  <c r="G623" i="1" a="1"/>
  <c r="G623" i="1" s="1"/>
  <c r="H630" i="1" a="1"/>
  <c r="H630" i="1" s="1"/>
  <c r="J627" i="1" a="1"/>
  <c r="J627" i="1" s="1"/>
  <c r="H628" i="1" a="1"/>
  <c r="H628" i="1" s="1"/>
  <c r="F628" i="1" a="1"/>
  <c r="F628" i="1"/>
  <c r="J626" i="1" a="1"/>
  <c r="J626" i="1"/>
  <c r="K621" i="1" a="1"/>
  <c r="K621" i="1"/>
  <c r="G631" i="1" a="1"/>
  <c r="G631" i="1"/>
  <c r="F630" i="1" a="1"/>
  <c r="F630" i="1"/>
  <c r="K627" i="1" a="1"/>
  <c r="K627" i="1"/>
  <c r="H627" i="1" a="1"/>
  <c r="H627" i="1"/>
  <c r="H626" i="1" a="1"/>
  <c r="H626" i="1"/>
  <c r="J625" i="1" a="1"/>
  <c r="J625" i="1"/>
  <c r="K618" i="1" a="1"/>
  <c r="K618" i="1"/>
  <c r="J620" i="1" a="1"/>
  <c r="J620" i="1"/>
  <c r="I625" i="1" a="1"/>
  <c r="I625" i="1"/>
  <c r="F626" i="1" a="1"/>
  <c r="F626" i="1"/>
  <c r="F621" i="1" a="1"/>
  <c r="F621" i="1"/>
  <c r="H621" i="1" a="1"/>
  <c r="H621" i="1"/>
  <c r="H620" i="1" a="1"/>
  <c r="H620" i="1"/>
  <c r="F620" i="1" a="1"/>
  <c r="F620" i="1"/>
  <c r="J630" i="1" a="1"/>
  <c r="J630" i="1"/>
  <c r="H625" i="1" a="1"/>
  <c r="H625" i="1"/>
  <c r="I623" i="1" a="1"/>
  <c r="I623" i="1"/>
  <c r="I621" i="1" a="1"/>
  <c r="I621" i="1"/>
  <c r="G625" i="1" a="1"/>
  <c r="G625" i="1"/>
  <c r="I630" i="1" a="1"/>
  <c r="I630" i="1"/>
  <c r="G627" i="1" a="1"/>
  <c r="G627" i="1"/>
  <c r="K626" i="1" a="1"/>
  <c r="K626" i="1"/>
  <c r="G628" i="1" a="1"/>
  <c r="G628" i="1"/>
  <c r="I626" i="1" a="1"/>
  <c r="I626" i="1"/>
  <c r="I620" i="1" a="1"/>
  <c r="I620" i="1"/>
  <c r="J621" i="1" a="1"/>
  <c r="J621" i="1"/>
  <c r="F625" i="1" a="1"/>
  <c r="F625" i="1"/>
  <c r="G630" i="1" a="1"/>
  <c r="G630" i="1"/>
  <c r="K628" i="1" a="1"/>
  <c r="K628" i="1"/>
  <c r="I627" i="1" a="1"/>
  <c r="I627" i="1"/>
  <c r="F627" i="1" a="1"/>
  <c r="F627" i="1"/>
  <c r="J623" i="1" a="1"/>
  <c r="J623" i="1"/>
  <c r="G626" i="1" a="1"/>
  <c r="G626" i="1"/>
  <c r="K625" i="1" a="1"/>
  <c r="K625" i="1"/>
  <c r="H623" i="1" a="1"/>
  <c r="H623" i="1"/>
  <c r="K623" i="1" a="1"/>
  <c r="K623" i="1"/>
  <c r="G620" i="1" a="1"/>
  <c r="G620" i="1"/>
  <c r="F605" i="1" a="1"/>
  <c r="F605" i="1"/>
  <c r="G604" i="1" a="1"/>
  <c r="G604" i="1"/>
  <c r="K601" i="1" a="1"/>
  <c r="K601" i="1"/>
  <c r="I604" i="1" a="1"/>
  <c r="I604" i="1"/>
  <c r="J617" i="1" a="1"/>
  <c r="J617" i="1"/>
  <c r="K615" i="1" a="1"/>
  <c r="K615" i="1"/>
  <c r="I615" i="1" a="1"/>
  <c r="I615" i="1"/>
  <c r="J618" i="1" a="1"/>
  <c r="J618" i="1"/>
  <c r="I618" i="1" a="1"/>
  <c r="I618" i="1"/>
  <c r="H615" i="1" a="1"/>
  <c r="H615" i="1"/>
  <c r="H618" i="1" a="1"/>
  <c r="H618" i="1"/>
  <c r="G618" i="1" a="1"/>
  <c r="G618" i="1"/>
  <c r="K617" i="1" a="1"/>
  <c r="K617" i="1"/>
  <c r="F618" i="1" a="1"/>
  <c r="F618" i="1"/>
  <c r="G615" i="1" a="1"/>
  <c r="G615" i="1"/>
  <c r="I605" i="1" a="1"/>
  <c r="I605" i="1"/>
  <c r="I617" i="1" a="1"/>
  <c r="I617" i="1"/>
  <c r="H617" i="1" a="1"/>
  <c r="H617" i="1"/>
  <c r="G617" i="1" a="1"/>
  <c r="G617" i="1"/>
  <c r="F617" i="1" a="1"/>
  <c r="F617" i="1"/>
  <c r="K616" i="1" a="1"/>
  <c r="K616" i="1"/>
  <c r="H607" i="1" a="1"/>
  <c r="H607" i="1"/>
  <c r="F615" i="1" a="1"/>
  <c r="F615" i="1"/>
  <c r="H608" i="1" a="1"/>
  <c r="H608" i="1"/>
  <c r="J616" i="1" a="1"/>
  <c r="J616" i="1"/>
  <c r="G605" i="1" a="1"/>
  <c r="G605" i="1"/>
  <c r="H616" i="1" a="1"/>
  <c r="H616" i="1"/>
  <c r="F616" i="1" a="1"/>
  <c r="F616" i="1"/>
  <c r="K605" i="1" a="1"/>
  <c r="K605" i="1"/>
  <c r="J608" i="1" a="1"/>
  <c r="J608" i="1"/>
  <c r="I601" i="1" a="1"/>
  <c r="I601" i="1"/>
  <c r="F608" i="1" a="1"/>
  <c r="F608" i="1"/>
  <c r="J605" i="1" a="1"/>
  <c r="J605" i="1"/>
  <c r="K608" i="1" a="1"/>
  <c r="K608" i="1" s="1"/>
  <c r="J607" i="1" a="1"/>
  <c r="J607" i="1" s="1"/>
  <c r="H604" i="1" a="1"/>
  <c r="H604" i="1" s="1"/>
  <c r="F604" i="1" a="1"/>
  <c r="F604" i="1" s="1"/>
  <c r="J604" i="1" a="1"/>
  <c r="J604" i="1" s="1"/>
  <c r="J601" i="1" a="1"/>
  <c r="J601" i="1" s="1"/>
  <c r="I616" i="1" a="1"/>
  <c r="I616" i="1" s="1"/>
  <c r="G616" i="1" a="1"/>
  <c r="G616" i="1" s="1"/>
  <c r="J615" i="1" a="1"/>
  <c r="J615" i="1" s="1"/>
  <c r="I608" i="1" a="1"/>
  <c r="I608" i="1" s="1"/>
  <c r="G607" i="1" a="1"/>
  <c r="G607" i="1" s="1"/>
  <c r="I607" i="1" a="1"/>
  <c r="I607" i="1" s="1"/>
  <c r="G608" i="1" a="1"/>
  <c r="G608" i="1" s="1"/>
  <c r="K607" i="1" a="1"/>
  <c r="K607" i="1" s="1"/>
  <c r="K604" i="1" a="1"/>
  <c r="K604" i="1" s="1"/>
  <c r="F607" i="1" a="1"/>
  <c r="F607" i="1" s="1"/>
  <c r="H605" i="1" a="1"/>
  <c r="H605" i="1" s="1"/>
  <c r="J586" i="1" a="1"/>
  <c r="J586" i="1" s="1"/>
  <c r="G583" i="1" a="1"/>
  <c r="G583" i="1" s="1"/>
  <c r="F593" i="1" a="1"/>
  <c r="F593" i="1" s="1"/>
  <c r="K590" i="1" a="1"/>
  <c r="K590" i="1" s="1"/>
  <c r="I591" i="1" a="1"/>
  <c r="I591" i="1" s="1"/>
  <c r="F583" i="1" a="1"/>
  <c r="F583" i="1" s="1"/>
  <c r="J600" i="1" a="1"/>
  <c r="J600" i="1" s="1"/>
  <c r="H601" i="1" a="1"/>
  <c r="H601" i="1" s="1"/>
  <c r="G601" i="1" a="1"/>
  <c r="G601" i="1" s="1"/>
  <c r="F601" i="1" a="1"/>
  <c r="F601" i="1" s="1"/>
  <c r="K600" i="1" a="1"/>
  <c r="K600" i="1" s="1"/>
  <c r="F591" i="1" a="1"/>
  <c r="F591" i="1" s="1"/>
  <c r="G586" i="1" a="1"/>
  <c r="G586" i="1" s="1"/>
  <c r="I600" i="1" a="1"/>
  <c r="I600" i="1" s="1"/>
  <c r="J590" i="1" a="1"/>
  <c r="J590" i="1" s="1"/>
  <c r="H600" i="1" a="1"/>
  <c r="H600" i="1" s="1"/>
  <c r="F590" i="1" a="1"/>
  <c r="F590" i="1" s="1"/>
  <c r="F600" i="1" a="1"/>
  <c r="F600" i="1" s="1"/>
  <c r="H594" i="1" a="1"/>
  <c r="H594" i="1" s="1"/>
  <c r="G593" i="1" a="1"/>
  <c r="G593" i="1" s="1"/>
  <c r="K583" i="1" a="1"/>
  <c r="K583" i="1" s="1"/>
  <c r="H587" i="1" a="1"/>
  <c r="H587" i="1" s="1"/>
  <c r="F586" i="1" a="1"/>
  <c r="F586" i="1" s="1"/>
  <c r="G594" i="1" a="1"/>
  <c r="G594" i="1" s="1"/>
  <c r="H590" i="1" a="1"/>
  <c r="H590" i="1" s="1"/>
  <c r="H586" i="1" a="1"/>
  <c r="H586" i="1" s="1"/>
  <c r="G591" i="1" a="1"/>
  <c r="G591" i="1" s="1"/>
  <c r="J582" i="1" a="1"/>
  <c r="J582" i="1" s="1"/>
  <c r="I593" i="1" a="1"/>
  <c r="I593" i="1" s="1"/>
  <c r="I583" i="1" a="1"/>
  <c r="I583" i="1" s="1"/>
  <c r="H583" i="1" a="1"/>
  <c r="H583" i="1" s="1"/>
  <c r="J591" i="1" a="1"/>
  <c r="J591" i="1" s="1"/>
  <c r="K591" i="1" a="1"/>
  <c r="K591" i="1" s="1"/>
  <c r="H593" i="1" a="1"/>
  <c r="H593" i="1" s="1"/>
  <c r="I590" i="1" a="1"/>
  <c r="I590" i="1" s="1"/>
  <c r="G590" i="1" a="1"/>
  <c r="G590" i="1" s="1"/>
  <c r="J587" i="1" a="1"/>
  <c r="J587" i="1" s="1"/>
  <c r="G600" i="1" a="1"/>
  <c r="G600" i="1" s="1"/>
  <c r="H591" i="1" a="1"/>
  <c r="H591" i="1" s="1"/>
  <c r="J583" i="1" a="1"/>
  <c r="J583" i="1" s="1"/>
  <c r="K582" i="1" a="1"/>
  <c r="K582" i="1" s="1"/>
  <c r="J593" i="1" a="1"/>
  <c r="J593" i="1" s="1"/>
  <c r="K593" i="1" a="1"/>
  <c r="K593" i="1" s="1"/>
  <c r="K594" i="1" a="1"/>
  <c r="K594" i="1" s="1"/>
  <c r="J594" i="1" a="1"/>
  <c r="J594" i="1" s="1"/>
  <c r="I587" i="1" a="1"/>
  <c r="I587" i="1" s="1"/>
  <c r="I594" i="1" a="1"/>
  <c r="I594" i="1" s="1"/>
  <c r="F594" i="1" a="1"/>
  <c r="F594" i="1" s="1"/>
  <c r="I586" i="1" a="1"/>
  <c r="I586" i="1" s="1"/>
  <c r="F587" i="1" a="1"/>
  <c r="F587" i="1" s="1"/>
  <c r="K587" i="1" a="1"/>
  <c r="K587" i="1" s="1"/>
  <c r="G587" i="1" a="1"/>
  <c r="G587" i="1" s="1"/>
  <c r="K586" i="1" a="1"/>
  <c r="K586" i="1" s="1"/>
  <c r="H1704" i="1" a="1"/>
  <c r="H1704" i="1" s="1"/>
  <c r="J1704" i="1" a="1"/>
  <c r="J1704" i="1" s="1"/>
  <c r="G1704" i="1" a="1"/>
  <c r="G1704" i="1" s="1"/>
  <c r="I1704" i="1" a="1"/>
  <c r="I1704" i="1" s="1"/>
  <c r="K1704" i="1" a="1"/>
  <c r="K1704" i="1" s="1"/>
  <c r="F1704" i="1" a="1"/>
  <c r="F1704" i="1" s="1"/>
  <c r="K1703" i="1" a="1"/>
  <c r="K1703" i="1" s="1"/>
  <c r="I1703" i="1" a="1"/>
  <c r="I1703" i="1" s="1"/>
  <c r="J1703" i="1" a="1"/>
  <c r="J1703" i="1" s="1"/>
  <c r="H1703" i="1" a="1"/>
  <c r="H1703" i="1" s="1"/>
  <c r="G1703" i="1" a="1"/>
  <c r="G1703" i="1" s="1"/>
  <c r="F1703" i="1" a="1"/>
  <c r="F1703" i="1" s="1"/>
  <c r="H582" i="1" a="1"/>
  <c r="H582" i="1" s="1"/>
  <c r="G582" i="1" a="1"/>
  <c r="G582" i="1" s="1"/>
  <c r="F582" i="1" a="1"/>
  <c r="F582" i="1" s="1"/>
  <c r="F30" i="1" a="1"/>
  <c r="F30" i="1" s="1"/>
  <c r="K31" i="1" a="1"/>
  <c r="K31" i="1" s="1"/>
  <c r="J31" i="1" a="1"/>
  <c r="J31" i="1" s="1"/>
  <c r="I31" i="1" a="1"/>
  <c r="I31" i="1" s="1"/>
  <c r="H31" i="1" a="1"/>
  <c r="H31" i="1" s="1"/>
  <c r="F31" i="1" a="1"/>
  <c r="F31" i="1" s="1"/>
  <c r="G31" i="1" a="1"/>
  <c r="G31" i="1" s="1"/>
  <c r="K30" i="1" a="1"/>
  <c r="K30" i="1" s="1"/>
  <c r="J30" i="1" a="1"/>
  <c r="J30" i="1" s="1"/>
  <c r="I30" i="1" a="1"/>
  <c r="I30" i="1" s="1"/>
  <c r="H30" i="1" a="1"/>
  <c r="H30" i="1" s="1"/>
  <c r="G30" i="1" a="1"/>
  <c r="G30" i="1" s="1"/>
  <c r="I582" i="1" a="1"/>
  <c r="I582" i="1" s="1"/>
  <c r="K19" i="1"/>
  <c r="J19" i="1"/>
  <c r="I19" i="1"/>
  <c r="H19" i="1"/>
  <c r="G19" i="1"/>
  <c r="F19" i="1"/>
  <c r="K18" i="1"/>
  <c r="J18" i="1"/>
  <c r="I18" i="1"/>
  <c r="H18" i="1"/>
  <c r="G18" i="1"/>
  <c r="F18" i="1"/>
  <c r="H282" i="1" a="1"/>
  <c r="H282" i="1" s="1"/>
  <c r="I240" i="1" a="1"/>
  <c r="I240" i="1" s="1"/>
  <c r="I239" i="1" s="1"/>
  <c r="G273" i="1" a="1"/>
  <c r="G273" i="1" s="1"/>
  <c r="F282" i="1" a="1"/>
  <c r="F282" i="1" s="1"/>
  <c r="K240" i="1" a="1"/>
  <c r="K240" i="1" s="1"/>
  <c r="K239" i="1" s="1"/>
  <c r="H273" i="1" a="1"/>
  <c r="H273" i="1" s="1"/>
  <c r="J273" i="1" a="1"/>
  <c r="J273" i="1" s="1"/>
  <c r="I273" i="1" a="1"/>
  <c r="I273" i="1" s="1"/>
  <c r="K282" i="1" a="1"/>
  <c r="K282" i="1" s="1"/>
  <c r="J282" i="1" a="1"/>
  <c r="J282" i="1" s="1"/>
  <c r="H240" i="1" a="1"/>
  <c r="H240" i="1" s="1"/>
  <c r="H239" i="1" s="1"/>
  <c r="G282" i="1" a="1"/>
  <c r="G282" i="1" s="1"/>
  <c r="F273" i="1" a="1"/>
  <c r="F273" i="1" s="1"/>
  <c r="J240" i="1" a="1"/>
  <c r="J240" i="1" s="1"/>
  <c r="J239" i="1" s="1"/>
  <c r="G240" i="1" a="1"/>
  <c r="G240" i="1" s="1"/>
  <c r="G239" i="1" s="1"/>
  <c r="F240" i="1" a="1"/>
  <c r="F240" i="1" s="1"/>
  <c r="F239" i="1" s="1"/>
  <c r="K273" i="1" a="1"/>
  <c r="K273" i="1" s="1"/>
  <c r="I282" i="1" a="1"/>
  <c r="I282" i="1" s="1"/>
  <c r="H197" i="1" a="1"/>
  <c r="H197" i="1" s="1"/>
  <c r="H196" i="1" s="1"/>
  <c r="K197" i="1" a="1"/>
  <c r="K197" i="1" s="1"/>
  <c r="K196" i="1" s="1"/>
  <c r="J197" i="1" a="1"/>
  <c r="J197" i="1" s="1"/>
  <c r="J196" i="1" s="1"/>
  <c r="G197" i="1" a="1"/>
  <c r="G197" i="1" s="1"/>
  <c r="G196" i="1" s="1"/>
  <c r="I197" i="1" a="1"/>
  <c r="I197" i="1" s="1"/>
  <c r="I196" i="1" s="1"/>
  <c r="F197" i="1" a="1"/>
  <c r="F197" i="1" s="1"/>
  <c r="F196" i="1" s="1"/>
  <c r="K139" i="1" a="1"/>
  <c r="K139" i="1" s="1"/>
  <c r="J138" i="1" a="1"/>
  <c r="J138" i="1" s="1"/>
  <c r="I138" i="1" a="1"/>
  <c r="I138" i="1" s="1"/>
  <c r="G138" i="1" a="1"/>
  <c r="G138" i="1" s="1"/>
  <c r="I137" i="1" a="1"/>
  <c r="I137" i="1" s="1"/>
  <c r="H137" i="1" a="1"/>
  <c r="H137" i="1" s="1"/>
  <c r="J136" i="1" a="1"/>
  <c r="J136" i="1" s="1"/>
  <c r="F136" i="1" a="1"/>
  <c r="F136" i="1" s="1"/>
  <c r="J139" i="1" a="1"/>
  <c r="J139" i="1" s="1"/>
  <c r="I139" i="1" a="1"/>
  <c r="I139" i="1" s="1"/>
  <c r="H139" i="1" a="1"/>
  <c r="H139" i="1" s="1"/>
  <c r="G139" i="1" a="1"/>
  <c r="G139" i="1" s="1"/>
  <c r="F139" i="1" a="1"/>
  <c r="F139" i="1" s="1"/>
  <c r="K138" i="1" a="1"/>
  <c r="K138" i="1" s="1"/>
  <c r="F137" i="1" a="1"/>
  <c r="F137" i="1" s="1"/>
  <c r="H136" i="1" a="1"/>
  <c r="H136" i="1" s="1"/>
  <c r="K136" i="1" a="1"/>
  <c r="K136" i="1" s="1"/>
  <c r="I136" i="1" a="1"/>
  <c r="I136" i="1" s="1"/>
  <c r="H138" i="1" a="1"/>
  <c r="H138" i="1" s="1"/>
  <c r="G137" i="1" a="1"/>
  <c r="G137" i="1" s="1"/>
  <c r="F138" i="1" a="1"/>
  <c r="F138" i="1" s="1"/>
  <c r="K137" i="1" a="1"/>
  <c r="K137" i="1" s="1"/>
  <c r="J137" i="1" a="1"/>
  <c r="J137" i="1" s="1"/>
  <c r="G136" i="1" a="1"/>
  <c r="G136" i="1" s="1"/>
  <c r="I52" i="1" a="1"/>
  <c r="I52" i="1" s="1"/>
  <c r="H52" i="1" a="1"/>
  <c r="H52" i="1" s="1"/>
  <c r="J53" i="1" a="1"/>
  <c r="J53" i="1" s="1"/>
  <c r="K58" i="1" a="1"/>
  <c r="K58" i="1" s="1"/>
  <c r="H58" i="1" a="1"/>
  <c r="H58" i="1" s="1"/>
  <c r="K53" i="1" a="1"/>
  <c r="K53" i="1" s="1"/>
  <c r="H60" i="1" a="1"/>
  <c r="H60" i="1"/>
  <c r="G57" i="1" a="1"/>
  <c r="G57" i="1"/>
  <c r="F52" i="1" a="1"/>
  <c r="F52" i="1"/>
  <c r="G59" i="1" a="1"/>
  <c r="G59" i="1"/>
  <c r="F58" i="1" a="1"/>
  <c r="F58" i="1"/>
  <c r="J60" i="1" a="1"/>
  <c r="J60" i="1"/>
  <c r="G53" i="1" a="1"/>
  <c r="G53" i="1" s="1"/>
  <c r="I57" i="1" a="1"/>
  <c r="I57" i="1" s="1"/>
  <c r="G60" i="1" a="1"/>
  <c r="G60" i="1" s="1"/>
  <c r="K51" i="1" a="1"/>
  <c r="K51" i="1" s="1"/>
  <c r="F60" i="1" a="1"/>
  <c r="F60" i="1" s="1"/>
  <c r="I59" i="1" a="1"/>
  <c r="I59" i="1" s="1"/>
  <c r="H59" i="1" a="1"/>
  <c r="H59" i="1" s="1"/>
  <c r="F59" i="1" a="1"/>
  <c r="F59" i="1" s="1"/>
  <c r="I53" i="1" a="1"/>
  <c r="I53" i="1" s="1"/>
  <c r="I58" i="1" a="1"/>
  <c r="I58" i="1" s="1"/>
  <c r="K52" i="1" a="1"/>
  <c r="K52" i="1" s="1"/>
  <c r="H53" i="1" a="1"/>
  <c r="H53" i="1" s="1"/>
  <c r="J52" i="1" a="1"/>
  <c r="J52" i="1" s="1"/>
  <c r="I60" i="1" a="1"/>
  <c r="I60" i="1" s="1"/>
  <c r="K60" i="1" a="1"/>
  <c r="K60" i="1" s="1"/>
  <c r="K59" i="1" a="1"/>
  <c r="K59" i="1" s="1"/>
  <c r="J59" i="1" a="1"/>
  <c r="J59" i="1" s="1"/>
  <c r="J58" i="1" a="1"/>
  <c r="J58" i="1" s="1"/>
  <c r="G58" i="1" a="1"/>
  <c r="G58" i="1" s="1"/>
  <c r="K57" i="1" a="1"/>
  <c r="K57" i="1" s="1"/>
  <c r="J57" i="1" a="1"/>
  <c r="J57" i="1" s="1"/>
  <c r="H57" i="1" a="1"/>
  <c r="H57" i="1" s="1"/>
  <c r="F53" i="1" a="1"/>
  <c r="F53" i="1" s="1"/>
  <c r="G52" i="1" a="1"/>
  <c r="G52" i="1" s="1"/>
  <c r="F57" i="1" a="1"/>
  <c r="F57" i="1" s="1"/>
  <c r="J51" i="1" a="1"/>
  <c r="J51" i="1" s="1"/>
  <c r="I51" i="1" a="1"/>
  <c r="I51" i="1" s="1"/>
  <c r="H51" i="1" a="1"/>
  <c r="H51" i="1" s="1"/>
  <c r="K50" i="1" a="1"/>
  <c r="K50" i="1" s="1"/>
  <c r="I50" i="1" a="1"/>
  <c r="I50" i="1" s="1"/>
  <c r="G51" i="1" a="1"/>
  <c r="G51" i="1" s="1"/>
  <c r="F51" i="1" a="1"/>
  <c r="F51" i="1" s="1"/>
  <c r="J50" i="1" a="1"/>
  <c r="J50" i="1" s="1"/>
  <c r="H50" i="1" a="1"/>
  <c r="H50" i="1" s="1"/>
  <c r="G50" i="1" a="1"/>
  <c r="G50" i="1" s="1"/>
  <c r="F50" i="1" a="1"/>
  <c r="F50" i="1" s="1"/>
  <c r="K13" i="1" a="1"/>
  <c r="K13" i="1" s="1"/>
  <c r="J15" i="1" a="1"/>
  <c r="J15" i="1" s="1"/>
  <c r="I15" i="1" a="1"/>
  <c r="I15" i="1" s="1"/>
  <c r="I13" i="1" a="1"/>
  <c r="I13" i="1" s="1"/>
  <c r="J13" i="1" a="1"/>
  <c r="J13" i="1" s="1"/>
  <c r="K15" i="1" a="1"/>
  <c r="K15" i="1" s="1"/>
  <c r="K14" i="1" a="1"/>
  <c r="K14" i="1" s="1"/>
  <c r="F13" i="1" a="1"/>
  <c r="F13" i="1" s="1"/>
  <c r="F14" i="1" a="1"/>
  <c r="F14" i="1" s="1"/>
  <c r="G15" i="1" a="1"/>
  <c r="G15" i="1" s="1"/>
  <c r="G13" i="1" a="1"/>
  <c r="G13" i="1" s="1"/>
  <c r="H15" i="1" a="1"/>
  <c r="H15" i="1" s="1"/>
  <c r="F15" i="1" a="1"/>
  <c r="F15" i="1" s="1"/>
  <c r="J14" i="1" a="1"/>
  <c r="J14" i="1" s="1"/>
  <c r="G14" i="1" a="1"/>
  <c r="G14" i="1" s="1"/>
  <c r="I14" i="1" a="1"/>
  <c r="I14" i="1" s="1"/>
  <c r="H13" i="1" a="1"/>
  <c r="H13" i="1" s="1"/>
  <c r="H14" i="1" a="1"/>
  <c r="H14" i="1" s="1"/>
  <c r="J54" i="1" a="1"/>
  <c r="J54" i="1" s="1"/>
  <c r="F54" i="1" a="1"/>
  <c r="F54" i="1" s="1"/>
  <c r="K54" i="1" a="1"/>
  <c r="K54" i="1" s="1"/>
  <c r="G54" i="1" a="1"/>
  <c r="G54" i="1" s="1"/>
  <c r="I54" i="1" a="1"/>
  <c r="I54" i="1" s="1"/>
  <c r="H54" i="1" a="1"/>
  <c r="H54" i="1" s="1"/>
  <c r="K42" i="1" a="1"/>
  <c r="K42" i="1" s="1"/>
  <c r="J42" i="1" a="1"/>
  <c r="J42" i="1" s="1"/>
  <c r="J41" i="1" a="1"/>
  <c r="J41" i="1" s="1"/>
  <c r="I41" i="1" a="1"/>
  <c r="I41" i="1" s="1"/>
  <c r="G41" i="1" a="1"/>
  <c r="G41" i="1" s="1"/>
  <c r="J43" i="1" a="1"/>
  <c r="J43" i="1" s="1"/>
  <c r="H42" i="1" a="1"/>
  <c r="H42" i="1" s="1"/>
  <c r="I48" i="1" a="1"/>
  <c r="I48" i="1" s="1"/>
  <c r="F42" i="1" a="1"/>
  <c r="F42" i="1" s="1"/>
  <c r="K43" i="1" a="1"/>
  <c r="K43" i="1" s="1"/>
  <c r="F41" i="1" a="1"/>
  <c r="F41" i="1" s="1"/>
  <c r="G43" i="1" a="1"/>
  <c r="G43" i="1" s="1"/>
  <c r="F43" i="1" a="1"/>
  <c r="F43" i="1" s="1"/>
  <c r="H41" i="1" a="1"/>
  <c r="H41" i="1" s="1"/>
  <c r="I43" i="1" a="1"/>
  <c r="I43" i="1" s="1"/>
  <c r="H43" i="1" a="1"/>
  <c r="H43" i="1" s="1"/>
  <c r="K41" i="1" a="1"/>
  <c r="K41" i="1" s="1"/>
  <c r="K48" i="1" a="1"/>
  <c r="K48" i="1" s="1"/>
  <c r="J48" i="1" a="1"/>
  <c r="J48" i="1" s="1"/>
  <c r="F48" i="1" a="1"/>
  <c r="F48" i="1" s="1"/>
  <c r="I42" i="1" a="1"/>
  <c r="I42" i="1" s="1"/>
  <c r="G48" i="1" a="1"/>
  <c r="G48" i="1" s="1"/>
  <c r="G42" i="1" a="1"/>
  <c r="G42" i="1" s="1"/>
  <c r="H48" i="1" a="1"/>
  <c r="H48" i="1" s="1"/>
  <c r="H26" i="1" a="1"/>
  <c r="H26" i="1" s="1"/>
  <c r="K25" i="1" a="1"/>
  <c r="K25" i="1" s="1"/>
  <c r="I25" i="1" a="1"/>
  <c r="I25" i="1" s="1"/>
  <c r="G25" i="1" a="1"/>
  <c r="G25" i="1" s="1"/>
  <c r="H27" i="1" a="1"/>
  <c r="H27" i="1" s="1"/>
  <c r="G28" i="1" a="1"/>
  <c r="G28" i="1" s="1"/>
  <c r="J27" i="1" a="1"/>
  <c r="J27" i="1" s="1"/>
  <c r="J28" i="1" a="1"/>
  <c r="J28" i="1" s="1"/>
  <c r="G26" i="1" a="1"/>
  <c r="G26" i="1" s="1"/>
  <c r="H28" i="1" a="1"/>
  <c r="H28" i="1" s="1"/>
  <c r="J25" i="1" a="1"/>
  <c r="J25" i="1" s="1"/>
  <c r="F27" i="1" a="1"/>
  <c r="F27" i="1" s="1"/>
  <c r="K27" i="1" a="1"/>
  <c r="K27" i="1" s="1"/>
  <c r="H25" i="1" a="1"/>
  <c r="H25" i="1" s="1"/>
  <c r="I27" i="1" a="1"/>
  <c r="I27" i="1" s="1"/>
  <c r="K26" i="1" a="1"/>
  <c r="K26" i="1" s="1"/>
  <c r="K28" i="1" a="1"/>
  <c r="K28" i="1" s="1"/>
  <c r="F26" i="1" a="1"/>
  <c r="F26" i="1" s="1"/>
  <c r="I28" i="1" a="1"/>
  <c r="I28" i="1" s="1"/>
  <c r="F28" i="1" a="1"/>
  <c r="F28" i="1" s="1"/>
  <c r="G27" i="1" a="1"/>
  <c r="G27" i="1" s="1"/>
  <c r="J26" i="1" a="1"/>
  <c r="J26" i="1" s="1"/>
  <c r="I26" i="1" a="1"/>
  <c r="I26" i="1" s="1"/>
  <c r="I21" i="1" a="1"/>
  <c r="I21" i="1" s="1"/>
  <c r="I17" i="1" a="1"/>
  <c r="I17" i="1" s="1"/>
  <c r="F16" i="1" a="1"/>
  <c r="F16" i="1" s="1"/>
  <c r="F17" i="1" a="1"/>
  <c r="F17" i="1" s="1"/>
  <c r="K24" i="1" a="1"/>
  <c r="K24" i="1" s="1"/>
  <c r="J24" i="1" a="1"/>
  <c r="J24" i="1" s="1"/>
  <c r="I16" i="1" a="1"/>
  <c r="I16" i="1" s="1"/>
  <c r="J16" i="1" a="1"/>
  <c r="J16" i="1" s="1"/>
  <c r="H17" i="1" a="1"/>
  <c r="H17" i="1" s="1"/>
  <c r="G16" i="1" a="1"/>
  <c r="G16" i="1" s="1"/>
  <c r="I24" i="1" a="1"/>
  <c r="I24" i="1" s="1"/>
  <c r="H21" i="1" a="1"/>
  <c r="H21" i="1" s="1"/>
  <c r="J17" i="1" a="1"/>
  <c r="J17" i="1" s="1"/>
  <c r="K21" i="1" a="1"/>
  <c r="K21" i="1" s="1"/>
  <c r="J21" i="1" a="1"/>
  <c r="J21" i="1" s="1"/>
  <c r="G17" i="1" a="1"/>
  <c r="G17" i="1" s="1"/>
  <c r="H16" i="1" a="1"/>
  <c r="H16" i="1" s="1"/>
  <c r="F24" i="1" a="1"/>
  <c r="F24" i="1" s="1"/>
  <c r="K17" i="1" a="1"/>
  <c r="K17" i="1" s="1"/>
  <c r="H24" i="1" a="1"/>
  <c r="H24" i="1" s="1"/>
  <c r="F21" i="1" a="1"/>
  <c r="F21" i="1" s="1"/>
  <c r="G24" i="1" a="1"/>
  <c r="G24" i="1" s="1"/>
  <c r="G21" i="1" a="1"/>
  <c r="G21" i="1" s="1"/>
  <c r="K16" i="1" a="1"/>
  <c r="K16" i="1"/>
  <c r="F25" i="1" a="1"/>
  <c r="F25" i="1" s="1"/>
  <c r="F11" i="1" a="1"/>
  <c r="F11" i="1" s="1"/>
  <c r="G7" i="1" a="1"/>
  <c r="G7" i="1" s="1"/>
  <c r="J11" i="1" a="1"/>
  <c r="J11" i="1" s="1"/>
  <c r="F4" i="1" a="1"/>
  <c r="F4" i="1" s="1"/>
  <c r="K11" i="1" a="1"/>
  <c r="K11" i="1" s="1"/>
  <c r="I11" i="1" a="1"/>
  <c r="I11" i="1" s="1"/>
  <c r="H11" i="1" a="1"/>
  <c r="H11" i="1" s="1"/>
  <c r="G11" i="1" a="1"/>
  <c r="G11" i="1" s="1"/>
  <c r="J10" i="1" a="1"/>
  <c r="J10" i="1" s="1"/>
  <c r="H10" i="1" a="1"/>
  <c r="H10" i="1" s="1"/>
  <c r="H9" i="1" a="1"/>
  <c r="H9" i="1" s="1"/>
  <c r="I7" i="1" a="1"/>
  <c r="I7" i="1" s="1"/>
  <c r="K4" i="1" a="1"/>
  <c r="K4" i="1" s="1"/>
  <c r="F9" i="1" a="1"/>
  <c r="F9" i="1" s="1"/>
  <c r="F6" i="1" a="1"/>
  <c r="F6" i="1" s="1"/>
  <c r="K10" i="1" a="1"/>
  <c r="K10" i="1" s="1"/>
  <c r="I10" i="1" a="1"/>
  <c r="I10" i="1" s="1"/>
  <c r="F10" i="1" a="1"/>
  <c r="F10" i="1" s="1"/>
  <c r="G10" i="1" a="1"/>
  <c r="G10" i="1" s="1"/>
  <c r="J9" i="1" a="1"/>
  <c r="J9" i="1" s="1"/>
  <c r="K6" i="1" a="1"/>
  <c r="K6" i="1" s="1"/>
  <c r="J5" i="1" a="1"/>
  <c r="J5" i="1" s="1"/>
  <c r="I6" i="1" a="1"/>
  <c r="I6" i="1" s="1"/>
  <c r="H5" i="1" a="1"/>
  <c r="H5" i="1" s="1"/>
  <c r="K9" i="1" a="1"/>
  <c r="K9" i="1" s="1"/>
  <c r="H7" i="1" a="1"/>
  <c r="H7" i="1" s="1"/>
  <c r="J6" i="1" a="1"/>
  <c r="J6" i="1" s="1"/>
  <c r="I5" i="1" a="1"/>
  <c r="I5" i="1" s="1"/>
  <c r="H6" i="1" a="1"/>
  <c r="H6" i="1" s="1"/>
  <c r="G5" i="1" a="1"/>
  <c r="G5" i="1" s="1"/>
  <c r="G9" i="1" a="1"/>
  <c r="G9" i="1" s="1"/>
  <c r="K7" i="1" a="1"/>
  <c r="K7" i="1" s="1"/>
  <c r="G6" i="1" a="1"/>
  <c r="G6" i="1" s="1"/>
  <c r="F5" i="1" a="1"/>
  <c r="F5" i="1" s="1"/>
  <c r="I4" i="1" a="1"/>
  <c r="I4" i="1" s="1"/>
  <c r="G4" i="1" a="1"/>
  <c r="G4" i="1" s="1"/>
  <c r="I9" i="1" a="1"/>
  <c r="I9" i="1" s="1"/>
  <c r="J7" i="1" a="1"/>
  <c r="J7" i="1" s="1"/>
  <c r="F7" i="1" a="1"/>
  <c r="F7" i="1" s="1"/>
  <c r="K5" i="1" a="1"/>
  <c r="K5" i="1" s="1"/>
  <c r="J4" i="1" a="1"/>
  <c r="J4" i="1" s="1"/>
  <c r="H4" i="1" a="1"/>
  <c r="H4" i="1" s="1"/>
  <c r="J318" i="1" l="1"/>
  <c r="J473" i="1" s="1"/>
  <c r="I318" i="1"/>
  <c r="I473" i="1" s="1"/>
  <c r="H318" i="1"/>
  <c r="H473" i="1" s="1"/>
  <c r="G318" i="1"/>
  <c r="G473" i="1" s="1"/>
  <c r="F318" i="1"/>
  <c r="F473" i="1" s="1"/>
  <c r="K317" i="1"/>
  <c r="K472" i="1" s="1"/>
  <c r="J317" i="1"/>
  <c r="J472" i="1" s="1"/>
  <c r="I317" i="1"/>
  <c r="I472" i="1" s="1"/>
  <c r="H317" i="1"/>
  <c r="H472" i="1" s="1"/>
  <c r="G317" i="1"/>
  <c r="G472" i="1" s="1"/>
  <c r="F317" i="1"/>
  <c r="F472" i="1" s="1"/>
  <c r="K316" i="1"/>
  <c r="K471" i="1" s="1"/>
  <c r="J316" i="1"/>
  <c r="J471" i="1" s="1"/>
  <c r="I316" i="1"/>
  <c r="I471" i="1" s="1"/>
  <c r="H316" i="1"/>
  <c r="H471" i="1" s="1"/>
  <c r="G316" i="1"/>
  <c r="G471" i="1" s="1"/>
  <c r="F316" i="1"/>
  <c r="F471" i="1" s="1"/>
  <c r="K315" i="1"/>
  <c r="K470" i="1" s="1"/>
  <c r="J315" i="1"/>
  <c r="J470" i="1" s="1"/>
  <c r="I315" i="1"/>
  <c r="I470" i="1" s="1"/>
  <c r="H315" i="1"/>
  <c r="H470" i="1" s="1"/>
  <c r="G315" i="1"/>
  <c r="G470" i="1" s="1"/>
  <c r="F315" i="1"/>
  <c r="F470" i="1" s="1"/>
  <c r="K314" i="1"/>
  <c r="K469" i="1" s="1"/>
  <c r="J314" i="1"/>
  <c r="J469" i="1" s="1"/>
  <c r="I314" i="1"/>
  <c r="I469" i="1" s="1"/>
  <c r="H314" i="1"/>
  <c r="H469" i="1" s="1"/>
  <c r="G314" i="1"/>
  <c r="G469" i="1" s="1"/>
  <c r="F314" i="1"/>
  <c r="F469" i="1" s="1"/>
  <c r="K313" i="1"/>
  <c r="K418" i="1" s="1"/>
  <c r="J313" i="1"/>
  <c r="J418" i="1" s="1"/>
  <c r="I313" i="1"/>
  <c r="I418" i="1" s="1"/>
  <c r="H313" i="1"/>
  <c r="H418" i="1" s="1"/>
  <c r="G313" i="1"/>
  <c r="G418" i="1" s="1"/>
  <c r="F313" i="1"/>
  <c r="F418" i="1" s="1"/>
  <c r="K312" i="1"/>
  <c r="K417" i="1" s="1"/>
  <c r="J312" i="1"/>
  <c r="J417" i="1" s="1"/>
  <c r="I312" i="1"/>
  <c r="I417" i="1" s="1"/>
  <c r="H312" i="1"/>
  <c r="H417" i="1" s="1"/>
  <c r="G312" i="1"/>
  <c r="G417" i="1" s="1"/>
  <c r="F312" i="1"/>
  <c r="F417" i="1" s="1"/>
  <c r="K299" i="1"/>
  <c r="K463" i="1" s="1"/>
  <c r="J299" i="1"/>
  <c r="J463" i="1" s="1"/>
  <c r="I299" i="1"/>
  <c r="I463" i="1" s="1"/>
  <c r="H299" i="1"/>
  <c r="H463" i="1" s="1"/>
  <c r="G299" i="1"/>
  <c r="G463" i="1" s="1"/>
  <c r="F299" i="1"/>
  <c r="F463" i="1" s="1"/>
  <c r="K298" i="1"/>
  <c r="K411" i="1" s="1"/>
  <c r="J298" i="1"/>
  <c r="J411" i="1" s="1"/>
  <c r="I298" i="1"/>
  <c r="I411" i="1" s="1"/>
  <c r="H298" i="1"/>
  <c r="H411" i="1" s="1"/>
  <c r="G298" i="1"/>
  <c r="G411" i="1" s="1"/>
  <c r="F298" i="1"/>
  <c r="F411" i="1" s="1"/>
  <c r="K323" i="1"/>
  <c r="K478" i="1" s="1"/>
  <c r="K127" i="1"/>
  <c r="J323" i="1"/>
  <c r="J478" i="1" s="1"/>
  <c r="J127" i="1"/>
  <c r="I323" i="1"/>
  <c r="I478" i="1" s="1"/>
  <c r="I127" i="1"/>
  <c r="H323" i="1"/>
  <c r="H478" i="1" s="1"/>
  <c r="H127" i="1"/>
  <c r="G323" i="1"/>
  <c r="G478" i="1" s="1"/>
  <c r="G127" i="1"/>
  <c r="F323" i="1"/>
  <c r="F478" i="1" s="1"/>
  <c r="F127" i="1"/>
  <c r="K322" i="1"/>
  <c r="K477" i="1" s="1"/>
  <c r="K126" i="1"/>
  <c r="J322" i="1"/>
  <c r="J477" i="1" s="1"/>
  <c r="J126" i="1"/>
  <c r="I322" i="1"/>
  <c r="I477" i="1" s="1"/>
  <c r="I126" i="1"/>
  <c r="H322" i="1"/>
  <c r="H477" i="1" s="1"/>
  <c r="H126" i="1"/>
  <c r="G322" i="1"/>
  <c r="G477" i="1" s="1"/>
  <c r="G126" i="1"/>
  <c r="F322" i="1"/>
  <c r="F477" i="1" s="1"/>
  <c r="F126" i="1"/>
  <c r="K320" i="1"/>
  <c r="K475" i="1" s="1"/>
  <c r="K124" i="1"/>
  <c r="J320" i="1"/>
  <c r="J475" i="1" s="1"/>
  <c r="J124" i="1"/>
  <c r="I320" i="1"/>
  <c r="I475" i="1" s="1"/>
  <c r="I124" i="1"/>
  <c r="H320" i="1"/>
  <c r="H475" i="1" s="1"/>
  <c r="H124" i="1"/>
  <c r="G320" i="1"/>
  <c r="G475" i="1" s="1"/>
  <c r="G124" i="1"/>
  <c r="F320" i="1"/>
  <c r="F475" i="1" s="1"/>
  <c r="F124" i="1"/>
  <c r="K319" i="1"/>
  <c r="K474" i="1" s="1"/>
  <c r="K123" i="1"/>
  <c r="J319" i="1"/>
  <c r="J474" i="1" s="1"/>
  <c r="J123" i="1"/>
  <c r="I319" i="1"/>
  <c r="I474" i="1" s="1"/>
  <c r="I123" i="1"/>
  <c r="H319" i="1"/>
  <c r="H474" i="1" s="1"/>
  <c r="H123" i="1"/>
  <c r="G319" i="1"/>
  <c r="G474" i="1" s="1"/>
  <c r="G123" i="1"/>
  <c r="F319" i="1"/>
  <c r="F474" i="1" s="1"/>
  <c r="F123" i="1"/>
  <c r="K318" i="1"/>
  <c r="K473" i="1" s="1"/>
  <c r="K122" i="1"/>
  <c r="K900" i="1"/>
  <c r="K897" i="1"/>
  <c r="J900" i="1"/>
  <c r="J897" i="1"/>
  <c r="I900" i="1"/>
  <c r="I897" i="1"/>
  <c r="H900" i="1"/>
  <c r="H897" i="1"/>
  <c r="G897" i="1"/>
  <c r="G900" i="1"/>
  <c r="I901" i="1"/>
  <c r="I923" i="1"/>
  <c r="I922" i="1" s="1"/>
  <c r="G901" i="1"/>
  <c r="G923" i="1"/>
  <c r="G922" i="1" s="1"/>
  <c r="H901" i="1"/>
  <c r="H923" i="1"/>
  <c r="H922" i="1" s="1"/>
  <c r="J923" i="1"/>
  <c r="J922" i="1" s="1"/>
  <c r="J901" i="1"/>
  <c r="F923" i="1"/>
  <c r="F922" i="1" s="1"/>
  <c r="F893" i="1"/>
  <c r="F901" i="1" s="1"/>
  <c r="K901" i="1"/>
  <c r="K923" i="1"/>
  <c r="K922" i="1" s="1"/>
  <c r="F740" i="1" a="1"/>
  <c r="F740" i="1" s="1"/>
  <c r="F742" i="1" s="1" a="1"/>
  <c r="F742" i="1" s="1"/>
  <c r="K724" i="1" a="1"/>
  <c r="K724" i="1" s="1"/>
  <c r="K726" i="1" s="1" a="1"/>
  <c r="K726" i="1" s="1"/>
  <c r="K740" i="1" a="1"/>
  <c r="K740" i="1" s="1"/>
  <c r="K742" i="1" s="1" a="1"/>
  <c r="K742" i="1" s="1"/>
  <c r="G724" i="1" a="1"/>
  <c r="G724" i="1" s="1"/>
  <c r="G726" i="1" s="1" a="1"/>
  <c r="G726" i="1" s="1"/>
  <c r="G740" i="1" a="1"/>
  <c r="G740" i="1" s="1"/>
  <c r="G742" i="1" s="1" a="1"/>
  <c r="G742" i="1" s="1"/>
  <c r="H740" i="1" a="1"/>
  <c r="H740" i="1" s="1"/>
  <c r="H742" i="1" s="1" a="1"/>
  <c r="H742" i="1" s="1"/>
  <c r="H724" i="1" a="1"/>
  <c r="H724" i="1" s="1"/>
  <c r="H726" i="1" s="1" a="1"/>
  <c r="H726" i="1" s="1"/>
  <c r="I740" i="1" a="1"/>
  <c r="I740" i="1" s="1"/>
  <c r="I742" i="1" s="1" a="1"/>
  <c r="I742" i="1" s="1"/>
  <c r="I724" i="1" a="1"/>
  <c r="I724" i="1" s="1"/>
  <c r="I726" i="1" s="1" a="1"/>
  <c r="I726" i="1" s="1"/>
  <c r="J724" i="1" a="1"/>
  <c r="J724" i="1" s="1"/>
  <c r="J726" i="1" s="1" a="1"/>
  <c r="J726" i="1" s="1"/>
  <c r="J740" i="1" a="1"/>
  <c r="J740" i="1" s="1"/>
  <c r="J742" i="1" s="1" a="1"/>
  <c r="J742" i="1" s="1"/>
  <c r="H281" i="1"/>
  <c r="H380" i="1" s="1"/>
  <c r="H511" i="1" s="1"/>
  <c r="H381" i="1"/>
  <c r="H512" i="1" s="1"/>
  <c r="G272" i="1"/>
  <c r="G361" i="1" s="1"/>
  <c r="G502" i="1" s="1"/>
  <c r="G362" i="1"/>
  <c r="F381" i="1"/>
  <c r="F512" i="1" s="1"/>
  <c r="F281" i="1"/>
  <c r="F380" i="1" s="1"/>
  <c r="F511" i="1" s="1"/>
  <c r="H272" i="1"/>
  <c r="H361" i="1" s="1"/>
  <c r="H502" i="1" s="1"/>
  <c r="H362" i="1"/>
  <c r="J272" i="1"/>
  <c r="J361" i="1" s="1"/>
  <c r="J502" i="1" s="1"/>
  <c r="J362" i="1"/>
  <c r="I272" i="1"/>
  <c r="I361" i="1" s="1"/>
  <c r="I502" i="1" s="1"/>
  <c r="I362" i="1"/>
  <c r="K281" i="1"/>
  <c r="K380" i="1" s="1"/>
  <c r="K511" i="1" s="1"/>
  <c r="K381" i="1"/>
  <c r="K512" i="1" s="1"/>
  <c r="J381" i="1"/>
  <c r="J512" i="1" s="1"/>
  <c r="J281" i="1"/>
  <c r="J380" i="1" s="1"/>
  <c r="J511" i="1" s="1"/>
  <c r="G281" i="1"/>
  <c r="G380" i="1" s="1"/>
  <c r="G511" i="1" s="1"/>
  <c r="G381" i="1"/>
  <c r="G512" i="1" s="1"/>
  <c r="F272" i="1"/>
  <c r="F361" i="1" s="1"/>
  <c r="F502" i="1" s="1"/>
  <c r="F362" i="1"/>
  <c r="K272" i="1"/>
  <c r="K361" i="1" s="1"/>
  <c r="K502" i="1" s="1"/>
  <c r="K362" i="1"/>
  <c r="I281" i="1"/>
  <c r="I380" i="1" s="1"/>
  <c r="I511" i="1" s="1"/>
  <c r="I381" i="1"/>
  <c r="I512" i="1" s="1"/>
  <c r="K360" i="1"/>
  <c r="K427" i="1" s="1"/>
  <c r="J360" i="1"/>
  <c r="J427" i="1" s="1"/>
  <c r="I360" i="1"/>
  <c r="I427" i="1" s="1"/>
  <c r="H360" i="1"/>
  <c r="H427" i="1" s="1"/>
  <c r="G360" i="1"/>
  <c r="G427" i="1" s="1"/>
  <c r="F360" i="1"/>
  <c r="F427" i="1" s="1"/>
  <c r="K359" i="1"/>
  <c r="K426" i="1" s="1"/>
  <c r="J359" i="1"/>
  <c r="J426" i="1" s="1"/>
  <c r="I359" i="1"/>
  <c r="I426" i="1" s="1"/>
  <c r="H359" i="1"/>
  <c r="H426" i="1" s="1"/>
  <c r="G359" i="1"/>
  <c r="G426" i="1" s="1"/>
  <c r="F359" i="1"/>
  <c r="F426" i="1" s="1"/>
  <c r="I781" i="1"/>
  <c r="I784" i="1"/>
  <c r="I785" i="1" s="1"/>
  <c r="J781" i="1"/>
  <c r="J784" i="1"/>
  <c r="J785" i="1" s="1"/>
  <c r="F781" i="1"/>
  <c r="F784" i="1"/>
  <c r="F785" i="1" s="1"/>
  <c r="K781" i="1"/>
  <c r="K784" i="1"/>
  <c r="K785" i="1" s="1"/>
  <c r="H781" i="1"/>
  <c r="H784" i="1"/>
  <c r="H785" i="1" s="1"/>
  <c r="G781" i="1"/>
  <c r="G784" i="1"/>
  <c r="G785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80" i="1"/>
  <c r="H1838" i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G1657" i="1" l="1"/>
  <c r="H1657" i="1"/>
  <c r="I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H1616" i="1"/>
  <c r="G1616" i="1"/>
  <c r="F1616" i="1"/>
  <c r="I1569" i="1"/>
  <c r="H1569" i="1"/>
  <c r="G1569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G1554" i="1"/>
  <c r="F1608" i="1"/>
  <c r="H1608" i="1"/>
  <c r="F1601" i="1"/>
  <c r="G1601" i="1"/>
  <c r="H1601" i="1"/>
  <c r="G1608" i="1"/>
  <c r="I1601" i="1"/>
  <c r="I1554" i="1"/>
  <c r="F1554" i="1"/>
  <c r="H1554" i="1"/>
  <c r="I1561" i="1"/>
  <c r="F1561" i="1"/>
  <c r="G1561" i="1"/>
  <c r="H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H1510" i="1"/>
  <c r="I1510" i="1"/>
  <c r="H1427" i="1"/>
  <c r="I1427" i="1"/>
  <c r="G1413" i="1"/>
  <c r="H1413" i="1"/>
  <c r="I1413" i="1"/>
  <c r="F1427" i="1"/>
  <c r="F1413" i="1"/>
  <c r="G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43" i="1" l="1"/>
  <c r="H1343" i="1"/>
  <c r="F1343" i="1"/>
  <c r="I1343" i="1"/>
  <c r="F1329" i="1"/>
  <c r="I1329" i="1"/>
  <c r="H1329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205" i="1" l="1"/>
  <c r="F1182" i="1"/>
  <c r="H1182" i="1"/>
  <c r="F1205" i="1"/>
  <c r="I1182" i="1"/>
  <c r="G1205" i="1"/>
  <c r="G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H1159" i="1"/>
  <c r="F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K1004" i="1" s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632" i="1" l="1"/>
  <c r="J750" i="1"/>
  <c r="J749" i="1"/>
  <c r="J752" i="1"/>
  <c r="J753" i="1"/>
  <c r="J751" i="1"/>
  <c r="J754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G1041" i="1"/>
  <c r="F1041" i="1"/>
  <c r="F1093" i="1" s="1"/>
  <c r="K1093" i="1"/>
  <c r="K1094" i="1"/>
  <c r="K1095" i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8" i="1" l="1"/>
  <c r="K1069" i="1"/>
  <c r="H1045" i="1"/>
  <c r="H1069" i="1"/>
  <c r="G1068" i="1"/>
  <c r="G1095" i="1"/>
  <c r="G1094" i="1"/>
  <c r="G1093" i="1"/>
  <c r="G1045" i="1"/>
  <c r="G1069" i="1"/>
  <c r="H1068" i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I1567" i="1"/>
  <c r="I1566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568" i="1" l="1"/>
  <c r="K1426" i="1"/>
  <c r="K1342" i="1"/>
  <c r="K1204" i="1"/>
  <c r="J1615" i="1"/>
  <c r="J1568" i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5" i="1" l="1"/>
  <c r="K1616" i="1"/>
  <c r="K1569" i="1"/>
  <c r="K1427" i="1"/>
  <c r="K1343" i="1"/>
  <c r="K1205" i="1"/>
  <c r="J1616" i="1"/>
  <c r="J1569" i="1"/>
  <c r="J1567" i="1" s="1"/>
  <c r="J1566" i="1" s="1"/>
  <c r="J1427" i="1"/>
  <c r="J1343" i="1"/>
  <c r="J120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00" i="1" l="1"/>
  <c r="F1599" i="1" s="1"/>
  <c r="F1598" i="1" s="1"/>
  <c r="F1650" i="1"/>
  <c r="F1649" i="1" s="1"/>
  <c r="F1158" i="1"/>
  <c r="F1157" i="1" s="1"/>
  <c r="F1156" i="1" s="1"/>
  <c r="F1509" i="1"/>
  <c r="F1508" i="1" s="1"/>
  <c r="F1507" i="1" s="1"/>
  <c r="F1553" i="1"/>
  <c r="F1552" i="1" s="1"/>
  <c r="F1551" i="1" s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H1650" i="1"/>
  <c r="H1649" i="1" s="1"/>
  <c r="H1158" i="1"/>
  <c r="H1600" i="1"/>
  <c r="H1599" i="1" s="1"/>
  <c r="H1598" i="1" s="1"/>
  <c r="H1553" i="1"/>
  <c r="H1552" i="1" s="1"/>
  <c r="H1551" i="1" s="1"/>
  <c r="H1509" i="1"/>
  <c r="H1508" i="1" s="1"/>
  <c r="H1507" i="1" s="1"/>
  <c r="G1650" i="1"/>
  <c r="G1649" i="1" s="1"/>
  <c r="G1158" i="1"/>
  <c r="G1553" i="1"/>
  <c r="G1552" i="1" s="1"/>
  <c r="G1551" i="1" s="1"/>
  <c r="G1600" i="1"/>
  <c r="G1599" i="1" s="1"/>
  <c r="G1598" i="1" s="1"/>
  <c r="G1509" i="1"/>
  <c r="G1508" i="1" s="1"/>
  <c r="G1507" i="1" s="1"/>
  <c r="I1607" i="1"/>
  <c r="I1606" i="1" s="1"/>
  <c r="I1605" i="1" s="1"/>
  <c r="I1560" i="1"/>
  <c r="I1559" i="1" s="1"/>
  <c r="I1558" i="1" s="1"/>
  <c r="I1328" i="1"/>
  <c r="I1327" i="1" s="1"/>
  <c r="I1326" i="1" s="1"/>
  <c r="I1412" i="1"/>
  <c r="I1411" i="1" s="1"/>
  <c r="I1410" i="1" s="1"/>
  <c r="I1181" i="1"/>
  <c r="I1180" i="1" s="1"/>
  <c r="I1179" i="1" s="1"/>
  <c r="I1656" i="1"/>
  <c r="H1412" i="1"/>
  <c r="H1411" i="1" s="1"/>
  <c r="H1410" i="1" s="1"/>
  <c r="H1607" i="1"/>
  <c r="H1606" i="1" s="1"/>
  <c r="H1605" i="1" s="1"/>
  <c r="H1656" i="1"/>
  <c r="H1328" i="1"/>
  <c r="H1327" i="1" s="1"/>
  <c r="H1326" i="1" s="1"/>
  <c r="H1181" i="1"/>
  <c r="H1180" i="1" s="1"/>
  <c r="H1179" i="1" s="1"/>
  <c r="H1560" i="1"/>
  <c r="H1559" i="1" s="1"/>
  <c r="H1558" i="1" s="1"/>
  <c r="G1412" i="1"/>
  <c r="G1411" i="1" s="1"/>
  <c r="G1410" i="1" s="1"/>
  <c r="G1607" i="1"/>
  <c r="G1606" i="1" s="1"/>
  <c r="G1605" i="1" s="1"/>
  <c r="G1328" i="1"/>
  <c r="G1327" i="1" s="1"/>
  <c r="G1326" i="1" s="1"/>
  <c r="G1181" i="1"/>
  <c r="G1180" i="1" s="1"/>
  <c r="G1179" i="1" s="1"/>
  <c r="G1656" i="1"/>
  <c r="G1560" i="1"/>
  <c r="G1559" i="1" s="1"/>
  <c r="G1558" i="1" s="1"/>
  <c r="F1412" i="1"/>
  <c r="F1411" i="1" s="1"/>
  <c r="F1410" i="1" s="1"/>
  <c r="F1560" i="1"/>
  <c r="F1559" i="1" s="1"/>
  <c r="F1558" i="1" s="1"/>
  <c r="F1328" i="1"/>
  <c r="F1327" i="1" s="1"/>
  <c r="F1326" i="1" s="1"/>
  <c r="F1607" i="1"/>
  <c r="F1606" i="1" s="1"/>
  <c r="F1605" i="1" s="1"/>
  <c r="F1656" i="1"/>
  <c r="F1181" i="1"/>
  <c r="F1180" i="1" s="1"/>
  <c r="F1179" i="1" s="1"/>
  <c r="H1157" i="1"/>
  <c r="H1156" i="1" s="1"/>
  <c r="G1157" i="1"/>
  <c r="G1156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1607" i="1"/>
  <c r="J1560" i="1"/>
  <c r="J1412" i="1"/>
  <c r="J1328" i="1"/>
  <c r="J1181" i="1"/>
  <c r="K1656" i="1"/>
  <c r="K1607" i="1"/>
  <c r="K1560" i="1"/>
  <c r="K1412" i="1"/>
  <c r="K1328" i="1"/>
  <c r="K1181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553" i="1" l="1"/>
  <c r="J1600" i="1"/>
  <c r="J1650" i="1"/>
  <c r="J1509" i="1"/>
  <c r="J1158" i="1"/>
  <c r="J1651" i="1"/>
  <c r="J1601" i="1"/>
  <c r="J1554" i="1"/>
  <c r="J1510" i="1"/>
  <c r="J1159" i="1"/>
  <c r="K1650" i="1"/>
  <c r="K1600" i="1"/>
  <c r="K1158" i="1"/>
  <c r="K1553" i="1"/>
  <c r="K1509" i="1"/>
  <c r="K1651" i="1"/>
  <c r="K1601" i="1"/>
  <c r="K1554" i="1"/>
  <c r="K1510" i="1"/>
  <c r="K1159" i="1"/>
  <c r="J1657" i="1"/>
  <c r="J1608" i="1"/>
  <c r="J1561" i="1"/>
  <c r="J1413" i="1"/>
  <c r="J1329" i="1"/>
  <c r="J1182" i="1"/>
  <c r="K1657" i="1"/>
  <c r="K1608" i="1"/>
  <c r="K1561" i="1"/>
  <c r="K1413" i="1"/>
  <c r="K1329" i="1"/>
  <c r="K1182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157" i="1"/>
  <c r="J1156" i="1" s="1"/>
  <c r="J1599" i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I372" i="1" s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<sst xmlns="http://schemas.openxmlformats.org/spreadsheetml/2006/main" count="4756" uniqueCount="2179">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</sst>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4_bau_geme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6.5124455765414987E-6</v>
          </cell>
          <cell r="G4">
            <v>1.1066604056952159E-5</v>
          </cell>
          <cell r="H4">
            <v>1.1305676783994662E-5</v>
          </cell>
          <cell r="I4">
            <v>1.4726506027059454</v>
          </cell>
          <cell r="J4">
            <v>2.2089758929354093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6.5124455765414987E-6</v>
          </cell>
          <cell r="G5">
            <v>1.1066604056952159E-5</v>
          </cell>
          <cell r="H5">
            <v>1.1305676783994662E-5</v>
          </cell>
          <cell r="I5">
            <v>1.4726506027059454</v>
          </cell>
          <cell r="J5">
            <v>2.2089758929354093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8.3008470774131202E-7</v>
          </cell>
          <cell r="G6">
            <v>4.3207594628715899E-7</v>
          </cell>
          <cell r="I6">
            <v>0.170091091488803</v>
          </cell>
          <cell r="J6">
            <v>8.7400917190485497E-2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8.3008470774131202E-7</v>
          </cell>
          <cell r="G7">
            <v>1.26216065402847E-6</v>
          </cell>
          <cell r="H7">
            <v>1.26216065402847E-6</v>
          </cell>
          <cell r="I7">
            <v>0.17009542055861099</v>
          </cell>
          <cell r="J7">
            <v>0.25749633774909603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3.2682024211473837</v>
          </cell>
          <cell r="F8">
            <v>3.8319807146920546</v>
          </cell>
          <cell r="G8">
            <v>3.7270777341666492</v>
          </cell>
          <cell r="H8">
            <v>3.8776936403273172</v>
          </cell>
          <cell r="I8">
            <v>5.0415622947580125</v>
          </cell>
          <cell r="J8">
            <v>5.3479009077984516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3.2682024211473837</v>
          </cell>
          <cell r="F9">
            <v>3.8319807146920546</v>
          </cell>
          <cell r="G9">
            <v>3.7270777341666492</v>
          </cell>
          <cell r="H9">
            <v>3.8776936403273172</v>
          </cell>
          <cell r="I9">
            <v>5.0415622947580125</v>
          </cell>
          <cell r="J9">
            <v>5.3479009077984516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0.66996002006211741</v>
          </cell>
          <cell r="F10">
            <v>9.5430582117614848E-2</v>
          </cell>
          <cell r="G10">
            <v>9.5430174965519601E-2</v>
          </cell>
          <cell r="H10">
            <v>0.33910367257545188</v>
          </cell>
          <cell r="I10">
            <v>1.2108175903202012E-2</v>
          </cell>
          <cell r="J10">
            <v>2.6795622837874613E-3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2.0850102346215738</v>
          </cell>
          <cell r="F11">
            <v>0.27810265361495812</v>
          </cell>
          <cell r="G11">
            <v>0.24976538739077592</v>
          </cell>
          <cell r="H11">
            <v>0.71970505150157904</v>
          </cell>
          <cell r="I11">
            <v>1.371381806716437E-2</v>
          </cell>
          <cell r="J11">
            <v>2.9616214715545712E-3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107.99427936059401</v>
          </cell>
          <cell r="F12">
            <v>15.3398048052245</v>
          </cell>
          <cell r="G12">
            <v>15.210310071739199</v>
          </cell>
          <cell r="H12">
            <v>53.1271464899149</v>
          </cell>
          <cell r="I12">
            <v>1.92948395700529</v>
          </cell>
          <cell r="J12">
            <v>0.42186294007993402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1.9147921872445823</v>
          </cell>
          <cell r="F13">
            <v>0.2719823547025611</v>
          </cell>
          <cell r="G13">
            <v>0.26968634878970188</v>
          </cell>
          <cell r="H13">
            <v>0.94197068244530036</v>
          </cell>
          <cell r="I13">
            <v>3.4210708457540623E-2</v>
          </cell>
          <cell r="J13">
            <v>7.4798393631194029E-3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H14">
            <v>6.1219177306998497E-3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3.0689782011023903E-2</v>
          </cell>
          <cell r="F15">
            <v>2.2698162164154601E-2</v>
          </cell>
          <cell r="G15">
            <v>2.2698058533758003E-2</v>
          </cell>
          <cell r="H15">
            <v>1.3012151758040848E-2</v>
          </cell>
          <cell r="I15">
            <v>2.8799228686171999E-3</v>
          </cell>
          <cell r="J15">
            <v>6.3733120432262207E-4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6.7990978881587569</v>
          </cell>
          <cell r="F16">
            <v>4.3803207139169103E-8</v>
          </cell>
          <cell r="I16"/>
          <cell r="J16"/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6.7990978881587569</v>
          </cell>
          <cell r="F17">
            <v>4.3803207139169103E-8</v>
          </cell>
          <cell r="J17"/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1.4615445061881722</v>
          </cell>
          <cell r="F18">
            <v>8.2052321004333351E-7</v>
          </cell>
          <cell r="G18">
            <v>8.0340632990782979E-7</v>
          </cell>
          <cell r="H18">
            <v>7.7408650001054014E-7</v>
          </cell>
          <cell r="I18">
            <v>7.7088740990660654E-7</v>
          </cell>
          <cell r="J18">
            <v>7.6945669991168586E-7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6.711525053378961E-6</v>
          </cell>
          <cell r="F19">
            <v>6.5838839845856768E-6</v>
          </cell>
          <cell r="G19">
            <v>6.695995836126731E-6</v>
          </cell>
          <cell r="H19">
            <v>9.6349976108115606E-6</v>
          </cell>
          <cell r="I19">
            <v>1.5371389159819555E-5</v>
          </cell>
          <cell r="J19">
            <v>9.8463342365129752E-6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6.7115250533789542E-6</v>
          </cell>
          <cell r="F20">
            <v>6.5838839845856709E-6</v>
          </cell>
          <cell r="G20">
            <v>6.6959958361267251E-6</v>
          </cell>
          <cell r="H20">
            <v>9.6349976108115504E-6</v>
          </cell>
          <cell r="I20">
            <v>1.5371389159819548E-5</v>
          </cell>
          <cell r="J20">
            <v>9.8463342365129701E-6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7.4018038549951322E-6</v>
          </cell>
          <cell r="F21">
            <v>7.2896218628280632E-6</v>
          </cell>
          <cell r="G21">
            <v>7.4067325304764491E-6</v>
          </cell>
          <cell r="H21">
            <v>1.0527787055766464E-5</v>
          </cell>
          <cell r="I21">
            <v>1.6864266605541697E-5</v>
          </cell>
          <cell r="J21">
            <v>1.0553710425956238E-5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7.4018038549951322E-6</v>
          </cell>
          <cell r="F22">
            <v>7.2896218628280632E-6</v>
          </cell>
          <cell r="G22">
            <v>7.4067325304764491E-6</v>
          </cell>
          <cell r="H22">
            <v>1.0527787055766464E-5</v>
          </cell>
          <cell r="I22">
            <v>1.6864266605541697E-5</v>
          </cell>
          <cell r="J22">
            <v>1.0553710425956238E-5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3.4686570489872902E-7</v>
          </cell>
          <cell r="H23">
            <v>3.6896084796744501E-6</v>
          </cell>
          <cell r="I23">
            <v>1.6578424001772699E-6</v>
          </cell>
          <cell r="J23">
            <v>2.5024624595841601E-6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2.749381422583139E-6</v>
          </cell>
          <cell r="F24">
            <v>2.749381422583139E-6</v>
          </cell>
          <cell r="G24">
            <v>2.749381422583139E-6</v>
          </cell>
          <cell r="H24">
            <v>3.9434089906915804E-6</v>
          </cell>
          <cell r="I24">
            <v>6.2956478032260403E-6</v>
          </cell>
          <cell r="J24">
            <v>4.0330776636925904E-6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0.10306917489129069</v>
          </cell>
          <cell r="H25">
            <v>0.5842331047796131</v>
          </cell>
          <cell r="I25">
            <v>4.4318331248155829</v>
          </cell>
          <cell r="J25">
            <v>1.0532362965658588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0.10293770910699052</v>
          </cell>
          <cell r="H26">
            <v>0.58423310477961388</v>
          </cell>
          <cell r="I26">
            <v>4.4318331248155882</v>
          </cell>
          <cell r="J26">
            <v>1.0532362965658588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0.12270139168631726</v>
          </cell>
          <cell r="H27">
            <v>0.67153230434438782</v>
          </cell>
          <cell r="I27">
            <v>4.765411962379547</v>
          </cell>
          <cell r="J27">
            <v>1.0638750473765646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0.12270139168631726</v>
          </cell>
          <cell r="H28">
            <v>0.67153230434438782</v>
          </cell>
          <cell r="I28">
            <v>4.765411962379547</v>
          </cell>
          <cell r="J28">
            <v>1.0638750473765646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5.2652462096608096E-6</v>
          </cell>
          <cell r="F29">
            <v>6.4508085155966203E-8</v>
          </cell>
          <cell r="G29">
            <v>6.4703614607745097E-3</v>
          </cell>
          <cell r="H29">
            <v>3.0150290720234101E-2</v>
          </cell>
          <cell r="I29">
            <v>9.6204947658430103E-8</v>
          </cell>
          <cell r="J29">
            <v>0.12292366753572399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5.2652462096608096E-6</v>
          </cell>
          <cell r="F30">
            <v>5.3297542948167801E-6</v>
          </cell>
          <cell r="G30">
            <v>6.4756773981305025E-3</v>
          </cell>
          <cell r="H30">
            <v>3.6625948201149255E-2</v>
          </cell>
          <cell r="I30">
            <v>0.27653172605244497</v>
          </cell>
          <cell r="J30">
            <v>0.23069997300786463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6.5061937904537973E-2</v>
          </cell>
          <cell r="J31">
            <v>5.2603263243359261E-2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6.5719129196502954E-2</v>
          </cell>
          <cell r="J32">
            <v>5.3134609336726493E-2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I33">
            <v>7.6751333666336798E-3</v>
          </cell>
          <cell r="J33">
            <v>3.7286730059129102E-8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I34">
            <v>7.6751333666336798E-3</v>
          </cell>
          <cell r="J34">
            <v>7.6751706533637401E-3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8.1608664288387463E-6</v>
          </cell>
          <cell r="F35">
            <v>7.9757025418654902E-6</v>
          </cell>
          <cell r="G35">
            <v>8.127254931289339E-6</v>
          </cell>
          <cell r="H35">
            <v>9.4848454563040848E-6</v>
          </cell>
          <cell r="I35">
            <v>1.5192165756678824E-5</v>
          </cell>
          <cell r="J35">
            <v>1.0713096414662116E-5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8.1608664288387412E-6</v>
          </cell>
          <cell r="F36">
            <v>7.9757025418654817E-6</v>
          </cell>
          <cell r="G36">
            <v>8.1272549312893289E-6</v>
          </cell>
          <cell r="H36">
            <v>9.4848454563040746E-6</v>
          </cell>
          <cell r="I36">
            <v>1.5192165756678809E-5</v>
          </cell>
          <cell r="J36">
            <v>1.0713096414662109E-5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9.0334419896878724E-6</v>
          </cell>
          <cell r="F37">
            <v>8.8291028168356793E-6</v>
          </cell>
          <cell r="G37">
            <v>8.9887252602431677E-6</v>
          </cell>
          <cell r="H37">
            <v>1.0292251013629857E-5</v>
          </cell>
          <cell r="I37">
            <v>1.6625939282797734E-5</v>
          </cell>
          <cell r="J37">
            <v>1.1480687670338316E-5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9.0334419896878724E-6</v>
          </cell>
          <cell r="F38">
            <v>8.8291028168356793E-6</v>
          </cell>
          <cell r="G38">
            <v>8.9887252602431677E-6</v>
          </cell>
          <cell r="H38">
            <v>1.0292251013629857E-5</v>
          </cell>
          <cell r="I38">
            <v>1.6625939282797734E-5</v>
          </cell>
          <cell r="J38">
            <v>1.1480687670338316E-5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1.20026497671615E-6</v>
          </cell>
          <cell r="H39">
            <v>3.0032366782128401E-6</v>
          </cell>
          <cell r="I39">
            <v>1.2849037771848601E-6</v>
          </cell>
          <cell r="J39">
            <v>2.9708514374992202E-6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3.34398367437201E-6</v>
          </cell>
          <cell r="F40">
            <v>3.34398367437201E-6</v>
          </cell>
          <cell r="G40">
            <v>3.34398367437201E-6</v>
          </cell>
          <cell r="H40">
            <v>3.8814666679302102E-6</v>
          </cell>
          <cell r="I40">
            <v>6.2220702187358297E-6</v>
          </cell>
          <cell r="J40">
            <v>4.3883048253738702E-6</v>
          </cell>
        </row>
        <row r="41">
          <cell r="B41" t="str">
            <v>D-RES_LTH</v>
          </cell>
          <cell r="C41" t="str">
            <v>VAR_fout</v>
          </cell>
          <cell r="D41" t="str">
            <v>RHNS_LTH_DH</v>
          </cell>
          <cell r="F41">
            <v>5.4452371444660072E-2</v>
          </cell>
          <cell r="G41">
            <v>6.9547245274968597E-2</v>
          </cell>
          <cell r="H41">
            <v>0.11200650424473126</v>
          </cell>
          <cell r="I41">
            <v>0.24325320567378553</v>
          </cell>
          <cell r="J41">
            <v>0.42410281736048594</v>
          </cell>
        </row>
        <row r="42">
          <cell r="B42" t="str">
            <v>D-RES_LTH</v>
          </cell>
          <cell r="C42" t="str">
            <v>VAR_fout</v>
          </cell>
          <cell r="D42" t="str">
            <v>RHEM_LTH_DH</v>
          </cell>
          <cell r="E42">
            <v>2.0317082652611611</v>
          </cell>
          <cell r="F42">
            <v>3.8269932662802617</v>
          </cell>
          <cell r="G42">
            <v>4.1412823463535391</v>
          </cell>
          <cell r="H42">
            <v>3.1058784693825738</v>
          </cell>
          <cell r="I42">
            <v>3.9011226723780106</v>
          </cell>
          <cell r="J42">
            <v>3.6306325621673352</v>
          </cell>
        </row>
        <row r="43">
          <cell r="B43" t="str">
            <v>D-RES_LTH</v>
          </cell>
          <cell r="C43" t="str">
            <v>VAR_fout</v>
          </cell>
          <cell r="D43" t="str">
            <v>RHES_LTH_DH</v>
          </cell>
          <cell r="E43">
            <v>1.7872897511924586</v>
          </cell>
          <cell r="F43">
            <v>3.5391857597310796</v>
          </cell>
          <cell r="G43">
            <v>3.5135623458347855</v>
          </cell>
          <cell r="H43">
            <v>2.4221349095955991</v>
          </cell>
          <cell r="I43">
            <v>3.0004144112554223</v>
          </cell>
          <cell r="J43">
            <v>2.5163378386796698</v>
          </cell>
        </row>
        <row r="44">
          <cell r="B44" t="str">
            <v>D-RES_LTH</v>
          </cell>
          <cell r="C44" t="str">
            <v>VAR_fout</v>
          </cell>
          <cell r="D44" t="str">
            <v>RHSA_LTH</v>
          </cell>
          <cell r="E44">
            <v>4.5210019967698294</v>
          </cell>
          <cell r="F44">
            <v>1.895563555988546</v>
          </cell>
          <cell r="G44">
            <v>1.8955635569535618</v>
          </cell>
          <cell r="H44">
            <v>1.8955635548420731</v>
          </cell>
          <cell r="I44">
            <v>1.8955635604852574</v>
          </cell>
          <cell r="J44">
            <v>1.8955633798093394</v>
          </cell>
        </row>
        <row r="45">
          <cell r="B45" t="str">
            <v>D-RES_LTH</v>
          </cell>
          <cell r="C45" t="str">
            <v>VAR_fout</v>
          </cell>
          <cell r="D45" t="str">
            <v>RHNM_LTH_DH</v>
          </cell>
          <cell r="F45">
            <v>0.35008105057613309</v>
          </cell>
          <cell r="G45">
            <v>0.38254301520547201</v>
          </cell>
          <cell r="H45">
            <v>0.44347219869243243</v>
          </cell>
          <cell r="I45">
            <v>0.59598955210110616</v>
          </cell>
          <cell r="J45">
            <v>0.80096019429451748</v>
          </cell>
        </row>
        <row r="46">
          <cell r="B46" t="str">
            <v>D-RES_LTH</v>
          </cell>
          <cell r="C46" t="str">
            <v>VAR_fin</v>
          </cell>
          <cell r="D46" t="str">
            <v>LTH</v>
          </cell>
          <cell r="E46">
            <v>9.2187280639759912</v>
          </cell>
          <cell r="F46">
            <v>10.684744572076006</v>
          </cell>
          <cell r="G46">
            <v>11.031824976295606</v>
          </cell>
          <cell r="H46">
            <v>8.7676858256592691</v>
          </cell>
          <cell r="I46">
            <v>10.511209318648433</v>
          </cell>
          <cell r="J46">
            <v>10.035471719391362</v>
          </cell>
        </row>
        <row r="47">
          <cell r="B47" t="str">
            <v>D-RES_LTH</v>
          </cell>
          <cell r="C47" t="str">
            <v>VAR_ncap</v>
          </cell>
          <cell r="D47" t="str">
            <v>-</v>
          </cell>
          <cell r="E47">
            <v>0.62767173571277002</v>
          </cell>
          <cell r="F47">
            <v>3.2236263105699201E-2</v>
          </cell>
          <cell r="G47">
            <v>3.1691533835598602E-3</v>
          </cell>
          <cell r="H47">
            <v>7.7949052808998602E-3</v>
          </cell>
          <cell r="I47">
            <v>1.1110133744657399E-2</v>
          </cell>
          <cell r="J47">
            <v>3.02253328729329E-2</v>
          </cell>
        </row>
        <row r="48">
          <cell r="B48" t="str">
            <v>D-RES_LTH</v>
          </cell>
          <cell r="C48" t="str">
            <v>VAR_cap</v>
          </cell>
          <cell r="D48" t="str">
            <v>-</v>
          </cell>
          <cell r="E48">
            <v>0.62767173571277002</v>
          </cell>
          <cell r="F48">
            <v>0.65990799881846895</v>
          </cell>
          <cell r="G48">
            <v>0.66307715220202901</v>
          </cell>
          <cell r="H48">
            <v>0.670872057482929</v>
          </cell>
          <cell r="I48">
            <v>0.69259662033723501</v>
          </cell>
          <cell r="J48">
            <v>0.72282195321016796</v>
          </cell>
        </row>
        <row r="49">
          <cell r="B49" t="str">
            <v>RHES-SHSTG-CHPNGA</v>
          </cell>
          <cell r="C49" t="str">
            <v>VAR_fout</v>
          </cell>
          <cell r="D49" t="str">
            <v>RHES_LTH_CHPNGA</v>
          </cell>
          <cell r="E49">
            <v>2.1623714268346695E-5</v>
          </cell>
          <cell r="F49">
            <v>1.3632309842481773E-5</v>
          </cell>
          <cell r="G49">
            <v>2.4953459246568338E-4</v>
          </cell>
          <cell r="H49">
            <v>5.7154860666328499E-4</v>
          </cell>
          <cell r="I49">
            <v>4.5422536271354138E-4</v>
          </cell>
          <cell r="J49">
            <v>6.8823380660730906E-4</v>
          </cell>
        </row>
        <row r="50">
          <cell r="B50" t="str">
            <v>RHES-SHSTG-CHPNGA</v>
          </cell>
          <cell r="C50" t="str">
            <v>VAR_fout</v>
          </cell>
          <cell r="D50" t="str">
            <v>AUX_RES_CHPNGA_OUT</v>
          </cell>
          <cell r="E50">
            <v>2.1623714268346749E-5</v>
          </cell>
          <cell r="F50">
            <v>1.3623227690688013E-5</v>
          </cell>
          <cell r="G50">
            <v>2.4927493107914294E-4</v>
          </cell>
          <cell r="H50">
            <v>5.7119238721671821E-4</v>
          </cell>
          <cell r="I50">
            <v>4.5411765024027631E-4</v>
          </cell>
          <cell r="J50">
            <v>6.8821447263361295E-4</v>
          </cell>
        </row>
        <row r="51">
          <cell r="B51" t="str">
            <v>RHES-SHSTG-CHPNGA</v>
          </cell>
          <cell r="C51" t="str">
            <v>VAR_fin</v>
          </cell>
          <cell r="D51" t="str">
            <v>RHES_LTH_CHPNGA</v>
          </cell>
          <cell r="E51">
            <v>2.8798836051207717E-5</v>
          </cell>
          <cell r="F51">
            <v>1.8042293345710157E-5</v>
          </cell>
          <cell r="G51">
            <v>3.2197861687088093E-4</v>
          </cell>
          <cell r="H51">
            <v>7.1407111787530298E-4</v>
          </cell>
          <cell r="I51">
            <v>5.3408730770520196E-4</v>
          </cell>
          <cell r="J51">
            <v>7.6446621506811934E-4</v>
          </cell>
        </row>
        <row r="52">
          <cell r="B52" t="str">
            <v>RHES-SHSTG-CHPNGA</v>
          </cell>
          <cell r="C52" t="str">
            <v>VAR_fin</v>
          </cell>
          <cell r="D52" t="str">
            <v>AUX_RES_CHPNGA_IN</v>
          </cell>
          <cell r="E52">
            <v>2.8798836051207717E-5</v>
          </cell>
          <cell r="F52">
            <v>1.8042293345710157E-5</v>
          </cell>
          <cell r="G52">
            <v>3.2197861687088093E-4</v>
          </cell>
          <cell r="H52">
            <v>7.1407111787530298E-4</v>
          </cell>
          <cell r="I52">
            <v>5.3408730770520196E-4</v>
          </cell>
          <cell r="J52">
            <v>7.6446621506811934E-4</v>
          </cell>
        </row>
        <row r="53">
          <cell r="B53" t="str">
            <v>RHES-SHSTG-CHPNGA</v>
          </cell>
          <cell r="C53" t="str">
            <v>VAR_ncap</v>
          </cell>
          <cell r="D53" t="str">
            <v>-</v>
          </cell>
          <cell r="E53">
            <v>1.14748150904597E-5</v>
          </cell>
          <cell r="F53">
            <v>1.1134048562691001E-6</v>
          </cell>
          <cell r="G53">
            <v>4.7118047559508901E-5</v>
          </cell>
          <cell r="H53">
            <v>3.3953751408199198E-4</v>
          </cell>
          <cell r="I53">
            <v>9.2430726791070003E-5</v>
          </cell>
          <cell r="J53">
            <v>2.5749380112169001E-4</v>
          </cell>
        </row>
        <row r="54">
          <cell r="B54" t="str">
            <v>RHES-SHSTG-CHPNGA</v>
          </cell>
          <cell r="C54" t="str">
            <v>VAR_cap</v>
          </cell>
          <cell r="D54" t="str">
            <v>-</v>
          </cell>
          <cell r="E54">
            <v>1.14748150904597E-5</v>
          </cell>
          <cell r="F54">
            <v>1.2588219946728799E-5</v>
          </cell>
          <cell r="G54">
            <v>5.9690095553485147E-5</v>
          </cell>
          <cell r="H54">
            <v>3.9920051785172515E-4</v>
          </cell>
          <cell r="I54">
            <v>3.3958134695058029E-4</v>
          </cell>
          <cell r="J54">
            <v>3.2749998013088382E-4</v>
          </cell>
        </row>
        <row r="55">
          <cell r="B55" t="str">
            <v>RHNS-CHPWOD</v>
          </cell>
          <cell r="C55" t="str">
            <v>VAR_fout</v>
          </cell>
          <cell r="D55" t="str">
            <v>RHNS_LTH_CHPWOD</v>
          </cell>
          <cell r="H55">
            <v>4.6304201694740661E-6</v>
          </cell>
          <cell r="I55">
            <v>6.649306937382726E-6</v>
          </cell>
          <cell r="J55">
            <v>2.3163359901471983E-6</v>
          </cell>
        </row>
        <row r="56">
          <cell r="B56" t="str">
            <v>RHNS-CHPWOD</v>
          </cell>
          <cell r="C56" t="str">
            <v>VAR_fout</v>
          </cell>
          <cell r="D56" t="str">
            <v>RHNS_KEV_WOD_ELC_CHP</v>
          </cell>
          <cell r="H56">
            <v>7.2662199184600878E-7</v>
          </cell>
          <cell r="I56">
            <v>1.4293564047108848E-6</v>
          </cell>
          <cell r="J56">
            <v>3.3904779279785262E-7</v>
          </cell>
        </row>
        <row r="57">
          <cell r="B57" t="str">
            <v>RHNS-CHPWOD</v>
          </cell>
          <cell r="C57" t="str">
            <v>VAR_fin</v>
          </cell>
          <cell r="D57" t="str">
            <v>RWOD</v>
          </cell>
          <cell r="H57">
            <v>8.9937879143163534E-6</v>
          </cell>
          <cell r="I57">
            <v>1.2138332897627736E-5</v>
          </cell>
          <cell r="J57">
            <v>5.3878402120021998E-6</v>
          </cell>
        </row>
        <row r="58">
          <cell r="B58" t="str">
            <v>RHNS-CHPWOD</v>
          </cell>
          <cell r="C58" t="str">
            <v>VAR_ncap</v>
          </cell>
          <cell r="D58" t="str">
            <v>-</v>
          </cell>
          <cell r="H58">
            <v>1.6617869010156201E-7</v>
          </cell>
          <cell r="J58">
            <v>6.5428745852152306E-8</v>
          </cell>
        </row>
        <row r="59">
          <cell r="B59" t="str">
            <v>RHNS-CHPWOD</v>
          </cell>
          <cell r="C59" t="str">
            <v>VAR_cap</v>
          </cell>
          <cell r="D59" t="str">
            <v>-</v>
          </cell>
          <cell r="H59">
            <v>1.6617869010156201E-7</v>
          </cell>
          <cell r="I59">
            <v>2.4270275837980901E-7</v>
          </cell>
          <cell r="J59">
            <v>1.20081764738534E-7</v>
          </cell>
        </row>
        <row r="60">
          <cell r="B60" t="str">
            <v>D-ICOA</v>
          </cell>
          <cell r="C60" t="str">
            <v>VAR_fout</v>
          </cell>
          <cell r="D60" t="str">
            <v>ICOA</v>
          </cell>
          <cell r="E60">
            <v>3.5600000057513128</v>
          </cell>
          <cell r="F60">
            <v>3.4647164172366667</v>
          </cell>
          <cell r="G60">
            <v>1.7325083404243857</v>
          </cell>
          <cell r="H60">
            <v>1.9017489852249805E-6</v>
          </cell>
          <cell r="I60">
            <v>1.5056647720608531E-6</v>
          </cell>
          <cell r="J60"/>
        </row>
        <row r="61">
          <cell r="B61" t="str">
            <v>D-ICOA</v>
          </cell>
          <cell r="C61" t="str">
            <v>VAR_fout</v>
          </cell>
          <cell r="D61" t="str">
            <v>CO2</v>
          </cell>
          <cell r="E61">
            <v>330.01200053314699</v>
          </cell>
          <cell r="F61">
            <v>321.17921187783998</v>
          </cell>
          <cell r="G61">
            <v>160.60352315733999</v>
          </cell>
          <cell r="H61">
            <v>1.7629213093035601E-4</v>
          </cell>
          <cell r="I61">
            <v>1.39575124370041E-4</v>
          </cell>
          <cell r="J61"/>
        </row>
        <row r="62">
          <cell r="B62" t="str">
            <v>D-ICOA</v>
          </cell>
          <cell r="C62" t="str">
            <v>VAR_fin</v>
          </cell>
          <cell r="D62" t="str">
            <v>COA</v>
          </cell>
          <cell r="E62">
            <v>3.5600000057513128</v>
          </cell>
          <cell r="F62">
            <v>3.4647164172366667</v>
          </cell>
          <cell r="G62">
            <v>1.7325083404243857</v>
          </cell>
          <cell r="H62">
            <v>1.9017489852249805E-6</v>
          </cell>
          <cell r="I62">
            <v>1.5056647720608531E-6</v>
          </cell>
          <cell r="J62"/>
        </row>
        <row r="63">
          <cell r="B63" t="str">
            <v>RHNM-SHSTG-CHPWOD</v>
          </cell>
          <cell r="C63" t="str">
            <v>VAR_fout</v>
          </cell>
          <cell r="D63" t="str">
            <v>RHNM_LTH_CHPWOD</v>
          </cell>
          <cell r="H63">
            <v>3.941280206389217E-6</v>
          </cell>
          <cell r="I63">
            <v>6.1812447226079778E-6</v>
          </cell>
          <cell r="J63">
            <v>4.4360404312848159E-6</v>
          </cell>
        </row>
        <row r="64">
          <cell r="B64" t="str">
            <v>RHNM-SHSTG-CHPWOD</v>
          </cell>
          <cell r="C64" t="str">
            <v>VAR_fout</v>
          </cell>
          <cell r="D64" t="str">
            <v>AUX_RNM-CHPWOD_OUT</v>
          </cell>
          <cell r="H64">
            <v>3.8370565507542627E-6</v>
          </cell>
          <cell r="I64">
            <v>6.181244722607999E-6</v>
          </cell>
          <cell r="J64">
            <v>4.4360404312848193E-6</v>
          </cell>
        </row>
        <row r="65">
          <cell r="B65" t="str">
            <v>RHNM-SHSTG-CHPWOD</v>
          </cell>
          <cell r="C65" t="str">
            <v>VAR_fin</v>
          </cell>
          <cell r="D65" t="str">
            <v>RHNM_LTH_CHPWOD</v>
          </cell>
          <cell r="H65">
            <v>4.9301518751931903E-6</v>
          </cell>
          <cell r="I65">
            <v>7.2718655097515367E-6</v>
          </cell>
          <cell r="J65">
            <v>4.9287026208692003E-6</v>
          </cell>
        </row>
        <row r="66">
          <cell r="B66" t="str">
            <v>RHNM-SHSTG-CHPWOD</v>
          </cell>
          <cell r="C66" t="str">
            <v>VAR_fin</v>
          </cell>
          <cell r="D66" t="str">
            <v>AUX_RNM-CHPWOD_IN</v>
          </cell>
          <cell r="H66">
            <v>4.9301518751931903E-6</v>
          </cell>
          <cell r="I66">
            <v>7.2718655097515367E-6</v>
          </cell>
          <cell r="J66">
            <v>4.9287026208692003E-6</v>
          </cell>
        </row>
        <row r="67">
          <cell r="B67" t="str">
            <v>RHNM-SHSTG-CHPWOD</v>
          </cell>
          <cell r="C67" t="str">
            <v>VAR_ncap</v>
          </cell>
          <cell r="D67" t="str">
            <v>-</v>
          </cell>
          <cell r="E67">
            <v>4.2258962651490803E-6</v>
          </cell>
          <cell r="F67">
            <v>9.5919909867484904E-8</v>
          </cell>
          <cell r="G67">
            <v>1.4656579177730001E-7</v>
          </cell>
          <cell r="H67">
            <v>1.1804246024780801E-7</v>
          </cell>
          <cell r="I67">
            <v>3.4199645978947201E-7</v>
          </cell>
          <cell r="J67">
            <v>6.8496866219900704E-7</v>
          </cell>
        </row>
        <row r="68">
          <cell r="B68" t="str">
            <v>RHNM-SHSTG-CHPWOD</v>
          </cell>
          <cell r="C68" t="str">
            <v>VAR_cap</v>
          </cell>
          <cell r="D68" t="str">
            <v>-</v>
          </cell>
          <cell r="E68">
            <v>4.2258962651490803E-6</v>
          </cell>
          <cell r="F68">
            <v>4.3101875562259884E-6</v>
          </cell>
          <cell r="G68">
            <v>4.426681523612572E-6</v>
          </cell>
          <cell r="H68">
            <v>4.4978273481452603E-6</v>
          </cell>
          <cell r="I68">
            <v>5.9806870959537282E-6</v>
          </cell>
          <cell r="J68">
            <v>3.2664283698654522E-6</v>
          </cell>
        </row>
        <row r="69">
          <cell r="B69" t="str">
            <v>RHNS-CHPGFC</v>
          </cell>
          <cell r="C69" t="str">
            <v>VAR_fout</v>
          </cell>
          <cell r="D69" t="str">
            <v>CO2_R</v>
          </cell>
          <cell r="I69">
            <v>1.18924939921316E-5</v>
          </cell>
          <cell r="J69">
            <v>1.59455767248927E-5</v>
          </cell>
        </row>
        <row r="70">
          <cell r="B70" t="str">
            <v>RHNS-CHPGFC</v>
          </cell>
          <cell r="C70" t="str">
            <v>VAR_fin</v>
          </cell>
          <cell r="D70" t="str">
            <v>RNGA</v>
          </cell>
          <cell r="I70">
            <v>2.1085982255552496E-7</v>
          </cell>
          <cell r="J70">
            <v>2.8272299157611124E-7</v>
          </cell>
        </row>
        <row r="71">
          <cell r="B71" t="str">
            <v>RHNS-CHPGFC</v>
          </cell>
          <cell r="C71" t="str">
            <v>VAR_ncap</v>
          </cell>
          <cell r="D71" t="str">
            <v>-</v>
          </cell>
          <cell r="H71">
            <v>2.11753341338324E-8</v>
          </cell>
          <cell r="J71">
            <v>1.21084789596773E-8</v>
          </cell>
        </row>
        <row r="72">
          <cell r="B72" t="str">
            <v>RHNS-CHPGFC</v>
          </cell>
          <cell r="C72" t="str">
            <v>VAR_cap</v>
          </cell>
          <cell r="D72" t="str">
            <v>-</v>
          </cell>
          <cell r="H72">
            <v>2.11753341338324E-8</v>
          </cell>
          <cell r="I72">
            <v>5.8326711325888602E-8</v>
          </cell>
          <cell r="J72">
            <v>4.7219285408223303E-8</v>
          </cell>
        </row>
        <row r="73">
          <cell r="B73" t="str">
            <v>D-ENGA</v>
          </cell>
          <cell r="C73" t="str">
            <v>VAR_fout</v>
          </cell>
          <cell r="D73" t="str">
            <v>CO2</v>
          </cell>
          <cell r="E73">
            <v>310.94987269249299</v>
          </cell>
          <cell r="F73">
            <v>106.977866411386</v>
          </cell>
          <cell r="G73">
            <v>220.644546030432</v>
          </cell>
          <cell r="H73">
            <v>120.402161323942</v>
          </cell>
          <cell r="I73">
            <v>0.267756720616524</v>
          </cell>
          <cell r="J73">
            <v>2.2125623700589901E-4</v>
          </cell>
        </row>
        <row r="74">
          <cell r="B74" t="str">
            <v>D-ENGA</v>
          </cell>
          <cell r="C74" t="str">
            <v>VAR_fout</v>
          </cell>
          <cell r="D74" t="str">
            <v>ENGA</v>
          </cell>
          <cell r="E74">
            <v>5.6934457277583377</v>
          </cell>
          <cell r="F74">
            <v>1.8907306485853976</v>
          </cell>
          <cell r="G74">
            <v>4.748585050030357</v>
          </cell>
          <cell r="H74">
            <v>2.1290641060544999</v>
          </cell>
          <cell r="I74">
            <v>6.6380040956091329E-3</v>
          </cell>
          <cell r="J74">
            <v>3.2257786294651756E-3</v>
          </cell>
        </row>
        <row r="75">
          <cell r="B75" t="str">
            <v>D-ENGA</v>
          </cell>
          <cell r="C75" t="str">
            <v>VAR_fin</v>
          </cell>
          <cell r="D75" t="str">
            <v>NGA</v>
          </cell>
          <cell r="E75">
            <v>5.5132956151151102</v>
          </cell>
          <cell r="F75">
            <v>1.896770681052941</v>
          </cell>
          <cell r="G75">
            <v>3.9121373409651139</v>
          </cell>
          <cell r="H75">
            <v>2.1347900943961293</v>
          </cell>
          <cell r="I75">
            <v>4.7474595853993712E-3</v>
          </cell>
          <cell r="J75">
            <v>3.922982925636509E-6</v>
          </cell>
        </row>
        <row r="76">
          <cell r="B76" t="str">
            <v>D-ENGA</v>
          </cell>
          <cell r="C76" t="str">
            <v>VAR_fin</v>
          </cell>
          <cell r="D76" t="str">
            <v>BNGA</v>
          </cell>
          <cell r="E76">
            <v>0.19833850588868909</v>
          </cell>
          <cell r="G76">
            <v>0.85111923446916171</v>
          </cell>
          <cell r="H76">
            <v>2.4789491432811169E-5</v>
          </cell>
          <cell r="I76">
            <v>1.7165210831551819E-3</v>
          </cell>
          <cell r="J76">
            <v>3.1346487391448598E-3</v>
          </cell>
        </row>
        <row r="77">
          <cell r="B77" t="str">
            <v>D-ENGA</v>
          </cell>
          <cell r="C77" t="str">
            <v>VAR_fin</v>
          </cell>
          <cell r="D77" t="str">
            <v>H2</v>
          </cell>
          <cell r="G77">
            <v>4.9833434659079579E-4</v>
          </cell>
          <cell r="H77">
            <v>1.0497852893812808E-3</v>
          </cell>
          <cell r="I77">
            <v>1.9443534184211621E-4</v>
          </cell>
          <cell r="J77">
            <v>9.6796806136235957E-5</v>
          </cell>
        </row>
        <row r="78">
          <cell r="B78" t="str">
            <v>D-ENGA</v>
          </cell>
          <cell r="C78" t="str">
            <v>VAR_cap</v>
          </cell>
          <cell r="D78" t="str">
            <v>-</v>
          </cell>
          <cell r="E78">
            <v>1.0275119945409801</v>
          </cell>
          <cell r="F78">
            <v>1.0275119945409801</v>
          </cell>
          <cell r="G78">
            <v>1.0275119945409801</v>
          </cell>
          <cell r="H78">
            <v>1.0275119945409801</v>
          </cell>
          <cell r="I78">
            <v>1.0275119945409801</v>
          </cell>
          <cell r="J78">
            <v>0.72467668131476004</v>
          </cell>
        </row>
        <row r="79">
          <cell r="B79" t="str">
            <v>D-ILFO</v>
          </cell>
          <cell r="C79" t="str">
            <v>VAR_fout</v>
          </cell>
          <cell r="D79" t="str">
            <v>CO2</v>
          </cell>
          <cell r="E79">
            <v>688.71350826310004</v>
          </cell>
          <cell r="F79">
            <v>652.00741973358197</v>
          </cell>
          <cell r="G79">
            <v>599.18093068295798</v>
          </cell>
          <cell r="H79">
            <v>536.93922040300595</v>
          </cell>
          <cell r="I79">
            <v>255.56475111211299</v>
          </cell>
          <cell r="J79"/>
        </row>
        <row r="80">
          <cell r="B80" t="str">
            <v>D-ILFO</v>
          </cell>
          <cell r="C80" t="str">
            <v>VAR_fout</v>
          </cell>
          <cell r="D80" t="str">
            <v>ILFO</v>
          </cell>
          <cell r="E80">
            <v>9.1887542747834843</v>
          </cell>
          <cell r="F80">
            <v>8.6990249115003415</v>
          </cell>
          <cell r="G80">
            <v>7.9942189103765253</v>
          </cell>
          <cell r="H80">
            <v>7.1637955547643539</v>
          </cell>
          <cell r="I80">
            <v>3.4097231390768719</v>
          </cell>
          <cell r="J80">
            <v>0.36204307156827253</v>
          </cell>
        </row>
        <row r="81">
          <cell r="B81" t="str">
            <v>D-ILFO</v>
          </cell>
          <cell r="C81" t="str">
            <v>VAR_fin</v>
          </cell>
          <cell r="D81" t="str">
            <v>LFO</v>
          </cell>
          <cell r="E81">
            <v>9.3448237213446372</v>
          </cell>
          <cell r="F81">
            <v>8.8467763871584957</v>
          </cell>
          <cell r="G81">
            <v>8.1299990594702578</v>
          </cell>
          <cell r="H81">
            <v>7.285471104518404</v>
          </cell>
          <cell r="I81">
            <v>3.4676357003000362</v>
          </cell>
          <cell r="J81"/>
        </row>
        <row r="82">
          <cell r="B82" t="str">
            <v>D-ILFO</v>
          </cell>
          <cell r="C82" t="str">
            <v>VAR_fin</v>
          </cell>
          <cell r="D82" t="str">
            <v>BDS</v>
          </cell>
          <cell r="J82">
            <v>0.36819219984346413</v>
          </cell>
        </row>
        <row r="83">
          <cell r="B83" t="str">
            <v>HPLNGA</v>
          </cell>
          <cell r="C83" t="str">
            <v>VAR_fout</v>
          </cell>
          <cell r="D83" t="str">
            <v>LTH</v>
          </cell>
          <cell r="E83">
            <v>1.7328975576981942</v>
          </cell>
          <cell r="F83">
            <v>1.6155248609064674</v>
          </cell>
          <cell r="G83">
            <v>4.0440952170223117</v>
          </cell>
          <cell r="H83">
            <v>1.8190773407721668</v>
          </cell>
          <cell r="I83">
            <v>1.3620326937908284E-6</v>
          </cell>
          <cell r="J83"/>
        </row>
        <row r="84">
          <cell r="B84" t="str">
            <v>HPLNGA</v>
          </cell>
          <cell r="C84" t="str">
            <v>VAR_fout</v>
          </cell>
          <cell r="D84" t="str">
            <v>CO2_E</v>
          </cell>
          <cell r="E84">
            <v>114.383344919542</v>
          </cell>
          <cell r="F84">
            <v>106.635926959592</v>
          </cell>
          <cell r="G84">
            <v>266.93853658064802</v>
          </cell>
          <cell r="H84">
            <v>120.071812658821</v>
          </cell>
          <cell r="I84">
            <v>8.9903673020643295E-5</v>
          </cell>
          <cell r="J84"/>
        </row>
        <row r="85">
          <cell r="B85" t="str">
            <v>HPLNGA</v>
          </cell>
          <cell r="C85" t="str">
            <v>VAR_fin</v>
          </cell>
          <cell r="D85" t="str">
            <v>ENGA</v>
          </cell>
          <cell r="E85">
            <v>2.028073491481249</v>
          </cell>
          <cell r="F85">
            <v>1.890707924815463</v>
          </cell>
          <cell r="G85">
            <v>4.7329527762526258</v>
          </cell>
          <cell r="H85">
            <v>2.1289328485606633</v>
          </cell>
          <cell r="I85">
            <v>1.5940367556851657E-6</v>
          </cell>
          <cell r="J85"/>
        </row>
        <row r="86">
          <cell r="B86" t="str">
            <v>HPLNGA</v>
          </cell>
          <cell r="C86" t="str">
            <v>VAR_ncap</v>
          </cell>
          <cell r="D86" t="str">
            <v>-</v>
          </cell>
          <cell r="G86">
            <v>1.41530066644962E-8</v>
          </cell>
          <cell r="H86">
            <v>3.2147755585975701E-8</v>
          </cell>
          <cell r="I86">
            <v>1.0029908861267299E-8</v>
          </cell>
          <cell r="J86"/>
        </row>
        <row r="87">
          <cell r="B87" t="str">
            <v>HPLNGA</v>
          </cell>
          <cell r="C87" t="str">
            <v>VAR_cap</v>
          </cell>
          <cell r="D87" t="str">
            <v>-</v>
          </cell>
          <cell r="E87">
            <v>0.51294973827152601</v>
          </cell>
          <cell r="F87">
            <v>0.51294968680407194</v>
          </cell>
          <cell r="G87">
            <v>0.51294967086935361</v>
          </cell>
          <cell r="H87">
            <v>0.23073025446588014</v>
          </cell>
          <cell r="I87">
            <v>1.0858185742843399E-6</v>
          </cell>
          <cell r="J87">
            <v>8.2317223839313541E-7</v>
          </cell>
        </row>
        <row r="88">
          <cell r="B88" t="str">
            <v>G-INTC-IMP00-AT</v>
          </cell>
          <cell r="C88" t="str">
            <v>VAR_fout</v>
          </cell>
          <cell r="D88" t="str">
            <v>ELC</v>
          </cell>
          <cell r="E88">
            <v>15.013805486959129</v>
          </cell>
          <cell r="F88">
            <v>2.0418151571895856E-5</v>
          </cell>
          <cell r="G88">
            <v>1.5748954349913646E-5</v>
          </cell>
          <cell r="H88">
            <v>1.3655564566475577E-5</v>
          </cell>
          <cell r="I88">
            <v>6.7498133490000536E-6</v>
          </cell>
          <cell r="J88">
            <v>8.6510755631948807E-6</v>
          </cell>
        </row>
        <row r="89">
          <cell r="B89" t="str">
            <v>G-INTC-IMP00-AT</v>
          </cell>
          <cell r="C89" t="str">
            <v>VAR_fin</v>
          </cell>
          <cell r="D89" t="str">
            <v>ELC_I-AT</v>
          </cell>
          <cell r="E89">
            <v>15.013805486959129</v>
          </cell>
          <cell r="F89">
            <v>2.0418151571895856E-5</v>
          </cell>
          <cell r="G89">
            <v>1.5748954349913646E-5</v>
          </cell>
          <cell r="H89">
            <v>1.3655564566475577E-5</v>
          </cell>
          <cell r="I89">
            <v>6.7498133490000536E-6</v>
          </cell>
          <cell r="J89">
            <v>8.6510755631948807E-6</v>
          </cell>
        </row>
        <row r="90">
          <cell r="B90" t="str">
            <v>G-INTC-IMP00-AT</v>
          </cell>
          <cell r="C90" t="str">
            <v>VAR_cap</v>
          </cell>
          <cell r="D90" t="str">
            <v>-</v>
          </cell>
          <cell r="E90">
            <v>0.55202510210237699</v>
          </cell>
          <cell r="F90">
            <v>1.6368644599751292E-6</v>
          </cell>
          <cell r="G90">
            <v>1.6274903200663715E-6</v>
          </cell>
          <cell r="H90">
            <v>1.6240182099114264E-6</v>
          </cell>
          <cell r="I90">
            <v>1.6216416398595612E-6</v>
          </cell>
          <cell r="J90">
            <v>1.6209037698722284E-6</v>
          </cell>
        </row>
        <row r="91">
          <cell r="B91" t="str">
            <v>CHPWST</v>
          </cell>
          <cell r="C91" t="str">
            <v>VAR_fout</v>
          </cell>
          <cell r="D91" t="str">
            <v>ELC35</v>
          </cell>
          <cell r="E91">
            <v>1.4050527656347065</v>
          </cell>
          <cell r="F91">
            <v>1.2995354670318195</v>
          </cell>
          <cell r="G91">
            <v>1.2158235608479318</v>
          </cell>
          <cell r="H91">
            <v>1.2901763053711821</v>
          </cell>
          <cell r="I91">
            <v>1.2826612377275037</v>
          </cell>
          <cell r="J91">
            <v>1.2865769968451206</v>
          </cell>
        </row>
        <row r="92">
          <cell r="B92" t="str">
            <v>CHPWST</v>
          </cell>
          <cell r="C92" t="str">
            <v>VAR_fout</v>
          </cell>
          <cell r="D92" t="str">
            <v>LTH</v>
          </cell>
          <cell r="E92">
            <v>14.159859737036557</v>
          </cell>
          <cell r="F92">
            <v>13.051648768282597</v>
          </cell>
          <cell r="G92">
            <v>12.147993900891183</v>
          </cell>
          <cell r="H92">
            <v>12.779633850555896</v>
          </cell>
          <cell r="I92">
            <v>12.034786561588673</v>
          </cell>
          <cell r="J92">
            <v>11.399072192047768</v>
          </cell>
        </row>
        <row r="93">
          <cell r="B93" t="str">
            <v>CHPWST</v>
          </cell>
          <cell r="C93" t="str">
            <v>VAR_fout</v>
          </cell>
          <cell r="D93" t="str">
            <v>CO2_E</v>
          </cell>
          <cell r="E93">
            <v>2783.9966524941701</v>
          </cell>
          <cell r="F93">
            <v>2574.9227918708898</v>
          </cell>
          <cell r="G93">
            <v>2409.0545253616501</v>
          </cell>
          <cell r="H93">
            <v>2556.3783817457702</v>
          </cell>
          <cell r="I93">
            <v>2541.4878924524301</v>
          </cell>
          <cell r="J93">
            <v>2549.2466475269998</v>
          </cell>
        </row>
        <row r="94">
          <cell r="B94" t="str">
            <v>CHPWST</v>
          </cell>
          <cell r="C94" t="str">
            <v>VAR_fin</v>
          </cell>
          <cell r="D94" t="str">
            <v>EWST</v>
          </cell>
          <cell r="E94">
            <v>29.999963927738921</v>
          </cell>
          <cell r="F94">
            <v>27.747012843436352</v>
          </cell>
          <cell r="G94">
            <v>25.959639281914271</v>
          </cell>
          <cell r="H94">
            <v>27.547180837777685</v>
          </cell>
          <cell r="I94">
            <v>27.386722979013221</v>
          </cell>
          <cell r="J94">
            <v>27.470330253523748</v>
          </cell>
        </row>
        <row r="95">
          <cell r="B95" t="str">
            <v>CHPWST</v>
          </cell>
          <cell r="C95" t="str">
            <v>VAR_ncap</v>
          </cell>
          <cell r="D95" t="str">
            <v>-</v>
          </cell>
          <cell r="I95">
            <v>1.9609067901002499E-2</v>
          </cell>
          <cell r="J95">
            <v>2.8457973510345399E-2</v>
          </cell>
        </row>
        <row r="96">
          <cell r="B96" t="str">
            <v>CHPWST</v>
          </cell>
          <cell r="C96" t="str">
            <v>VAR_cap</v>
          </cell>
          <cell r="D96" t="str">
            <v>-</v>
          </cell>
          <cell r="E96">
            <v>7.6766001853349433E-2</v>
          </cell>
          <cell r="F96">
            <v>7.1000995948600654E-2</v>
          </cell>
          <cell r="G96">
            <v>7.0489653955945905E-2</v>
          </cell>
          <cell r="H96">
            <v>7.0489653708256328E-2</v>
          </cell>
          <cell r="I96">
            <v>7.0079058272935008E-2</v>
          </cell>
          <cell r="J96">
            <v>7.0292996065891789E-2</v>
          </cell>
        </row>
        <row r="97">
          <cell r="B97" t="str">
            <v>RHES-CHPNGA</v>
          </cell>
          <cell r="C97" t="str">
            <v>VAR_fout</v>
          </cell>
          <cell r="D97" t="str">
            <v>CO2_R</v>
          </cell>
          <cell r="E97">
            <v>2.6595096792589299</v>
          </cell>
          <cell r="F97">
            <v>0.24653297398319299</v>
          </cell>
          <cell r="G97">
            <v>0.83046750574619099</v>
          </cell>
          <cell r="H97">
            <v>0.81654670750264502</v>
          </cell>
          <cell r="I97">
            <v>0.76464113115322496</v>
          </cell>
          <cell r="J97">
            <v>0.72464488446998199</v>
          </cell>
        </row>
        <row r="98">
          <cell r="B98" t="str">
            <v>RHES-CHPNGA</v>
          </cell>
          <cell r="C98" t="str">
            <v>VAR_fout</v>
          </cell>
          <cell r="D98" t="str">
            <v>RHES_NKEV_GAS_ELC_CHP</v>
          </cell>
          <cell r="E98">
            <v>1.2567901584582564E-2</v>
          </cell>
          <cell r="F98">
            <v>1.1867645464871284E-3</v>
          </cell>
          <cell r="G98">
            <v>4.0335660038670462E-3</v>
          </cell>
          <cell r="H98">
            <v>4.0360672801133509E-3</v>
          </cell>
          <cell r="I98">
            <v>3.8289969927514538E-3</v>
          </cell>
          <cell r="J98">
            <v>3.7064634324239462E-3</v>
          </cell>
        </row>
        <row r="99">
          <cell r="B99" t="str">
            <v>RHES-CHPNGA</v>
          </cell>
          <cell r="C99" t="str">
            <v>VAR_fout</v>
          </cell>
          <cell r="D99" t="str">
            <v>RHES_LTH_CHPNGA</v>
          </cell>
          <cell r="E99">
            <v>3.0256059370291376E-2</v>
          </cell>
          <cell r="F99">
            <v>2.8281415435862643E-3</v>
          </cell>
          <cell r="G99">
            <v>9.4650080566933362E-3</v>
          </cell>
          <cell r="H99">
            <v>9.225296640259107E-3</v>
          </cell>
          <cell r="I99">
            <v>8.5984493872313314E-3</v>
          </cell>
          <cell r="J99">
            <v>8.0520553280908069E-3</v>
          </cell>
        </row>
        <row r="100">
          <cell r="B100" t="str">
            <v>RHES-CHPNGA</v>
          </cell>
          <cell r="C100" t="str">
            <v>VAR_fin</v>
          </cell>
          <cell r="D100" t="str">
            <v>RNGA</v>
          </cell>
          <cell r="E100">
            <v>4.715442693721509E-2</v>
          </cell>
          <cell r="F100">
            <v>4.3711520209785892E-3</v>
          </cell>
          <cell r="G100">
            <v>1.4724601165712609E-2</v>
          </cell>
          <cell r="H100">
            <v>1.4477778501819928E-2</v>
          </cell>
          <cell r="I100">
            <v>1.3557466864418886E-2</v>
          </cell>
          <cell r="J100">
            <v>1.2848313554432309E-2</v>
          </cell>
        </row>
        <row r="101">
          <cell r="B101" t="str">
            <v>RHES-CHPNGA</v>
          </cell>
          <cell r="C101" t="str">
            <v>VAR_ncap</v>
          </cell>
          <cell r="D101" t="str">
            <v>-</v>
          </cell>
          <cell r="I101">
            <v>2.17827617216614E-4</v>
          </cell>
          <cell r="J101">
            <v>1.11597760562255E-4</v>
          </cell>
        </row>
        <row r="102">
          <cell r="B102" t="str">
            <v>RHES-CHPNGA</v>
          </cell>
          <cell r="C102" t="str">
            <v>VAR_cap</v>
          </cell>
          <cell r="D102" t="str">
            <v>-</v>
          </cell>
          <cell r="E102">
            <v>2.3784143894729696E-3</v>
          </cell>
          <cell r="F102">
            <v>3.5877341754451996E-4</v>
          </cell>
          <cell r="G102">
            <v>3.5877331066368711E-4</v>
          </cell>
          <cell r="H102">
            <v>3.5876916457884404E-4</v>
          </cell>
          <cell r="I102">
            <v>3.40364127053433E-4</v>
          </cell>
          <cell r="J102">
            <v>3.2947572338964698E-4</v>
          </cell>
        </row>
        <row r="103">
          <cell r="B103" t="str">
            <v>RHEM-CHPWOD</v>
          </cell>
          <cell r="C103" t="str">
            <v>VAR_fout</v>
          </cell>
          <cell r="D103" t="str">
            <v>RHEM_KEV_WOD_ELC_CHP</v>
          </cell>
          <cell r="H103">
            <v>2.4858389171705154E-6</v>
          </cell>
          <cell r="I103">
            <v>4.3862705453011507E-6</v>
          </cell>
          <cell r="J103">
            <v>1.0388583009623423E-6</v>
          </cell>
        </row>
        <row r="104">
          <cell r="B104" t="str">
            <v>RHEM-CHPWOD</v>
          </cell>
          <cell r="C104" t="str">
            <v>VAR_fout</v>
          </cell>
          <cell r="D104" t="str">
            <v>RHEM_LTH_CHPWOD</v>
          </cell>
          <cell r="H104">
            <v>9.7660583995519749E-6</v>
          </cell>
          <cell r="I104">
            <v>1.2744173056345794E-5</v>
          </cell>
          <cell r="J104">
            <v>5.5044678927729036E-6</v>
          </cell>
        </row>
        <row r="105">
          <cell r="B105" t="str">
            <v>RHEM-CHPWOD</v>
          </cell>
          <cell r="C105" t="str">
            <v>VAR_fin</v>
          </cell>
          <cell r="D105" t="str">
            <v>RWOD</v>
          </cell>
          <cell r="H105">
            <v>1.5244404118931188E-5</v>
          </cell>
          <cell r="I105">
            <v>1.881075351289736E-5</v>
          </cell>
          <cell r="J105">
            <v>8.1444482891270571E-6</v>
          </cell>
        </row>
        <row r="106">
          <cell r="B106" t="str">
            <v>RHEM-CHPWOD</v>
          </cell>
          <cell r="C106" t="str">
            <v>VAR_ncap</v>
          </cell>
          <cell r="D106" t="str">
            <v>-</v>
          </cell>
          <cell r="H106">
            <v>2.72484803397086E-7</v>
          </cell>
          <cell r="J106">
            <v>8.7493978912130396E-8</v>
          </cell>
        </row>
        <row r="107">
          <cell r="B107" t="str">
            <v>RHEM-CHPWOD</v>
          </cell>
          <cell r="C107" t="str">
            <v>VAR_cap</v>
          </cell>
          <cell r="D107" t="str">
            <v>-</v>
          </cell>
          <cell r="H107">
            <v>2.72484803397086E-7</v>
          </cell>
          <cell r="I107">
            <v>3.55179954921937E-7</v>
          </cell>
          <cell r="J107">
            <v>1.5901246141072501E-7</v>
          </cell>
        </row>
        <row r="108">
          <cell r="B108" t="str">
            <v>G-INTC-IMP00-FR</v>
          </cell>
          <cell r="C108" t="str">
            <v>VAR_fout</v>
          </cell>
          <cell r="D108" t="str">
            <v>ELC</v>
          </cell>
          <cell r="E108">
            <v>28.948621068020675</v>
          </cell>
          <cell r="F108">
            <v>12.71846025910075</v>
          </cell>
          <cell r="G108">
            <v>15.964589531954644</v>
          </cell>
          <cell r="H108">
            <v>11.041968096307983</v>
          </cell>
          <cell r="I108">
            <v>10.849144084382552</v>
          </cell>
          <cell r="J108">
            <v>10.097858686617153</v>
          </cell>
        </row>
        <row r="109">
          <cell r="B109" t="str">
            <v>G-INTC-IMP00-FR</v>
          </cell>
          <cell r="C109" t="str">
            <v>VAR_fin</v>
          </cell>
          <cell r="D109" t="str">
            <v>ELC_I-FR</v>
          </cell>
          <cell r="E109">
            <v>28.948621068020675</v>
          </cell>
          <cell r="F109">
            <v>12.71846025910075</v>
          </cell>
          <cell r="G109">
            <v>15.964589531954644</v>
          </cell>
          <cell r="H109">
            <v>11.041968096307983</v>
          </cell>
          <cell r="I109">
            <v>10.849144084382552</v>
          </cell>
          <cell r="J109">
            <v>10.097858686617153</v>
          </cell>
        </row>
        <row r="110">
          <cell r="B110" t="str">
            <v>G-INTC-IMP00-FR</v>
          </cell>
          <cell r="C110" t="str">
            <v>VAR_cap</v>
          </cell>
          <cell r="D110" t="str">
            <v>-</v>
          </cell>
          <cell r="E110">
            <v>1.486514999256225</v>
          </cell>
          <cell r="F110">
            <v>1.2000000071976289</v>
          </cell>
          <cell r="G110">
            <v>1.2000000049091288</v>
          </cell>
          <cell r="H110">
            <v>1.2000000033328519</v>
          </cell>
          <cell r="I110">
            <v>1.1999999959206229</v>
          </cell>
          <cell r="J110">
            <v>1.199999992820123</v>
          </cell>
        </row>
        <row r="111">
          <cell r="B111" t="str">
            <v>RHEM-CHPGFC</v>
          </cell>
          <cell r="C111" t="str">
            <v>VAR_fout</v>
          </cell>
          <cell r="D111" t="str">
            <v>CO2_R</v>
          </cell>
          <cell r="H111">
            <v>8.2397633535865103E-5</v>
          </cell>
          <cell r="I111">
            <v>4.66380293808648E-4</v>
          </cell>
          <cell r="J111">
            <v>5.0407861406985099E-4</v>
          </cell>
        </row>
        <row r="112">
          <cell r="B112" t="str">
            <v>RHEM-CHPGFC</v>
          </cell>
          <cell r="C112" t="str">
            <v>VAR_fout</v>
          </cell>
          <cell r="D112" t="str">
            <v>RHEM_LTH_CHPNGA</v>
          </cell>
          <cell r="I112">
            <v>2.5419662093720496E-6</v>
          </cell>
          <cell r="J112">
            <v>3.2921318769627264E-6</v>
          </cell>
        </row>
        <row r="113">
          <cell r="B113" t="str">
            <v>RHEM-CHPGFC</v>
          </cell>
          <cell r="C113" t="str">
            <v>VAR_fout</v>
          </cell>
          <cell r="D113" t="str">
            <v>RHEM_NKEV_GAS_ELC_CHP</v>
          </cell>
          <cell r="I113">
            <v>2.1661771806400409E-6</v>
          </cell>
          <cell r="J113">
            <v>3.2921318769627264E-6</v>
          </cell>
        </row>
        <row r="114">
          <cell r="B114" t="str">
            <v>RHEM-CHPGFC</v>
          </cell>
          <cell r="C114" t="str">
            <v>VAR_fin</v>
          </cell>
          <cell r="D114" t="str">
            <v>RNGA</v>
          </cell>
          <cell r="H114">
            <v>1.4609509492174672E-6</v>
          </cell>
          <cell r="I114">
            <v>8.2691541455433991E-6</v>
          </cell>
          <cell r="J114">
            <v>8.9375640792526856E-6</v>
          </cell>
        </row>
        <row r="115">
          <cell r="B115" t="str">
            <v>RHEM-CHPGFC</v>
          </cell>
          <cell r="C115" t="str">
            <v>VAR_ncap</v>
          </cell>
          <cell r="D115" t="str">
            <v>-</v>
          </cell>
          <cell r="H115">
            <v>9.6074991158174495E-8</v>
          </cell>
          <cell r="J115">
            <v>1.6403773093262801E-7</v>
          </cell>
        </row>
        <row r="116">
          <cell r="B116" t="str">
            <v>RHEM-CHPGFC</v>
          </cell>
          <cell r="C116" t="str">
            <v>VAR_cap</v>
          </cell>
          <cell r="D116" t="str">
            <v>-</v>
          </cell>
          <cell r="H116">
            <v>9.6074991158174495E-8</v>
          </cell>
          <cell r="I116">
            <v>3.2017965733672199E-7</v>
          </cell>
          <cell r="J116">
            <v>3.67600796745496E-7</v>
          </cell>
        </row>
        <row r="117">
          <cell r="B117" t="str">
            <v>EHYD-RUNS10</v>
          </cell>
          <cell r="C117" t="str">
            <v>VAR_fout</v>
          </cell>
          <cell r="D117" t="str">
            <v>ELC35</v>
          </cell>
          <cell r="F117">
            <v>2.2087237088737612E-6</v>
          </cell>
          <cell r="G117">
            <v>3.0468478200476643E-6</v>
          </cell>
          <cell r="H117">
            <v>3.1083419193046808E-6</v>
          </cell>
          <cell r="I117">
            <v>3.2626337998225556E-6</v>
          </cell>
          <cell r="J117">
            <v>3.20386807216198E-6</v>
          </cell>
        </row>
        <row r="118">
          <cell r="B118" t="str">
            <v>EHYD-RUNS10</v>
          </cell>
          <cell r="C118" t="str">
            <v>VAR_fin</v>
          </cell>
          <cell r="D118" t="str">
            <v>HYDR</v>
          </cell>
          <cell r="F118">
            <v>2.2087237088737612E-6</v>
          </cell>
          <cell r="G118">
            <v>3.0468478200476643E-6</v>
          </cell>
          <cell r="H118">
            <v>3.1083419193046808E-6</v>
          </cell>
          <cell r="I118">
            <v>3.2626337998225556E-6</v>
          </cell>
          <cell r="J118">
            <v>3.20386807216198E-6</v>
          </cell>
        </row>
        <row r="119">
          <cell r="B119" t="str">
            <v>EHYD-RUNS10</v>
          </cell>
          <cell r="C119" t="str">
            <v>VAR_ncap</v>
          </cell>
          <cell r="D119" t="str">
            <v>-</v>
          </cell>
          <cell r="F119">
            <v>2.7660589851756401E-7</v>
          </cell>
          <cell r="G119">
            <v>7.3077505373663296E-8</v>
          </cell>
        </row>
        <row r="120">
          <cell r="B120" t="str">
            <v>EHYD-RUNS10</v>
          </cell>
          <cell r="C120" t="str">
            <v>VAR_cap</v>
          </cell>
          <cell r="D120" t="str">
            <v>-</v>
          </cell>
          <cell r="F120">
            <v>2.7660589851756401E-7</v>
          </cell>
          <cell r="G120">
            <v>3.49683403891227E-7</v>
          </cell>
          <cell r="H120">
            <v>3.49683403891227E-7</v>
          </cell>
          <cell r="I120">
            <v>3.49683403891227E-7</v>
          </cell>
          <cell r="J120">
            <v>3.49683403891227E-7</v>
          </cell>
        </row>
        <row r="121">
          <cell r="B121" t="str">
            <v>SUP_WSTBIO</v>
          </cell>
          <cell r="C121" t="str">
            <v>VAR_fout</v>
          </cell>
          <cell r="D121" t="str">
            <v>ELC35</v>
          </cell>
          <cell r="E121">
            <v>0.11258766419660055</v>
          </cell>
          <cell r="F121">
            <v>0.11274326503901497</v>
          </cell>
          <cell r="G121">
            <v>0.10855953070389519</v>
          </cell>
          <cell r="H121">
            <v>0.11235373163521564</v>
          </cell>
          <cell r="I121">
            <v>0.1088958735766142</v>
          </cell>
          <cell r="J121">
            <v>0.19689369629445722</v>
          </cell>
        </row>
        <row r="122">
          <cell r="B122" t="str">
            <v>SUP_WSTBIO</v>
          </cell>
          <cell r="C122" t="str">
            <v>VAR_fout</v>
          </cell>
          <cell r="D122" t="str">
            <v>BIO</v>
          </cell>
          <cell r="E122">
            <v>5.6293832098300358</v>
          </cell>
          <cell r="F122">
            <v>5.6371632519507555</v>
          </cell>
          <cell r="G122">
            <v>5.4279780296204514</v>
          </cell>
          <cell r="H122">
            <v>5.6176899715627533</v>
          </cell>
          <cell r="I122">
            <v>5.4447936788307052</v>
          </cell>
          <cell r="J122">
            <v>9.8446890736595947</v>
          </cell>
        </row>
        <row r="123">
          <cell r="B123" t="str">
            <v>SUP_WSTBIO</v>
          </cell>
          <cell r="C123" t="str">
            <v>VAR_fin</v>
          </cell>
          <cell r="D123" t="str">
            <v>CWST</v>
          </cell>
          <cell r="E123">
            <v>9.6793223305020337</v>
          </cell>
          <cell r="F123">
            <v>9.6926995572113199</v>
          </cell>
          <cell r="G123">
            <v>9.333020509215963</v>
          </cell>
          <cell r="H123">
            <v>9.6592166425327566</v>
          </cell>
          <cell r="I123">
            <v>9.3619338169152044</v>
          </cell>
          <cell r="J123">
            <v>16.927239670080969</v>
          </cell>
        </row>
        <row r="124">
          <cell r="B124" t="str">
            <v>SUP_WSTBIO</v>
          </cell>
          <cell r="C124" t="str">
            <v>VAR_ncap</v>
          </cell>
          <cell r="D124" t="str">
            <v>-</v>
          </cell>
          <cell r="E124">
            <v>4.0950571558887499E-3</v>
          </cell>
          <cell r="F124">
            <v>2.9391272842157801E-4</v>
          </cell>
          <cell r="H124">
            <v>7.2848794019188201E-2</v>
          </cell>
          <cell r="I124">
            <v>1.44040654853739E-2</v>
          </cell>
          <cell r="J124">
            <v>0.245446794437474</v>
          </cell>
        </row>
        <row r="125">
          <cell r="B125" t="str">
            <v>SUP_WSTBIO</v>
          </cell>
          <cell r="C125" t="str">
            <v>VAR_cap</v>
          </cell>
          <cell r="D125" t="str">
            <v>-</v>
          </cell>
          <cell r="E125">
            <v>0.21266558944961075</v>
          </cell>
          <cell r="F125">
            <v>0.21295950217803231</v>
          </cell>
          <cell r="G125">
            <v>0.21295950217803231</v>
          </cell>
          <cell r="H125">
            <v>0.21222384927740759</v>
          </cell>
          <cell r="I125">
            <v>0.20569220767527399</v>
          </cell>
          <cell r="J125">
            <v>0.37191047608505101</v>
          </cell>
        </row>
        <row r="126">
          <cell r="B126" t="str">
            <v>SCOM-ESOLPV</v>
          </cell>
          <cell r="C126" t="str">
            <v>VAR_fout</v>
          </cell>
          <cell r="D126" t="str">
            <v>SCOM_SOL_ELC</v>
          </cell>
          <cell r="E126">
            <v>2.8396236857719668</v>
          </cell>
          <cell r="F126">
            <v>3.2944550379620496</v>
          </cell>
          <cell r="G126">
            <v>6.8323998850416068</v>
          </cell>
          <cell r="H126">
            <v>8.766556201984276</v>
          </cell>
          <cell r="I126">
            <v>11.781108303484332</v>
          </cell>
          <cell r="J126">
            <v>15.832756895397074</v>
          </cell>
        </row>
        <row r="127">
          <cell r="B127" t="str">
            <v>SCOM-ESOLPV</v>
          </cell>
          <cell r="C127" t="str">
            <v>VAR_fin</v>
          </cell>
          <cell r="D127" t="str">
            <v>SOL</v>
          </cell>
          <cell r="E127">
            <v>2.8396236857719668</v>
          </cell>
          <cell r="F127">
            <v>3.2944550379620496</v>
          </cell>
          <cell r="G127">
            <v>6.8323998850416068</v>
          </cell>
          <cell r="H127">
            <v>8.766556201984276</v>
          </cell>
          <cell r="I127">
            <v>11.781108303484332</v>
          </cell>
          <cell r="J127">
            <v>15.832756895397074</v>
          </cell>
        </row>
        <row r="128">
          <cell r="B128" t="str">
            <v>SCOM-ESOLPV</v>
          </cell>
          <cell r="C128" t="str">
            <v>VAR_fin</v>
          </cell>
          <cell r="D128" t="str">
            <v>SOLPVC</v>
          </cell>
          <cell r="E128">
            <v>2.8396236857719699</v>
          </cell>
          <cell r="F128">
            <v>3.2944550379620501</v>
          </cell>
          <cell r="G128">
            <v>6.8323998850416103</v>
          </cell>
          <cell r="H128">
            <v>8.7665562019842795</v>
          </cell>
          <cell r="I128">
            <v>11.7811083034843</v>
          </cell>
          <cell r="J128">
            <v>15.8327568953971</v>
          </cell>
        </row>
        <row r="129">
          <cell r="B129" t="str">
            <v>SCOM-ESOLPV</v>
          </cell>
          <cell r="C129" t="str">
            <v>VAR_ncap</v>
          </cell>
          <cell r="D129" t="str">
            <v>-</v>
          </cell>
          <cell r="G129">
            <v>1.0047162799781799</v>
          </cell>
          <cell r="H129">
            <v>0.43176703397454802</v>
          </cell>
          <cell r="I129">
            <v>0.87399493043351995</v>
          </cell>
          <cell r="J129">
            <v>2.8851485535883401</v>
          </cell>
        </row>
        <row r="130">
          <cell r="B130" t="str">
            <v>SCOM-ESOLPV</v>
          </cell>
          <cell r="C130" t="str">
            <v>VAR_cap</v>
          </cell>
          <cell r="D130" t="str">
            <v>-</v>
          </cell>
          <cell r="E130">
            <v>0.90292899999999998</v>
          </cell>
          <cell r="F130">
            <v>1.12310126156801</v>
          </cell>
          <cell r="G130">
            <v>2.1799452799781802</v>
          </cell>
          <cell r="H130">
            <v>2.52714249219341</v>
          </cell>
          <cell r="I130">
            <v>3.396149945418959</v>
          </cell>
          <cell r="J130">
            <v>4.5641220699407796</v>
          </cell>
        </row>
        <row r="131">
          <cell r="B131" t="str">
            <v>D-SCOM_LTH</v>
          </cell>
          <cell r="C131" t="str">
            <v>VAR_fout</v>
          </cell>
          <cell r="D131" t="str">
            <v>SCOM_LTH_DH</v>
          </cell>
          <cell r="E131">
            <v>5.610000009111519</v>
          </cell>
          <cell r="F131">
            <v>6.0767023688304853</v>
          </cell>
          <cell r="G131">
            <v>6.0767023698040301</v>
          </cell>
          <cell r="H131">
            <v>6.0767023689514392</v>
          </cell>
          <cell r="I131">
            <v>6.0767023723396418</v>
          </cell>
          <cell r="J131">
            <v>6.0767023762902497</v>
          </cell>
        </row>
        <row r="132">
          <cell r="B132" t="str">
            <v>D-SCOM_LTH</v>
          </cell>
          <cell r="C132" t="str">
            <v>VAR_fin</v>
          </cell>
          <cell r="D132" t="str">
            <v>LTH</v>
          </cell>
          <cell r="E132">
            <v>6.0987757436054943</v>
          </cell>
          <cell r="F132">
            <v>6.6044037459843423</v>
          </cell>
          <cell r="G132">
            <v>6.6018011972931667</v>
          </cell>
          <cell r="H132">
            <v>6.5974681685404564</v>
          </cell>
          <cell r="I132">
            <v>6.5888191578348962</v>
          </cell>
          <cell r="J132">
            <v>6.5801927950562229</v>
          </cell>
        </row>
        <row r="133">
          <cell r="B133" t="str">
            <v>D-SCOM_LTH</v>
          </cell>
          <cell r="C133" t="str">
            <v>VAR_ncap</v>
          </cell>
          <cell r="D133" t="str">
            <v>-</v>
          </cell>
          <cell r="E133">
            <v>0.84970025263475502</v>
          </cell>
          <cell r="J133"/>
        </row>
        <row r="134">
          <cell r="B134" t="str">
            <v>D-SCOM_LTH</v>
          </cell>
          <cell r="C134" t="str">
            <v>VAR_cap</v>
          </cell>
          <cell r="D134" t="str">
            <v>-</v>
          </cell>
          <cell r="E134">
            <v>0.84970025263475502</v>
          </cell>
          <cell r="F134">
            <v>0.84970025263475502</v>
          </cell>
          <cell r="G134">
            <v>0.84970025263475502</v>
          </cell>
          <cell r="H134">
            <v>0.84970025263475502</v>
          </cell>
          <cell r="I134">
            <v>0.84970025263475502</v>
          </cell>
          <cell r="J134">
            <v>0.84970025263475502</v>
          </cell>
        </row>
        <row r="135">
          <cell r="B135" t="str">
            <v>EHYD-RUNS15</v>
          </cell>
          <cell r="C135" t="str">
            <v>VAR_fout</v>
          </cell>
          <cell r="D135" t="str">
            <v>ELC35</v>
          </cell>
          <cell r="G135">
            <v>7.2573167222918923E-7</v>
          </cell>
          <cell r="H135">
            <v>7.2059251831260354E-7</v>
          </cell>
          <cell r="I135">
            <v>2.5126542620920119E-6</v>
          </cell>
          <cell r="J135">
            <v>2.6136222435105353E-6</v>
          </cell>
        </row>
        <row r="136">
          <cell r="B136" t="str">
            <v>EHYD-RUNS15</v>
          </cell>
          <cell r="C136" t="str">
            <v>VAR_fin</v>
          </cell>
          <cell r="D136" t="str">
            <v>HYDR</v>
          </cell>
          <cell r="G136">
            <v>7.2573167222918923E-7</v>
          </cell>
          <cell r="H136">
            <v>7.2059251831260354E-7</v>
          </cell>
          <cell r="I136">
            <v>2.5126542620920119E-6</v>
          </cell>
          <cell r="J136">
            <v>2.6136222435105353E-6</v>
          </cell>
        </row>
        <row r="137">
          <cell r="B137" t="str">
            <v>EHYD-RUNS15</v>
          </cell>
          <cell r="C137" t="str">
            <v>VAR_ncap</v>
          </cell>
          <cell r="D137" t="str">
            <v>-</v>
          </cell>
          <cell r="F137">
            <v>7.0947394978686504E-8</v>
          </cell>
          <cell r="G137">
            <v>5.39680240029351E-8</v>
          </cell>
          <cell r="J137"/>
        </row>
        <row r="138">
          <cell r="B138" t="str">
            <v>EHYD-RUNS15</v>
          </cell>
          <cell r="C138" t="str">
            <v>VAR_cap</v>
          </cell>
          <cell r="D138" t="str">
            <v>-</v>
          </cell>
          <cell r="F138">
            <v>7.0947394978686504E-8</v>
          </cell>
          <cell r="G138">
            <v>1.2491541898162199E-7</v>
          </cell>
          <cell r="H138">
            <v>1.2491541898162199E-7</v>
          </cell>
          <cell r="I138">
            <v>2.4203894447602801E-7</v>
          </cell>
          <cell r="J138">
            <v>2.4203894447602801E-7</v>
          </cell>
        </row>
        <row r="139">
          <cell r="B139" t="str">
            <v>EHYD-RUN10</v>
          </cell>
          <cell r="C139" t="str">
            <v>VAR_fout</v>
          </cell>
          <cell r="D139" t="str">
            <v>ELC13</v>
          </cell>
          <cell r="F139">
            <v>4.5185362575855528E-6</v>
          </cell>
          <cell r="G139">
            <v>4.7448156661123129E-6</v>
          </cell>
          <cell r="H139">
            <v>4.8987586331086411E-6</v>
          </cell>
          <cell r="I139">
            <v>4.8556650819631372E-6</v>
          </cell>
          <cell r="J139">
            <v>4.5986219822013497E-6</v>
          </cell>
        </row>
        <row r="140">
          <cell r="B140" t="str">
            <v>EHYD-RUN10</v>
          </cell>
          <cell r="C140" t="str">
            <v>VAR_fin</v>
          </cell>
          <cell r="D140" t="str">
            <v>HYDR</v>
          </cell>
          <cell r="F140">
            <v>4.5185362575855528E-6</v>
          </cell>
          <cell r="G140">
            <v>4.7448156661123129E-6</v>
          </cell>
          <cell r="H140">
            <v>4.8987586331086411E-6</v>
          </cell>
          <cell r="I140">
            <v>4.8556650819631372E-6</v>
          </cell>
          <cell r="J140">
            <v>4.5986219822013497E-6</v>
          </cell>
        </row>
        <row r="141">
          <cell r="B141" t="str">
            <v>EHYD-RUN10</v>
          </cell>
          <cell r="C141" t="str">
            <v>VAR_ncap</v>
          </cell>
          <cell r="D141" t="str">
            <v>-</v>
          </cell>
          <cell r="F141">
            <v>4.6752958720911898E-7</v>
          </cell>
          <cell r="G141">
            <v>1.4199953600676601E-8</v>
          </cell>
          <cell r="J141"/>
        </row>
        <row r="142">
          <cell r="B142" t="str">
            <v>EHYD-RUN10</v>
          </cell>
          <cell r="C142" t="str">
            <v>VAR_cap</v>
          </cell>
          <cell r="D142" t="str">
            <v>-</v>
          </cell>
          <cell r="F142">
            <v>4.6752958720911898E-7</v>
          </cell>
          <cell r="G142">
            <v>4.8172954080979599E-7</v>
          </cell>
          <cell r="H142">
            <v>4.8172954080979599E-7</v>
          </cell>
          <cell r="I142">
            <v>4.8172954080979599E-7</v>
          </cell>
          <cell r="J142">
            <v>4.8172954080979599E-7</v>
          </cell>
        </row>
        <row r="143">
          <cell r="B143" t="str">
            <v>ITOT-CHPWOD</v>
          </cell>
          <cell r="C143" t="str">
            <v>VAR_fout</v>
          </cell>
          <cell r="D143" t="str">
            <v>ITOT_LTH_CHP</v>
          </cell>
          <cell r="E143">
            <v>0.65953105296016545</v>
          </cell>
          <cell r="F143">
            <v>1.7997005619482269</v>
          </cell>
          <cell r="G143">
            <v>3.3030226067544084</v>
          </cell>
          <cell r="H143">
            <v>3.7850152139266457</v>
          </cell>
          <cell r="I143">
            <v>9.6084255316321467</v>
          </cell>
          <cell r="J143">
            <v>12.452638385363253</v>
          </cell>
        </row>
        <row r="144">
          <cell r="B144" t="str">
            <v>ITOT-CHPWOD</v>
          </cell>
          <cell r="C144" t="str">
            <v>VAR_fout</v>
          </cell>
          <cell r="D144" t="str">
            <v>ITOT_KEV_WOD_ELC_CHP</v>
          </cell>
          <cell r="E144">
            <v>0.17245219588172489</v>
          </cell>
          <cell r="F144">
            <v>0.51676634275389899</v>
          </cell>
          <cell r="G144">
            <v>1.1121638580587767</v>
          </cell>
          <cell r="H144">
            <v>1.7892799193107756</v>
          </cell>
          <cell r="I144">
            <v>4.5421647967715542</v>
          </cell>
          <cell r="J144">
            <v>5.8867017821717091</v>
          </cell>
        </row>
        <row r="145">
          <cell r="B145" t="str">
            <v>ITOT-CHPWOD</v>
          </cell>
          <cell r="C145" t="str">
            <v>VAR_fin</v>
          </cell>
          <cell r="D145" t="str">
            <v>IWOD</v>
          </cell>
          <cell r="E145">
            <v>0.87253740647966371</v>
          </cell>
          <cell r="F145">
            <v>2.288411282293914</v>
          </cell>
          <cell r="G145">
            <v>4.5288695704500395</v>
          </cell>
          <cell r="H145">
            <v>5.285708325896139</v>
          </cell>
          <cell r="I145">
            <v>12.866759559529472</v>
          </cell>
          <cell r="J145">
            <v>16.018660552112259</v>
          </cell>
        </row>
        <row r="146">
          <cell r="B146" t="str">
            <v>ITOT-CHPWOD</v>
          </cell>
          <cell r="C146" t="str">
            <v>VAR_ncap</v>
          </cell>
          <cell r="D146" t="str">
            <v>-</v>
          </cell>
          <cell r="F146">
            <v>1.74281406906973E-2</v>
          </cell>
          <cell r="G146">
            <v>2.2014493275874701E-2</v>
          </cell>
          <cell r="H146">
            <v>2.5035992501289302E-2</v>
          </cell>
          <cell r="I146">
            <v>8.3553282196478701E-2</v>
          </cell>
          <cell r="J146">
            <v>0.157035540679858</v>
          </cell>
        </row>
        <row r="147">
          <cell r="B147" t="str">
            <v>ITOT-CHPWOD</v>
          </cell>
          <cell r="C147" t="str">
            <v>VAR_cap</v>
          </cell>
          <cell r="D147" t="str">
            <v>-</v>
          </cell>
          <cell r="E147">
            <v>6.3763295404916411E-3</v>
          </cell>
          <cell r="F147">
            <v>1.9107149280592459E-2</v>
          </cell>
          <cell r="G147">
            <v>4.1121642556467164E-2</v>
          </cell>
          <cell r="H147">
            <v>6.6157635057756556E-2</v>
          </cell>
          <cell r="I147">
            <v>0.19162260250022101</v>
          </cell>
          <cell r="J147">
            <v>0.25450345431107302</v>
          </cell>
        </row>
        <row r="148">
          <cell r="B148" t="str">
            <v>EHYD-RUN15</v>
          </cell>
          <cell r="C148" t="str">
            <v>VAR_fout</v>
          </cell>
          <cell r="D148" t="str">
            <v>ELC13</v>
          </cell>
          <cell r="F148">
            <v>3.9500946654247125E-7</v>
          </cell>
          <cell r="G148">
            <v>1.7312977076213019E-6</v>
          </cell>
          <cell r="H148">
            <v>1.8398779889320746E-6</v>
          </cell>
          <cell r="I148">
            <v>0.93561740624848333</v>
          </cell>
          <cell r="J148">
            <v>6.0118662376235958</v>
          </cell>
        </row>
        <row r="149">
          <cell r="B149" t="str">
            <v>EHYD-RUN15</v>
          </cell>
          <cell r="C149" t="str">
            <v>VAR_fin</v>
          </cell>
          <cell r="D149" t="str">
            <v>HYDR</v>
          </cell>
          <cell r="F149">
            <v>3.9500946654247125E-7</v>
          </cell>
          <cell r="G149">
            <v>1.7312977076213019E-6</v>
          </cell>
          <cell r="H149">
            <v>1.8398779889320746E-6</v>
          </cell>
          <cell r="I149">
            <v>0.93561740624848333</v>
          </cell>
          <cell r="J149">
            <v>6.0118662376235958</v>
          </cell>
        </row>
        <row r="150">
          <cell r="B150" t="str">
            <v>EHYD-RUN15</v>
          </cell>
          <cell r="C150" t="str">
            <v>VAR_ncap</v>
          </cell>
          <cell r="D150" t="str">
            <v>-</v>
          </cell>
          <cell r="F150">
            <v>1.22949467696075E-7</v>
          </cell>
          <cell r="G150">
            <v>7.6113950875928503E-8</v>
          </cell>
          <cell r="I150">
            <v>6.6514529382861801E-2</v>
          </cell>
          <cell r="J150">
            <v>0.36647159819440001</v>
          </cell>
        </row>
        <row r="151">
          <cell r="B151" t="str">
            <v>EHYD-RUN15</v>
          </cell>
          <cell r="C151" t="str">
            <v>VAR_cap</v>
          </cell>
          <cell r="D151" t="str">
            <v>-</v>
          </cell>
          <cell r="F151">
            <v>1.22949467696075E-7</v>
          </cell>
          <cell r="G151">
            <v>1.9906341857200399E-7</v>
          </cell>
          <cell r="H151">
            <v>1.9906341857200399E-7</v>
          </cell>
          <cell r="I151">
            <v>6.6515006142076297E-2</v>
          </cell>
          <cell r="J151">
            <v>0.43298660433647601</v>
          </cell>
        </row>
        <row r="152">
          <cell r="B152" t="str">
            <v>SCOM-SWHSTG-CHPWOD</v>
          </cell>
          <cell r="C152" t="str">
            <v>VAR_fout</v>
          </cell>
          <cell r="D152" t="str">
            <v>AUX_SCOM-CHPWOD_OUT</v>
          </cell>
          <cell r="H152">
            <v>1.8054854206238553E-5</v>
          </cell>
          <cell r="I152">
            <v>2.7623687649617074E-5</v>
          </cell>
          <cell r="J152">
            <v>4.2209196143687537E-5</v>
          </cell>
        </row>
        <row r="153">
          <cell r="B153" t="str">
            <v>SCOM-SWHSTG-CHPWOD</v>
          </cell>
          <cell r="C153" t="str">
            <v>VAR_fout</v>
          </cell>
          <cell r="D153" t="str">
            <v>SCOM_LTH_CHPWOD</v>
          </cell>
          <cell r="H153">
            <v>1.8054854206238526E-5</v>
          </cell>
          <cell r="I153">
            <v>2.7623687649617034E-5</v>
          </cell>
          <cell r="J153">
            <v>4.2209196143687523E-5</v>
          </cell>
        </row>
        <row r="154">
          <cell r="B154" t="str">
            <v>SCOM-SWHSTG-CHPWOD</v>
          </cell>
          <cell r="C154" t="str">
            <v>VAR_fin</v>
          </cell>
          <cell r="D154" t="str">
            <v>AUX_SCOM-CHPWOD_IN</v>
          </cell>
          <cell r="H154">
            <v>2.075087272581118E-5</v>
          </cell>
          <cell r="I154">
            <v>2.9700787090631949E-5</v>
          </cell>
          <cell r="J154">
            <v>4.2635555307038878E-5</v>
          </cell>
        </row>
        <row r="155">
          <cell r="B155" t="str">
            <v>SCOM-SWHSTG-CHPWOD</v>
          </cell>
          <cell r="C155" t="str">
            <v>VAR_fin</v>
          </cell>
          <cell r="D155" t="str">
            <v>SCOM_LTH_CHPWOD</v>
          </cell>
          <cell r="H155">
            <v>2.075087272581118E-5</v>
          </cell>
          <cell r="I155">
            <v>2.9700787090631949E-5</v>
          </cell>
          <cell r="J155">
            <v>4.2635555307038878E-5</v>
          </cell>
        </row>
        <row r="156">
          <cell r="B156" t="str">
            <v>SCOM-SWHSTG-CHPWOD</v>
          </cell>
          <cell r="C156" t="str">
            <v>VAR_ncap</v>
          </cell>
          <cell r="D156" t="str">
            <v>-</v>
          </cell>
          <cell r="E156">
            <v>2.13359067720681E-6</v>
          </cell>
          <cell r="F156">
            <v>5.1724257525507697E-8</v>
          </cell>
          <cell r="G156">
            <v>9.1909375877402496E-8</v>
          </cell>
          <cell r="H156">
            <v>9.0365539455061197E-8</v>
          </cell>
          <cell r="I156">
            <v>1.92727466716833E-7</v>
          </cell>
          <cell r="J156">
            <v>1.1986331066466801E-6</v>
          </cell>
        </row>
        <row r="157">
          <cell r="B157" t="str">
            <v>SCOM-SWHSTG-CHPWOD</v>
          </cell>
          <cell r="C157" t="str">
            <v>VAR_cap</v>
          </cell>
          <cell r="D157" t="str">
            <v>-</v>
          </cell>
          <cell r="E157">
            <v>2.13359067720681E-6</v>
          </cell>
          <cell r="F157">
            <v>2.1853149347323199E-6</v>
          </cell>
          <cell r="G157">
            <v>2.2622484024776903E-6</v>
          </cell>
          <cell r="H157">
            <v>2.3312073066251724E-6</v>
          </cell>
          <cell r="I157">
            <v>3.3415530779404681E-6</v>
          </cell>
          <cell r="J157">
            <v>2.6376648232583033E-6</v>
          </cell>
        </row>
        <row r="158">
          <cell r="B158" t="str">
            <v>RHNM-ESOLPV</v>
          </cell>
          <cell r="C158" t="str">
            <v>VAR_fout</v>
          </cell>
          <cell r="D158" t="str">
            <v>RHNM_SOL_ELC</v>
          </cell>
          <cell r="G158">
            <v>2.082692394894246</v>
          </cell>
          <cell r="H158">
            <v>2.6722855345425054</v>
          </cell>
          <cell r="I158">
            <v>3.5912980436030342</v>
          </cell>
          <cell r="J158">
            <v>4.8264225389069066</v>
          </cell>
        </row>
        <row r="159">
          <cell r="B159" t="str">
            <v>RHNM-ESOLPV</v>
          </cell>
          <cell r="C159" t="str">
            <v>VAR_fin</v>
          </cell>
          <cell r="D159" t="str">
            <v>SOL</v>
          </cell>
          <cell r="G159">
            <v>2.082692394894246</v>
          </cell>
          <cell r="H159">
            <v>2.6722855345425054</v>
          </cell>
          <cell r="I159">
            <v>3.5912980436030342</v>
          </cell>
          <cell r="J159">
            <v>4.8264225389069066</v>
          </cell>
        </row>
        <row r="160">
          <cell r="B160" t="str">
            <v>RHNM-ESOLPV</v>
          </cell>
          <cell r="C160" t="str">
            <v>VAR_fin</v>
          </cell>
          <cell r="D160" t="str">
            <v>SOLPVC</v>
          </cell>
          <cell r="G160">
            <v>2.0826923948942402</v>
          </cell>
          <cell r="H160">
            <v>2.6722855345425098</v>
          </cell>
          <cell r="I160">
            <v>3.5912980436030302</v>
          </cell>
          <cell r="J160">
            <v>4.8264225389069004</v>
          </cell>
        </row>
        <row r="161">
          <cell r="B161" t="str">
            <v>RHNM-ESOLPV</v>
          </cell>
          <cell r="C161" t="str">
            <v>VAR_ncap</v>
          </cell>
          <cell r="D161" t="str">
            <v>-</v>
          </cell>
          <cell r="F161">
            <v>2.5748765594690099E-8</v>
          </cell>
          <cell r="G161">
            <v>0.66450374440672599</v>
          </cell>
          <cell r="H161">
            <v>0.105838221939505</v>
          </cell>
          <cell r="I161">
            <v>0.14222900872661301</v>
          </cell>
          <cell r="J161">
            <v>1.12379492781678</v>
          </cell>
        </row>
        <row r="162">
          <cell r="B162" t="str">
            <v>RHNM-ESOLPV</v>
          </cell>
          <cell r="C162" t="str">
            <v>VAR_cap</v>
          </cell>
          <cell r="D162" t="str">
            <v>-</v>
          </cell>
          <cell r="F162">
            <v>2.5748765594690099E-8</v>
          </cell>
          <cell r="G162">
            <v>0.664503770155492</v>
          </cell>
          <cell r="H162">
            <v>0.77034199209499699</v>
          </cell>
          <cell r="I162">
            <v>1.0352664950328001</v>
          </cell>
          <cell r="J162">
            <v>1.39131686184758</v>
          </cell>
        </row>
        <row r="163">
          <cell r="B163" t="str">
            <v>CHPNGA</v>
          </cell>
          <cell r="C163" t="str">
            <v>VAR_fout</v>
          </cell>
          <cell r="D163" t="str">
            <v>ELC35</v>
          </cell>
          <cell r="E163">
            <v>0.96588000238700267</v>
          </cell>
          <cell r="F163">
            <v>3.5920617344755525E-7</v>
          </cell>
          <cell r="G163">
            <v>6.5280970984943692E-5</v>
          </cell>
          <cell r="H163">
            <v>2.6838393249988745E-5</v>
          </cell>
          <cell r="I163">
            <v>4.3084440311256119E-6</v>
          </cell>
          <cell r="J163"/>
        </row>
        <row r="164">
          <cell r="B164" t="str">
            <v>CHPNGA</v>
          </cell>
          <cell r="C164" t="str">
            <v>VAR_fout</v>
          </cell>
          <cell r="D164" t="str">
            <v>LTH</v>
          </cell>
          <cell r="E164">
            <v>1.803549824694261</v>
          </cell>
          <cell r="F164">
            <v>4.4419665529269994E-6</v>
          </cell>
          <cell r="G164">
            <v>1.3075754186611779E-4</v>
          </cell>
          <cell r="H164">
            <v>5.740012503675701E-5</v>
          </cell>
          <cell r="I164">
            <v>1.0307584511949021E-5</v>
          </cell>
          <cell r="J164"/>
        </row>
        <row r="165">
          <cell r="B165" t="str">
            <v>CHPNGA</v>
          </cell>
          <cell r="C165" t="str">
            <v>VAR_fout</v>
          </cell>
          <cell r="D165" t="str">
            <v>CO2_E</v>
          </cell>
          <cell r="E165">
            <v>206.72699412602699</v>
          </cell>
          <cell r="F165">
            <v>7.90758095401705E-4</v>
          </cell>
          <cell r="G165">
            <v>1.4568036526274E-2</v>
          </cell>
          <cell r="H165">
            <v>6.1811203952029398E-3</v>
          </cell>
          <cell r="I165">
            <v>1.2280387793379499E-3</v>
          </cell>
          <cell r="J165"/>
        </row>
        <row r="166">
          <cell r="B166" t="str">
            <v>CHPNGA</v>
          </cell>
          <cell r="C166" t="str">
            <v>VAR_fin</v>
          </cell>
          <cell r="D166" t="str">
            <v>ENGA</v>
          </cell>
          <cell r="E166">
            <v>3.6653722362770846</v>
          </cell>
          <cell r="F166">
            <v>1.4020533606413229E-5</v>
          </cell>
          <cell r="G166">
            <v>2.5829851996939655E-4</v>
          </cell>
          <cell r="H166">
            <v>1.0959433324827901E-4</v>
          </cell>
          <cell r="I166">
            <v>2.1773737222304094E-5</v>
          </cell>
          <cell r="J166"/>
        </row>
        <row r="167">
          <cell r="B167" t="str">
            <v>CHPNGA</v>
          </cell>
          <cell r="C167" t="str">
            <v>VAR_ncap</v>
          </cell>
          <cell r="D167" t="str">
            <v>-</v>
          </cell>
          <cell r="G167">
            <v>1.6581122679583E-6</v>
          </cell>
          <cell r="J167">
            <v>1.13881906380524E-7</v>
          </cell>
        </row>
        <row r="168">
          <cell r="B168" t="str">
            <v>CHPNGA</v>
          </cell>
          <cell r="C168" t="str">
            <v>VAR_cap</v>
          </cell>
          <cell r="D168" t="str">
            <v>-</v>
          </cell>
          <cell r="E168">
            <v>4.6713867119439992E-2</v>
          </cell>
          <cell r="F168">
            <v>7.7726777800157798E-7</v>
          </cell>
          <cell r="G168">
            <v>2.4352557374540673E-6</v>
          </cell>
          <cell r="H168">
            <v>2.4341541535605193E-6</v>
          </cell>
          <cell r="I168">
            <v>1.6051006452726097E-6</v>
          </cell>
          <cell r="J168">
            <v>1.13881906380524E-7</v>
          </cell>
        </row>
        <row r="169">
          <cell r="B169" t="str">
            <v>EHYD-PUM00</v>
          </cell>
          <cell r="C169" t="str">
            <v>VAR_fout</v>
          </cell>
          <cell r="D169" t="str">
            <v>ELC</v>
          </cell>
          <cell r="E169">
            <v>12.841920005672671</v>
          </cell>
          <cell r="F169">
            <v>16.032960013095828</v>
          </cell>
          <cell r="G169">
            <v>3.1961983700032204</v>
          </cell>
          <cell r="H169">
            <v>12.595774739736418</v>
          </cell>
          <cell r="I169">
            <v>14.16328473593428</v>
          </cell>
          <cell r="J169">
            <v>13.064435688857042</v>
          </cell>
        </row>
        <row r="170">
          <cell r="B170" t="str">
            <v>EHYD-PUM00</v>
          </cell>
          <cell r="C170" t="str">
            <v>VAR_fout</v>
          </cell>
          <cell r="D170" t="str">
            <v>AUX_PUMP_OUT</v>
          </cell>
          <cell r="E170">
            <v>12.841920005672671</v>
          </cell>
          <cell r="F170">
            <v>16.032960013095828</v>
          </cell>
          <cell r="G170">
            <v>3.1961983700032204</v>
          </cell>
          <cell r="H170">
            <v>12.595774739736418</v>
          </cell>
          <cell r="I170">
            <v>14.163284681639222</v>
          </cell>
          <cell r="J170">
            <v>13.064435688857042</v>
          </cell>
        </row>
        <row r="171">
          <cell r="B171" t="str">
            <v>EHYD-PUM00</v>
          </cell>
          <cell r="C171" t="str">
            <v>VAR_fin</v>
          </cell>
          <cell r="D171" t="str">
            <v>AUX_PUMP_IN</v>
          </cell>
          <cell r="E171">
            <v>16.052400012184428</v>
          </cell>
          <cell r="F171">
            <v>20.041200020057882</v>
          </cell>
          <cell r="G171">
            <v>3.9952479626386141</v>
          </cell>
          <cell r="H171">
            <v>15.744718424201476</v>
          </cell>
          <cell r="I171">
            <v>17.704105864202074</v>
          </cell>
          <cell r="J171">
            <v>16.330543905782093</v>
          </cell>
        </row>
        <row r="172">
          <cell r="B172" t="str">
            <v>EHYD-PUM00</v>
          </cell>
          <cell r="C172" t="str">
            <v>VAR_fin</v>
          </cell>
          <cell r="D172" t="str">
            <v>ELC</v>
          </cell>
          <cell r="E172">
            <v>16.052400012184428</v>
          </cell>
          <cell r="F172">
            <v>20.041200020057882</v>
          </cell>
          <cell r="G172">
            <v>3.9952479626386141</v>
          </cell>
          <cell r="H172">
            <v>15.744718424201476</v>
          </cell>
          <cell r="I172">
            <v>17.704105864202074</v>
          </cell>
          <cell r="J172">
            <v>16.330543905782093</v>
          </cell>
        </row>
        <row r="173">
          <cell r="B173" t="str">
            <v>EHYD-PUM00</v>
          </cell>
          <cell r="C173" t="str">
            <v>VAR_cap</v>
          </cell>
          <cell r="D173" t="str">
            <v>-</v>
          </cell>
          <cell r="E173">
            <v>3.3394499999999998</v>
          </cell>
          <cell r="F173">
            <v>3.97102894612105</v>
          </cell>
          <cell r="G173">
            <v>4.3594499999999998</v>
          </cell>
          <cell r="H173">
            <v>4.3594499999999998</v>
          </cell>
          <cell r="I173">
            <v>4.3594499999999998</v>
          </cell>
          <cell r="J173">
            <v>4.3594499999999998</v>
          </cell>
        </row>
        <row r="174">
          <cell r="B174" t="str">
            <v>RHNS-SHSTG-CHPNGA</v>
          </cell>
          <cell r="C174" t="str">
            <v>VAR_fout</v>
          </cell>
          <cell r="D174" t="str">
            <v>RHNS_LTH_CHPNGA</v>
          </cell>
          <cell r="F174">
            <v>2.9581978748291915E-6</v>
          </cell>
          <cell r="G174">
            <v>9.5283051595399976E-6</v>
          </cell>
          <cell r="H174">
            <v>4.9862601401926073E-5</v>
          </cell>
          <cell r="I174">
            <v>4.6028561038715147E-5</v>
          </cell>
          <cell r="J174">
            <v>4.6740099940850905E-6</v>
          </cell>
        </row>
        <row r="175">
          <cell r="B175" t="str">
            <v>RHNS-SHSTG-CHPNGA</v>
          </cell>
          <cell r="C175" t="str">
            <v>VAR_fout</v>
          </cell>
          <cell r="D175" t="str">
            <v>AUX_RNS-CHPNGA_OUT</v>
          </cell>
          <cell r="F175">
            <v>2.9562270567913355E-6</v>
          </cell>
          <cell r="G175">
            <v>9.5183901697798154E-6</v>
          </cell>
          <cell r="H175">
            <v>4.9804634433557853E-5</v>
          </cell>
          <cell r="I175">
            <v>4.6028561038715282E-5</v>
          </cell>
          <cell r="J175">
            <v>4.6149279274919896E-6</v>
          </cell>
        </row>
        <row r="176">
          <cell r="B176" t="str">
            <v>RHNS-SHSTG-CHPNGA</v>
          </cell>
          <cell r="C176" t="str">
            <v>VAR_fin</v>
          </cell>
          <cell r="D176" t="str">
            <v>RHNS_LTH_CHPNGA</v>
          </cell>
          <cell r="F176">
            <v>4.0120370216946799E-6</v>
          </cell>
          <cell r="G176">
            <v>1.2293480762293761E-5</v>
          </cell>
          <cell r="H176">
            <v>6.2450538773725232E-5</v>
          </cell>
          <cell r="I176">
            <v>5.4145161235767567E-5</v>
          </cell>
          <cell r="J176">
            <v>5.1349758297254332E-6</v>
          </cell>
        </row>
        <row r="177">
          <cell r="B177" t="str">
            <v>RHNS-SHSTG-CHPNGA</v>
          </cell>
          <cell r="C177" t="str">
            <v>VAR_fin</v>
          </cell>
          <cell r="D177" t="str">
            <v>AUX_RNS-CHPNGA_IN</v>
          </cell>
          <cell r="F177">
            <v>4.0120370216946799E-6</v>
          </cell>
          <cell r="G177">
            <v>1.2293480762293761E-5</v>
          </cell>
          <cell r="H177">
            <v>6.2450538773725232E-5</v>
          </cell>
          <cell r="I177">
            <v>5.4145161235767567E-5</v>
          </cell>
          <cell r="J177">
            <v>5.1349758297254332E-6</v>
          </cell>
        </row>
        <row r="178">
          <cell r="B178" t="str">
            <v>RHNS-SHSTG-CHPNGA</v>
          </cell>
          <cell r="C178" t="str">
            <v>VAR_ncap</v>
          </cell>
          <cell r="D178" t="str">
            <v>-</v>
          </cell>
          <cell r="E178">
            <v>4.7555658122345696E-6</v>
          </cell>
          <cell r="F178">
            <v>1.60467695538982E-7</v>
          </cell>
          <cell r="G178">
            <v>5.9375924623842803E-7</v>
          </cell>
          <cell r="H178">
            <v>1.9454259628562902E-5</v>
          </cell>
          <cell r="I178">
            <v>7.2291938073472802E-7</v>
          </cell>
          <cell r="J178">
            <v>1.36125238096181E-6</v>
          </cell>
        </row>
        <row r="179">
          <cell r="B179" t="str">
            <v>RHNS-SHSTG-CHPNGA</v>
          </cell>
          <cell r="C179" t="str">
            <v>VAR_cap</v>
          </cell>
          <cell r="D179" t="str">
            <v>-</v>
          </cell>
          <cell r="E179">
            <v>4.7555658122345696E-6</v>
          </cell>
          <cell r="F179">
            <v>4.91603350777355E-6</v>
          </cell>
          <cell r="G179">
            <v>5.4939542135711578E-6</v>
          </cell>
          <cell r="H179">
            <v>2.4915924038434678E-5</v>
          </cell>
          <cell r="I179">
            <v>1.4470280676421157E-5</v>
          </cell>
          <cell r="J179">
            <v>2.0474892053283379E-6</v>
          </cell>
        </row>
        <row r="180">
          <cell r="B180" t="str">
            <v>ITOT-CHPGFC</v>
          </cell>
          <cell r="C180" t="str">
            <v>VAR_fout</v>
          </cell>
          <cell r="D180" t="str">
            <v>ITOT_NKEV_GAS_ELC_CHP</v>
          </cell>
          <cell r="H180">
            <v>8.9177596593002347E-7</v>
          </cell>
          <cell r="I180">
            <v>1.5165523143195506E-6</v>
          </cell>
        </row>
        <row r="181">
          <cell r="B181" t="str">
            <v>ITOT-CHPGFC</v>
          </cell>
          <cell r="C181" t="str">
            <v>VAR_fout</v>
          </cell>
          <cell r="D181" t="str">
            <v>ITOT_LTH_CHP</v>
          </cell>
          <cell r="H181">
            <v>4.4588798296501179E-7</v>
          </cell>
          <cell r="I181">
            <v>2.5964632598979599E-7</v>
          </cell>
        </row>
        <row r="182">
          <cell r="B182" t="str">
            <v>ITOT-CHPGFC</v>
          </cell>
          <cell r="C182" t="str">
            <v>VAR_fout</v>
          </cell>
          <cell r="D182" t="str">
            <v>CO2_I</v>
          </cell>
          <cell r="H182">
            <v>1.96716273070459E-4</v>
          </cell>
          <cell r="I182">
            <v>1.81556598120314E-4</v>
          </cell>
          <cell r="J182">
            <v>5.0096202250998402E-5</v>
          </cell>
        </row>
        <row r="183">
          <cell r="B183" t="str">
            <v>ITOT-CHPGFC</v>
          </cell>
          <cell r="C183" t="str">
            <v>VAR_fin</v>
          </cell>
          <cell r="D183" t="str">
            <v>INGA</v>
          </cell>
          <cell r="H183">
            <v>3.4878771821003456E-6</v>
          </cell>
          <cell r="I183">
            <v>3.2190886191544981E-6</v>
          </cell>
          <cell r="J183">
            <v>8.8823053636521916E-7</v>
          </cell>
        </row>
        <row r="184">
          <cell r="B184" t="str">
            <v>ITOT-CHPGFC</v>
          </cell>
          <cell r="C184" t="str">
            <v>VAR_ncap</v>
          </cell>
          <cell r="D184" t="str">
            <v>-</v>
          </cell>
          <cell r="H184">
            <v>2.02484284713323E-7</v>
          </cell>
          <cell r="J184">
            <v>9.70117530958343E-8</v>
          </cell>
        </row>
        <row r="185">
          <cell r="B185" t="str">
            <v>ITOT-CHPGFC</v>
          </cell>
          <cell r="C185" t="str">
            <v>VAR_cap</v>
          </cell>
          <cell r="D185" t="str">
            <v>-</v>
          </cell>
          <cell r="H185">
            <v>2.02484284713323E-7</v>
          </cell>
          <cell r="I185">
            <v>2.9865823195553002E-7</v>
          </cell>
          <cell r="J185">
            <v>1.64844967857196E-7</v>
          </cell>
        </row>
        <row r="186">
          <cell r="B186" t="str">
            <v>ITOT-SWSTG-CHP</v>
          </cell>
          <cell r="C186" t="str">
            <v>VAR_fout</v>
          </cell>
          <cell r="D186" t="str">
            <v>ITOT_LTH_CHP</v>
          </cell>
          <cell r="F186">
            <v>2.1093228485058999E-6</v>
          </cell>
          <cell r="G186">
            <v>4.375978963975026E-2</v>
          </cell>
          <cell r="H186">
            <v>4.9838098286349173E-3</v>
          </cell>
          <cell r="I186">
            <v>0.30892602266537839</v>
          </cell>
          <cell r="J186">
            <v>0.64141561419055215</v>
          </cell>
        </row>
        <row r="187">
          <cell r="B187" t="str">
            <v>ITOT-SWSTG-CHP</v>
          </cell>
          <cell r="C187" t="str">
            <v>VAR_fout</v>
          </cell>
          <cell r="D187" t="str">
            <v>AUX_ITOT-CHP_OUT</v>
          </cell>
          <cell r="F187">
            <v>1.007317831181025E-6</v>
          </cell>
          <cell r="G187">
            <v>4.3703973581536257E-2</v>
          </cell>
          <cell r="H187">
            <v>4.9838098286349207E-3</v>
          </cell>
          <cell r="I187">
            <v>0.30892602266537872</v>
          </cell>
          <cell r="J187">
            <v>0.64141561419055226</v>
          </cell>
        </row>
        <row r="188">
          <cell r="B188" t="str">
            <v>ITOT-SWSTG-CHP</v>
          </cell>
          <cell r="C188" t="str">
            <v>VAR_fin</v>
          </cell>
          <cell r="D188" t="str">
            <v>ITOT_LTH_CHP</v>
          </cell>
          <cell r="F188">
            <v>2.6308699895160112E-6</v>
          </cell>
          <cell r="G188">
            <v>5.2094987496828761E-2</v>
          </cell>
          <cell r="H188">
            <v>5.7285171499337293E-3</v>
          </cell>
          <cell r="I188">
            <v>0.33217851990819497</v>
          </cell>
          <cell r="J188">
            <v>0.64789456013232627</v>
          </cell>
        </row>
        <row r="189">
          <cell r="B189" t="str">
            <v>ITOT-SWSTG-CHP</v>
          </cell>
          <cell r="C189" t="str">
            <v>VAR_fin</v>
          </cell>
          <cell r="D189" t="str">
            <v>AUX_ITOT-CHP_IN</v>
          </cell>
          <cell r="F189">
            <v>2.6308699895160112E-6</v>
          </cell>
          <cell r="G189">
            <v>5.2094987496828761E-2</v>
          </cell>
          <cell r="H189">
            <v>5.7285171499337293E-3</v>
          </cell>
          <cell r="I189">
            <v>0.33217851990819497</v>
          </cell>
          <cell r="J189">
            <v>0.64789456013232627</v>
          </cell>
        </row>
        <row r="190">
          <cell r="B190" t="str">
            <v>ITOT-SWSTG-CHP</v>
          </cell>
          <cell r="C190" t="str">
            <v>VAR_ncap</v>
          </cell>
          <cell r="D190" t="str">
            <v>-</v>
          </cell>
          <cell r="E190">
            <v>7.9821847587074302E-7</v>
          </cell>
          <cell r="F190">
            <v>5.8104458251670902E-8</v>
          </cell>
          <cell r="G190">
            <v>2.7373580399693898E-3</v>
          </cell>
          <cell r="H190">
            <v>1.7159453443815E-8</v>
          </cell>
          <cell r="I190">
            <v>6.8565972955499696E-2</v>
          </cell>
          <cell r="J190">
            <v>7.7900862691578004E-2</v>
          </cell>
        </row>
        <row r="191">
          <cell r="B191" t="str">
            <v>ITOT-SWSTG-CHP</v>
          </cell>
          <cell r="C191" t="str">
            <v>VAR_cap</v>
          </cell>
          <cell r="D191" t="str">
            <v>-</v>
          </cell>
          <cell r="E191">
            <v>1.1785078139265242E-5</v>
          </cell>
          <cell r="F191">
            <v>1.18325187653111E-5</v>
          </cell>
          <cell r="G191">
            <v>2.7491763688005104E-3</v>
          </cell>
          <cell r="H191">
            <v>2.7374412240277562E-3</v>
          </cell>
          <cell r="I191">
            <v>7.45070842402491E-2</v>
          </cell>
          <cell r="J191">
            <v>0.12996945514592595</v>
          </cell>
        </row>
        <row r="192">
          <cell r="B192" t="str">
            <v>D-ELFO</v>
          </cell>
          <cell r="C192" t="str">
            <v>VAR_fout</v>
          </cell>
          <cell r="D192" t="str">
            <v>CO2</v>
          </cell>
          <cell r="E192">
            <v>25.7824457791748</v>
          </cell>
          <cell r="F192">
            <v>283.76729864118101</v>
          </cell>
          <cell r="G192">
            <v>4.97574022421793E-3</v>
          </cell>
          <cell r="H192">
            <v>1.4404096864998001E-3</v>
          </cell>
          <cell r="I192">
            <v>2.0924664717383002E-3</v>
          </cell>
          <cell r="J192">
            <v>3.17862758636039E-4</v>
          </cell>
        </row>
        <row r="193">
          <cell r="B193" t="str">
            <v>D-ELFO</v>
          </cell>
          <cell r="C193" t="str">
            <v>VAR_fout</v>
          </cell>
          <cell r="D193" t="str">
            <v>ELFO</v>
          </cell>
          <cell r="E193">
            <v>0.34398709481571993</v>
          </cell>
          <cell r="F193">
            <v>3.7859980197118781</v>
          </cell>
          <cell r="G193">
            <v>6.6385882819113489E-5</v>
          </cell>
          <cell r="H193">
            <v>1.9217817721688125E-5</v>
          </cell>
          <cell r="I193">
            <v>2.7917501263357496E-5</v>
          </cell>
          <cell r="J193">
            <v>4.2408966096474299E-6</v>
          </cell>
        </row>
        <row r="194">
          <cell r="B194" t="str">
            <v>D-ELFO</v>
          </cell>
          <cell r="C194" t="str">
            <v>VAR_fin</v>
          </cell>
          <cell r="D194" t="str">
            <v>LFO</v>
          </cell>
          <cell r="E194">
            <v>0.34982965779070252</v>
          </cell>
          <cell r="F194">
            <v>3.8503025595818334</v>
          </cell>
          <cell r="G194">
            <v>6.7513435878126618E-5</v>
          </cell>
          <cell r="H194">
            <v>1.9544229124827704E-5</v>
          </cell>
          <cell r="I194">
            <v>2.8391675328877936E-5</v>
          </cell>
          <cell r="J194">
            <v>4.3129275255907483E-6</v>
          </cell>
        </row>
        <row r="195">
          <cell r="B195" t="str">
            <v>EHYD-DAM00</v>
          </cell>
          <cell r="C195" t="str">
            <v>VAR_fout</v>
          </cell>
          <cell r="D195" t="str">
            <v>ELC</v>
          </cell>
          <cell r="E195">
            <v>66.745679999973873</v>
          </cell>
          <cell r="F195">
            <v>49.798759344696691</v>
          </cell>
          <cell r="G195">
            <v>68.537681188763401</v>
          </cell>
          <cell r="H195">
            <v>68.918493798762242</v>
          </cell>
          <cell r="I195">
            <v>68.679144575865621</v>
          </cell>
          <cell r="J195">
            <v>65.07425994864137</v>
          </cell>
        </row>
        <row r="196">
          <cell r="B196" t="str">
            <v>EHYD-DAM00</v>
          </cell>
          <cell r="C196" t="str">
            <v>VAR_fin</v>
          </cell>
          <cell r="D196" t="str">
            <v>HYDD</v>
          </cell>
          <cell r="E196">
            <v>66.745679999973873</v>
          </cell>
          <cell r="F196">
            <v>49.798759344696691</v>
          </cell>
          <cell r="G196">
            <v>68.537681188763401</v>
          </cell>
          <cell r="H196">
            <v>68.918493798762242</v>
          </cell>
          <cell r="I196">
            <v>68.679144575865621</v>
          </cell>
          <cell r="J196">
            <v>65.07425994864137</v>
          </cell>
        </row>
        <row r="197">
          <cell r="B197" t="str">
            <v>EHYD-DAM00</v>
          </cell>
          <cell r="C197" t="str">
            <v>VAR_cap</v>
          </cell>
          <cell r="D197" t="str">
            <v>-</v>
          </cell>
          <cell r="E197">
            <v>7.3394300010600002</v>
          </cell>
          <cell r="F197">
            <v>7.3394300010600002</v>
          </cell>
          <cell r="G197">
            <v>7.3394300010600002</v>
          </cell>
          <cell r="H197">
            <v>7.3394300010600002</v>
          </cell>
          <cell r="I197">
            <v>7.3394300010600002</v>
          </cell>
          <cell r="J197">
            <v>7.3394300010600002</v>
          </cell>
        </row>
        <row r="198">
          <cell r="B198" t="str">
            <v>RHES-SHSTG-CHPWOD</v>
          </cell>
          <cell r="C198" t="str">
            <v>VAR_fout</v>
          </cell>
          <cell r="D198" t="str">
            <v>AUX_RES-CHPWOD_OUT</v>
          </cell>
          <cell r="H198">
            <v>6.5268461794628293E-8</v>
          </cell>
          <cell r="I198">
            <v>2.464578943130513E-6</v>
          </cell>
          <cell r="J198">
            <v>1.3082651177794586E-6</v>
          </cell>
        </row>
        <row r="199">
          <cell r="B199" t="str">
            <v>RHES-SHSTG-CHPWOD</v>
          </cell>
          <cell r="C199" t="str">
            <v>VAR_fout</v>
          </cell>
          <cell r="D199" t="str">
            <v>RHES_LTH_CHPWOD</v>
          </cell>
          <cell r="H199">
            <v>8.3258841021959908E-7</v>
          </cell>
          <cell r="I199">
            <v>2.6065474917798873E-6</v>
          </cell>
          <cell r="J199">
            <v>1.7439976960514262E-6</v>
          </cell>
        </row>
        <row r="200">
          <cell r="B200" t="str">
            <v>RHES-SHSTG-CHPWOD</v>
          </cell>
          <cell r="C200" t="str">
            <v>VAR_fin</v>
          </cell>
          <cell r="D200" t="str">
            <v>AUX_RES-CHPWOD_IN</v>
          </cell>
          <cell r="H200">
            <v>1.2385679442733306E-6</v>
          </cell>
          <cell r="I200">
            <v>2.9971764929359063E-6</v>
          </cell>
          <cell r="J200">
            <v>1.7014573000253435E-6</v>
          </cell>
        </row>
        <row r="201">
          <cell r="B201" t="str">
            <v>RHES-SHSTG-CHPWOD</v>
          </cell>
          <cell r="C201" t="str">
            <v>VAR_fin</v>
          </cell>
          <cell r="D201" t="str">
            <v>RHES_LTH_CHPWOD</v>
          </cell>
          <cell r="H201">
            <v>1.2385679442733306E-6</v>
          </cell>
          <cell r="I201">
            <v>2.9971764929359063E-6</v>
          </cell>
          <cell r="J201">
            <v>1.7014573000253435E-6</v>
          </cell>
        </row>
        <row r="202">
          <cell r="B202" t="str">
            <v>RHES-SHSTG-CHPWOD</v>
          </cell>
          <cell r="C202" t="str">
            <v>VAR_ncap</v>
          </cell>
          <cell r="D202" t="str">
            <v>-</v>
          </cell>
          <cell r="E202">
            <v>2.6414759899231E-6</v>
          </cell>
          <cell r="F202">
            <v>5.9246659893061301E-8</v>
          </cell>
          <cell r="G202">
            <v>9.1950792664596795E-8</v>
          </cell>
          <cell r="H202">
            <v>7.3350496613160498E-8</v>
          </cell>
          <cell r="I202">
            <v>2.1289684653027E-7</v>
          </cell>
          <cell r="J202">
            <v>4.2855956166729802E-7</v>
          </cell>
        </row>
        <row r="203">
          <cell r="B203" t="str">
            <v>RHES-SHSTG-CHPWOD</v>
          </cell>
          <cell r="C203" t="str">
            <v>VAR_cap</v>
          </cell>
          <cell r="D203" t="str">
            <v>-</v>
          </cell>
          <cell r="E203">
            <v>2.6414759899231E-6</v>
          </cell>
          <cell r="F203">
            <v>2.70072264981616E-6</v>
          </cell>
          <cell r="G203">
            <v>2.7733264400350159E-6</v>
          </cell>
          <cell r="H203">
            <v>2.8168592921277468E-6</v>
          </cell>
          <cell r="I203">
            <v>3.7461732015511812E-6</v>
          </cell>
          <cell r="J203">
            <v>2.0477942693450316E-6</v>
          </cell>
        </row>
        <row r="204">
          <cell r="B204" t="str">
            <v>G-INTC-IND</v>
          </cell>
          <cell r="C204" t="str">
            <v>VAR_fout</v>
          </cell>
          <cell r="D204" t="str">
            <v>ELC35</v>
          </cell>
          <cell r="E204">
            <v>8.3003010869834399E-6</v>
          </cell>
          <cell r="F204">
            <v>2.9440075530602976E-6</v>
          </cell>
          <cell r="G204">
            <v>3.2373972178253244E-6</v>
          </cell>
          <cell r="J204"/>
        </row>
        <row r="205">
          <cell r="B205" t="str">
            <v>G-INTC-IND</v>
          </cell>
          <cell r="C205" t="str">
            <v>VAR_fout</v>
          </cell>
          <cell r="D205" t="str">
            <v>ITOT_ELC</v>
          </cell>
          <cell r="E205">
            <v>55.811612772265256</v>
          </cell>
          <cell r="F205">
            <v>57.297079920700646</v>
          </cell>
          <cell r="G205">
            <v>54.498073870117373</v>
          </cell>
          <cell r="H205">
            <v>52.990799738395552</v>
          </cell>
          <cell r="I205">
            <v>48.076033190119347</v>
          </cell>
          <cell r="J205">
            <v>43.594363704911302</v>
          </cell>
        </row>
        <row r="206">
          <cell r="B206" t="str">
            <v>G-INTC-IND</v>
          </cell>
          <cell r="C206" t="str">
            <v>VAR_fout</v>
          </cell>
          <cell r="D206" t="str">
            <v>ELC13</v>
          </cell>
          <cell r="E206">
            <v>7.7942795410709994E-6</v>
          </cell>
          <cell r="J206"/>
        </row>
        <row r="207">
          <cell r="B207" t="str">
            <v>G-INTC-IND</v>
          </cell>
          <cell r="C207" t="str">
            <v>VAR_fin</v>
          </cell>
          <cell r="D207" t="str">
            <v>ELC3</v>
          </cell>
          <cell r="E207">
            <v>25.746257243424385</v>
          </cell>
          <cell r="F207">
            <v>57.297077953936686</v>
          </cell>
          <cell r="G207">
            <v>54.498070946586338</v>
          </cell>
          <cell r="H207">
            <v>24.278152500641891</v>
          </cell>
          <cell r="I207">
            <v>21.835997696008068</v>
          </cell>
          <cell r="J207">
            <v>19.67298910004083</v>
          </cell>
        </row>
        <row r="208">
          <cell r="B208" t="str">
            <v>G-INTC-IND</v>
          </cell>
          <cell r="C208" t="str">
            <v>VAR_fin</v>
          </cell>
          <cell r="D208" t="str">
            <v>ELC5</v>
          </cell>
          <cell r="E208">
            <v>30.065371489611945</v>
          </cell>
          <cell r="F208">
            <v>6.906642550039224E-6</v>
          </cell>
          <cell r="G208">
            <v>8.4627542313853595E-6</v>
          </cell>
          <cell r="H208">
            <v>28.712649641118801</v>
          </cell>
          <cell r="I208">
            <v>26.240039566733099</v>
          </cell>
          <cell r="J208">
            <v>23.921376855271806</v>
          </cell>
        </row>
        <row r="209">
          <cell r="B209" t="str">
            <v>G-INTC-IND</v>
          </cell>
          <cell r="C209" t="str">
            <v>VAR_cap</v>
          </cell>
          <cell r="D209" t="str">
            <v>-</v>
          </cell>
          <cell r="E209">
            <v>4.4927373631622096</v>
          </cell>
          <cell r="F209">
            <v>4.4927373631622096</v>
          </cell>
          <cell r="G209">
            <v>4.4927373631622096</v>
          </cell>
          <cell r="H209">
            <v>4.4927373631622096</v>
          </cell>
          <cell r="I209">
            <v>4.4927373631622096</v>
          </cell>
          <cell r="J209">
            <v>4.4927373631622096</v>
          </cell>
        </row>
        <row r="210">
          <cell r="B210" t="str">
            <v>D-IH2R</v>
          </cell>
          <cell r="C210" t="str">
            <v>VAR_fout</v>
          </cell>
          <cell r="D210" t="str">
            <v>IH2</v>
          </cell>
          <cell r="H210">
            <v>5.6038629525992141E-5</v>
          </cell>
          <cell r="I210">
            <v>2.7615841639615812</v>
          </cell>
          <cell r="J210">
            <v>4.4939122603089281</v>
          </cell>
        </row>
        <row r="211">
          <cell r="B211" t="str">
            <v>D-IH2R</v>
          </cell>
          <cell r="C211" t="str">
            <v>VAR_fin</v>
          </cell>
          <cell r="D211" t="str">
            <v>H2</v>
          </cell>
          <cell r="H211">
            <v>5.6038629525992141E-5</v>
          </cell>
          <cell r="I211">
            <v>2.7615841639615812</v>
          </cell>
          <cell r="J211">
            <v>4.4939122603089281</v>
          </cell>
        </row>
        <row r="212">
          <cell r="B212" t="str">
            <v>D-IH2R</v>
          </cell>
          <cell r="C212" t="str">
            <v>VAR_ncap</v>
          </cell>
          <cell r="D212" t="str">
            <v>-</v>
          </cell>
          <cell r="H212">
            <v>2.10978742112386E-6</v>
          </cell>
          <cell r="I212">
            <v>9.7940779464622305E-2</v>
          </cell>
          <cell r="J212">
            <v>0.12478767058412001</v>
          </cell>
        </row>
        <row r="213">
          <cell r="B213" t="str">
            <v>D-IH2R</v>
          </cell>
          <cell r="C213" t="str">
            <v>VAR_cap</v>
          </cell>
          <cell r="D213" t="str">
            <v>-</v>
          </cell>
          <cell r="H213">
            <v>2.10978742112386E-6</v>
          </cell>
          <cell r="I213">
            <v>9.7941034418242701E-2</v>
          </cell>
          <cell r="J213">
            <v>0.158334468473455</v>
          </cell>
        </row>
        <row r="214">
          <cell r="B214" t="str">
            <v>ESOL-PV_E</v>
          </cell>
          <cell r="C214" t="str">
            <v>VAR_fout</v>
          </cell>
          <cell r="D214" t="str">
            <v>CELC_E</v>
          </cell>
          <cell r="I214">
            <v>3.3342352653974534E-7</v>
          </cell>
          <cell r="J214">
            <v>6.2941459554399942E-6</v>
          </cell>
        </row>
        <row r="215">
          <cell r="B215" t="str">
            <v>ESOL-PV_E</v>
          </cell>
          <cell r="C215" t="str">
            <v>VAR_fin</v>
          </cell>
          <cell r="D215" t="str">
            <v>SOL</v>
          </cell>
          <cell r="I215">
            <v>3.3342352653974534E-7</v>
          </cell>
          <cell r="J215">
            <v>6.2941459554399942E-6</v>
          </cell>
        </row>
        <row r="216">
          <cell r="B216" t="str">
            <v>ESOL-PV_E</v>
          </cell>
          <cell r="C216" t="str">
            <v>VAR_fin</v>
          </cell>
          <cell r="D216" t="str">
            <v>SOLPVC</v>
          </cell>
          <cell r="I216">
            <v>3.3342352653974502E-7</v>
          </cell>
          <cell r="J216">
            <v>6.2941459554400001E-6</v>
          </cell>
        </row>
        <row r="217">
          <cell r="B217" t="str">
            <v>ESOL-PV_E</v>
          </cell>
          <cell r="C217" t="str">
            <v>VAR_ncap</v>
          </cell>
          <cell r="D217" t="str">
            <v>-</v>
          </cell>
          <cell r="I217">
            <v>1.8927014329226601E-7</v>
          </cell>
          <cell r="J217">
            <v>1.7836490395826499E-6</v>
          </cell>
        </row>
        <row r="218">
          <cell r="B218" t="str">
            <v>ESOL-PV_E</v>
          </cell>
          <cell r="C218" t="str">
            <v>VAR_cap</v>
          </cell>
          <cell r="D218" t="str">
            <v>-</v>
          </cell>
          <cell r="I218">
            <v>1.8927014329226601E-7</v>
          </cell>
          <cell r="J218">
            <v>1.9729191828749102E-6</v>
          </cell>
        </row>
        <row r="219">
          <cell r="B219" t="str">
            <v>EWSTINC</v>
          </cell>
          <cell r="C219" t="str">
            <v>VAR_fout</v>
          </cell>
          <cell r="D219" t="str">
            <v>ELC35</v>
          </cell>
          <cell r="E219">
            <v>6.5070000005800699</v>
          </cell>
          <cell r="F219">
            <v>7.3027694674439338</v>
          </cell>
          <cell r="G219">
            <v>8.1988181410532803</v>
          </cell>
          <cell r="H219">
            <v>7.3981382108041105</v>
          </cell>
          <cell r="I219">
            <v>7.668025909493041</v>
          </cell>
          <cell r="J219">
            <v>8.0332767257470881</v>
          </cell>
        </row>
        <row r="220">
          <cell r="B220" t="str">
            <v>EWSTINC</v>
          </cell>
          <cell r="C220" t="str">
            <v>VAR_fout</v>
          </cell>
          <cell r="D220" t="str">
            <v>CO2_E</v>
          </cell>
          <cell r="E220">
            <v>1689.2931965704099</v>
          </cell>
          <cell r="F220">
            <v>1895.8842441025599</v>
          </cell>
          <cell r="G220">
            <v>2128.5089448846902</v>
          </cell>
          <cell r="H220">
            <v>1920.64308370752</v>
          </cell>
          <cell r="I220">
            <v>1990.70908235399</v>
          </cell>
          <cell r="J220">
            <v>2085.5324600833201</v>
          </cell>
        </row>
        <row r="221">
          <cell r="B221" t="str">
            <v>EWSTINC</v>
          </cell>
          <cell r="C221" t="str">
            <v>VAR_fin</v>
          </cell>
          <cell r="D221" t="str">
            <v>EWST</v>
          </cell>
          <cell r="E221">
            <v>18.203590480284557</v>
          </cell>
          <cell r="F221">
            <v>20.429787113174161</v>
          </cell>
          <cell r="G221">
            <v>22.936518802636684</v>
          </cell>
          <cell r="H221">
            <v>20.696584953744814</v>
          </cell>
          <cell r="I221">
            <v>21.451606490883552</v>
          </cell>
          <cell r="J221">
            <v>22.473410130208229</v>
          </cell>
        </row>
        <row r="222">
          <cell r="B222" t="str">
            <v>EWSTINC</v>
          </cell>
          <cell r="C222" t="str">
            <v>VAR_ncap</v>
          </cell>
          <cell r="D222" t="str">
            <v>-</v>
          </cell>
          <cell r="E222"/>
          <cell r="F222"/>
          <cell r="G222"/>
          <cell r="H222">
            <v>5.4107311880219201E-2</v>
          </cell>
          <cell r="I222">
            <v>5.6029423573883401E-2</v>
          </cell>
          <cell r="J222">
            <v>9.2965235701575902E-2</v>
          </cell>
        </row>
        <row r="223">
          <cell r="B223" t="str">
            <v>EWSTINC</v>
          </cell>
          <cell r="C223" t="str">
            <v>VAR_cap</v>
          </cell>
          <cell r="D223" t="str">
            <v>-</v>
          </cell>
          <cell r="E223">
            <v>0.3058621471587295</v>
          </cell>
          <cell r="F223">
            <v>0.30586214662131894</v>
          </cell>
          <cell r="G223">
            <v>0.3058621465000812</v>
          </cell>
          <cell r="H223">
            <v>0.27599211791227302</v>
          </cell>
          <cell r="I223">
            <v>0.30271395341064961</v>
          </cell>
          <cell r="J223">
            <v>0.3181599710170247</v>
          </cell>
        </row>
        <row r="224">
          <cell r="B224" t="str">
            <v>D-IBIO</v>
          </cell>
          <cell r="C224" t="str">
            <v>VAR_fout</v>
          </cell>
          <cell r="D224" t="str">
            <v>IBIO</v>
          </cell>
          <cell r="E224">
            <v>0.43672372582830421</v>
          </cell>
          <cell r="F224">
            <v>0.55206471565876647</v>
          </cell>
          <cell r="G224">
            <v>2.7095317635120546</v>
          </cell>
          <cell r="H224">
            <v>5.0778687033244037</v>
          </cell>
          <cell r="I224">
            <v>6.0131999999061003</v>
          </cell>
          <cell r="J224">
            <v>6.3863425486161107</v>
          </cell>
        </row>
        <row r="225">
          <cell r="B225" t="str">
            <v>D-IBIO</v>
          </cell>
          <cell r="C225" t="str">
            <v>VAR_fin</v>
          </cell>
          <cell r="D225" t="str">
            <v>BIO</v>
          </cell>
          <cell r="E225">
            <v>0.43672372582830421</v>
          </cell>
          <cell r="F225">
            <v>0.55206471565876647</v>
          </cell>
          <cell r="G225">
            <v>2.7095317635120546</v>
          </cell>
          <cell r="H225">
            <v>5.0778687033244037</v>
          </cell>
          <cell r="I225">
            <v>6.0131999999061003</v>
          </cell>
          <cell r="J225">
            <v>6.3863425486161107</v>
          </cell>
        </row>
        <row r="226">
          <cell r="B226" t="str">
            <v>D-EWOD</v>
          </cell>
          <cell r="C226" t="str">
            <v>VAR_fout</v>
          </cell>
          <cell r="D226" t="str">
            <v>EWOD</v>
          </cell>
          <cell r="E226">
            <v>3.9358490194027369</v>
          </cell>
          <cell r="F226">
            <v>2.3024258216536455</v>
          </cell>
          <cell r="G226">
            <v>4.4398830154859894</v>
          </cell>
          <cell r="H226">
            <v>4.7415276930908936</v>
          </cell>
          <cell r="I226">
            <v>0.7854392021256893</v>
          </cell>
          <cell r="J226">
            <v>0.47019267702886186</v>
          </cell>
        </row>
        <row r="227">
          <cell r="B227" t="str">
            <v>D-EWOD</v>
          </cell>
          <cell r="C227" t="str">
            <v>VAR_fin</v>
          </cell>
          <cell r="D227" t="str">
            <v>WOD</v>
          </cell>
          <cell r="E227">
            <v>3.9358490194027369</v>
          </cell>
          <cell r="F227">
            <v>2.3024258216536455</v>
          </cell>
          <cell r="G227">
            <v>4.4398830154859894</v>
          </cell>
          <cell r="H227">
            <v>4.7415276930908936</v>
          </cell>
          <cell r="I227">
            <v>0.7854392021256893</v>
          </cell>
          <cell r="J227">
            <v>0.47019267702886186</v>
          </cell>
        </row>
        <row r="228">
          <cell r="B228" t="str">
            <v>HPLWOD</v>
          </cell>
          <cell r="C228" t="str">
            <v>VAR_fout</v>
          </cell>
          <cell r="D228" t="str">
            <v>LTH</v>
          </cell>
          <cell r="E228">
            <v>1.5333400335935266</v>
          </cell>
          <cell r="F228">
            <v>1.3838393773633892</v>
          </cell>
          <cell r="G228">
            <v>1.186469290159073</v>
          </cell>
          <cell r="H228">
            <v>0.91806732578773842</v>
          </cell>
          <cell r="I228">
            <v>0.54968035760708422</v>
          </cell>
          <cell r="J228">
            <v>0.32911354966538586</v>
          </cell>
        </row>
        <row r="229">
          <cell r="B229" t="str">
            <v>HPLWOD</v>
          </cell>
          <cell r="C229" t="str">
            <v>VAR_fin</v>
          </cell>
          <cell r="D229" t="str">
            <v>EWOD</v>
          </cell>
          <cell r="E229">
            <v>2.1904857622764666</v>
          </cell>
          <cell r="F229">
            <v>1.9769133962334122</v>
          </cell>
          <cell r="G229">
            <v>1.6949561287986759</v>
          </cell>
          <cell r="H229">
            <v>1.3115247511253405</v>
          </cell>
          <cell r="I229">
            <v>0.78525765372440492</v>
          </cell>
          <cell r="J229">
            <v>0.47016221380769468</v>
          </cell>
        </row>
        <row r="230">
          <cell r="B230" t="str">
            <v>HPLWOD</v>
          </cell>
          <cell r="C230" t="str">
            <v>VAR_ncap</v>
          </cell>
          <cell r="D230" t="str">
            <v>-</v>
          </cell>
          <cell r="E230">
            <v>0.194487573824113</v>
          </cell>
          <cell r="F230"/>
          <cell r="G230"/>
          <cell r="H230"/>
          <cell r="I230">
            <v>1.9205771617571001E-2</v>
          </cell>
          <cell r="J230">
            <v>3.8817581178051203E-2</v>
          </cell>
        </row>
        <row r="231">
          <cell r="B231" t="str">
            <v>HPLWOD</v>
          </cell>
          <cell r="C231" t="str">
            <v>VAR_cap</v>
          </cell>
          <cell r="D231" t="str">
            <v>-</v>
          </cell>
          <cell r="E231">
            <v>0.194487573824113</v>
          </cell>
          <cell r="F231">
            <v>0.194487573824113</v>
          </cell>
          <cell r="G231">
            <v>0.194487573824113</v>
          </cell>
          <cell r="H231">
            <v>0.194487573824113</v>
          </cell>
          <cell r="I231">
            <v>8.7261602427683493E-2</v>
          </cell>
          <cell r="J231">
            <v>5.80233527956222E-2</v>
          </cell>
        </row>
        <row r="232">
          <cell r="B232" t="str">
            <v>ENGA-GTCC</v>
          </cell>
          <cell r="C232" t="str">
            <v>VAR_fout</v>
          </cell>
          <cell r="D232" t="str">
            <v>ELC13</v>
          </cell>
          <cell r="E232"/>
          <cell r="F232"/>
          <cell r="G232"/>
          <cell r="H232"/>
          <cell r="I232">
            <v>1.251809034592497E-5</v>
          </cell>
          <cell r="J232">
            <v>6.5520946520258804E-8</v>
          </cell>
        </row>
        <row r="233">
          <cell r="B233" t="str">
            <v>ENGA-GTCC</v>
          </cell>
          <cell r="C233" t="str">
            <v>VAR_fout</v>
          </cell>
          <cell r="D233" t="str">
            <v>CO2_E</v>
          </cell>
          <cell r="E233"/>
          <cell r="F233"/>
          <cell r="G233"/>
          <cell r="H233"/>
          <cell r="I233">
            <v>1.23006973874685E-3</v>
          </cell>
          <cell r="J233">
            <v>1.89408453811181E-4</v>
          </cell>
        </row>
        <row r="234">
          <cell r="B234" t="str">
            <v>ENGA-GTCC</v>
          </cell>
          <cell r="C234" t="str">
            <v>VAR_fin</v>
          </cell>
          <cell r="D234" t="str">
            <v>ENGA</v>
          </cell>
          <cell r="E234"/>
          <cell r="F234"/>
          <cell r="G234"/>
          <cell r="H234"/>
          <cell r="I234">
            <v>2.1809747140901573E-5</v>
          </cell>
          <cell r="J234">
            <v>3.3583059186379579E-6</v>
          </cell>
        </row>
        <row r="235">
          <cell r="B235" t="str">
            <v>ENGA-GTCC</v>
          </cell>
          <cell r="C235" t="str">
            <v>VAR_fin</v>
          </cell>
          <cell r="D235" t="str">
            <v>GTC</v>
          </cell>
          <cell r="E235"/>
          <cell r="F235"/>
          <cell r="G235"/>
          <cell r="H235"/>
          <cell r="I235">
            <v>9.7280877071082907E-7</v>
          </cell>
          <cell r="J235">
            <v>4.9294606721367603E-7</v>
          </cell>
        </row>
        <row r="236">
          <cell r="B236" t="str">
            <v>ENGA-GTCC</v>
          </cell>
          <cell r="C236" t="str">
            <v>VAR_ncap</v>
          </cell>
          <cell r="D236" t="str">
            <v>-</v>
          </cell>
          <cell r="E236"/>
          <cell r="F236"/>
          <cell r="G236"/>
          <cell r="H236"/>
          <cell r="I236">
            <v>9.7280877071082907E-7</v>
          </cell>
          <cell r="J236"/>
        </row>
        <row r="237">
          <cell r="B237" t="str">
            <v>ENGA-GTCC</v>
          </cell>
          <cell r="C237" t="str">
            <v>VAR_cap</v>
          </cell>
          <cell r="D237" t="str">
            <v>-</v>
          </cell>
          <cell r="E237"/>
          <cell r="F237"/>
          <cell r="G237"/>
          <cell r="H237"/>
          <cell r="I237">
            <v>9.7280877071082907E-7</v>
          </cell>
          <cell r="J237">
            <v>4.9294606721367603E-7</v>
          </cell>
        </row>
        <row r="238">
          <cell r="B238" t="str">
            <v>D-SNGA</v>
          </cell>
          <cell r="C238" t="str">
            <v>VAR_fout</v>
          </cell>
          <cell r="D238" t="str">
            <v>CO2</v>
          </cell>
          <cell r="E238">
            <v>1521.54128192335</v>
          </cell>
          <cell r="F238">
            <v>1354.82529907347</v>
          </cell>
          <cell r="G238">
            <v>1528.6162235988199</v>
          </cell>
          <cell r="H238">
            <v>1693.6710110874301</v>
          </cell>
          <cell r="I238">
            <v>2244.1805760667698</v>
          </cell>
          <cell r="J238">
            <v>1895.3454060112299</v>
          </cell>
        </row>
        <row r="239">
          <cell r="B239" t="str">
            <v>D-SNGA</v>
          </cell>
          <cell r="C239" t="str">
            <v>VAR_fout</v>
          </cell>
          <cell r="D239" t="str">
            <v>SNGA</v>
          </cell>
          <cell r="E239">
            <v>27.200273035541791</v>
          </cell>
          <cell r="F239">
            <v>28.48827949360976</v>
          </cell>
          <cell r="G239">
            <v>27.033564948787948</v>
          </cell>
          <cell r="H239">
            <v>29.934001161217825</v>
          </cell>
          <cell r="I239">
            <v>39.747311276935477</v>
          </cell>
          <cell r="J239">
            <v>33.558841523507397</v>
          </cell>
        </row>
        <row r="240">
          <cell r="B240" t="str">
            <v>D-SNGA</v>
          </cell>
          <cell r="C240" t="str">
            <v>VAR_fin</v>
          </cell>
          <cell r="D240" t="str">
            <v>NGA</v>
          </cell>
          <cell r="E240">
            <v>26.977682303605516</v>
          </cell>
          <cell r="F240">
            <v>24.021725160877065</v>
          </cell>
          <cell r="G240">
            <v>27.103124531893908</v>
          </cell>
          <cell r="H240">
            <v>30.029627856160001</v>
          </cell>
          <cell r="I240">
            <v>39.790435745864606</v>
          </cell>
          <cell r="J240">
            <v>33.605415000199081</v>
          </cell>
        </row>
        <row r="241">
          <cell r="B241" t="str">
            <v>D-SNGA</v>
          </cell>
          <cell r="C241" t="str">
            <v>VAR_fin</v>
          </cell>
          <cell r="D241" t="str">
            <v>BNGA</v>
          </cell>
          <cell r="E241">
            <v>0.30948525697626111</v>
          </cell>
          <cell r="F241">
            <v>4.5575635484331531</v>
          </cell>
          <cell r="G241">
            <v>1.6794507885774634E-2</v>
          </cell>
          <cell r="H241"/>
          <cell r="I241"/>
          <cell r="J241"/>
        </row>
        <row r="242">
          <cell r="B242" t="str">
            <v>D-SNGA</v>
          </cell>
          <cell r="C242" t="str">
            <v>VAR_fin</v>
          </cell>
          <cell r="D242" t="str">
            <v>H2</v>
          </cell>
          <cell r="E242"/>
          <cell r="F242"/>
          <cell r="G242">
            <v>7.752879746277615E-6</v>
          </cell>
          <cell r="H242"/>
          <cell r="I242">
            <v>8.385243508480561E-2</v>
          </cell>
          <cell r="J242">
            <v>6.0633852972067498E-2</v>
          </cell>
        </row>
        <row r="243">
          <cell r="B243" t="str">
            <v>D-SNGA</v>
          </cell>
          <cell r="C243" t="str">
            <v>VAR_ncap</v>
          </cell>
          <cell r="D243" t="str">
            <v>-</v>
          </cell>
          <cell r="E243"/>
          <cell r="F243"/>
          <cell r="G243"/>
          <cell r="H243"/>
          <cell r="I243"/>
          <cell r="J243">
            <v>0.73101001327418202</v>
          </cell>
        </row>
        <row r="244">
          <cell r="B244" t="str">
            <v>D-SNGA</v>
          </cell>
          <cell r="C244" t="str">
            <v>VAR_cap</v>
          </cell>
          <cell r="D244" t="str">
            <v>-</v>
          </cell>
          <cell r="E244">
            <v>2.2350522016251402</v>
          </cell>
          <cell r="F244">
            <v>2.2350522016251402</v>
          </cell>
          <cell r="G244">
            <v>2.2350522016251402</v>
          </cell>
          <cell r="H244">
            <v>2.2350522016251402</v>
          </cell>
          <cell r="I244">
            <v>2.2350522016251402</v>
          </cell>
          <cell r="J244">
            <v>1.8519005157630422</v>
          </cell>
        </row>
        <row r="245">
          <cell r="B245" t="str">
            <v>RHES-CHPWOD</v>
          </cell>
          <cell r="C245" t="str">
            <v>VAR_fout</v>
          </cell>
          <cell r="D245" t="str">
            <v>RHES_KEV_WOD_ELC_CHP</v>
          </cell>
          <cell r="E245"/>
          <cell r="F245"/>
          <cell r="G245"/>
          <cell r="H245">
            <v>1.527818880678194E-7</v>
          </cell>
          <cell r="I245">
            <v>9.8410030760048027E-7</v>
          </cell>
          <cell r="J245">
            <v>7.1131338332122001E-8</v>
          </cell>
        </row>
        <row r="246">
          <cell r="B246" t="str">
            <v>RHES-CHPWOD</v>
          </cell>
          <cell r="C246" t="str">
            <v>VAR_fout</v>
          </cell>
          <cell r="D246" t="str">
            <v>RHES_LTH_CHPWOD</v>
          </cell>
          <cell r="E246"/>
          <cell r="F246"/>
          <cell r="G246"/>
          <cell r="H246">
            <v>1.5689118870667254E-6</v>
          </cell>
          <cell r="I246">
            <v>5.1493136780658389E-6</v>
          </cell>
          <cell r="J246">
            <v>1.2990322727743001E-6</v>
          </cell>
        </row>
        <row r="247">
          <cell r="B247" t="str">
            <v>RHES-CHPWOD</v>
          </cell>
          <cell r="C247" t="str">
            <v>VAR_fin</v>
          </cell>
          <cell r="D247" t="str">
            <v>RWOD</v>
          </cell>
          <cell r="E247"/>
          <cell r="F247"/>
          <cell r="G247"/>
          <cell r="H247">
            <v>6.2024788947484114E-6</v>
          </cell>
          <cell r="I247">
            <v>9.4811136839071413E-6</v>
          </cell>
          <cell r="J247">
            <v>4.9155294200468699E-6</v>
          </cell>
        </row>
        <row r="248">
          <cell r="B248" t="str">
            <v>RHES-CHPWOD</v>
          </cell>
          <cell r="C248" t="str">
            <v>VAR_ncap</v>
          </cell>
          <cell r="D248" t="str">
            <v>-</v>
          </cell>
          <cell r="E248"/>
          <cell r="F248"/>
          <cell r="G248"/>
          <cell r="H248">
            <v>1.0567270067496399E-7</v>
          </cell>
          <cell r="I248"/>
          <cell r="J248">
            <v>5.1387597736629697E-8</v>
          </cell>
        </row>
        <row r="249">
          <cell r="B249" t="str">
            <v>RHES-CHPWOD</v>
          </cell>
          <cell r="C249" t="str">
            <v>VAR_cap</v>
          </cell>
          <cell r="D249" t="str">
            <v>-</v>
          </cell>
          <cell r="E249"/>
          <cell r="F249"/>
          <cell r="G249"/>
          <cell r="H249">
            <v>1.0567270067496399E-7</v>
          </cell>
          <cell r="I249">
            <v>1.7667512545815799E-7</v>
          </cell>
          <cell r="J249">
            <v>9.5591434532444194E-8</v>
          </cell>
        </row>
        <row r="250">
          <cell r="B250" t="str">
            <v>G-INTC-RES</v>
          </cell>
          <cell r="C250" t="str">
            <v>VAR_fout</v>
          </cell>
          <cell r="D250" t="str">
            <v>RHNS_ELC</v>
          </cell>
          <cell r="E250">
            <v>11.509307592671968</v>
          </cell>
          <cell r="F250">
            <v>14.878466623022074</v>
          </cell>
          <cell r="G250">
            <v>13.771124175536743</v>
          </cell>
          <cell r="H250">
            <v>13.561435382588275</v>
          </cell>
          <cell r="I250">
            <v>15.081813583922063</v>
          </cell>
          <cell r="J250">
            <v>15.316094560609832</v>
          </cell>
        </row>
        <row r="251">
          <cell r="B251" t="str">
            <v>G-INTC-RES</v>
          </cell>
          <cell r="C251" t="str">
            <v>VAR_fout</v>
          </cell>
          <cell r="D251" t="str">
            <v>ELC35</v>
          </cell>
          <cell r="E251">
            <v>50.842036352078097</v>
          </cell>
          <cell r="F251">
            <v>6.9170212647628693E-6</v>
          </cell>
          <cell r="G251">
            <v>8.4686315799556056E-6</v>
          </cell>
          <cell r="H251">
            <v>4.4284929303763338E-6</v>
          </cell>
          <cell r="I251">
            <v>8.9862155101457415E-6</v>
          </cell>
          <cell r="J251">
            <v>0.12609988374282449</v>
          </cell>
        </row>
        <row r="252">
          <cell r="B252" t="str">
            <v>G-INTC-RES</v>
          </cell>
          <cell r="C252" t="str">
            <v>VAR_fout</v>
          </cell>
          <cell r="D252" t="str">
            <v>RHES_ELC</v>
          </cell>
          <cell r="E252">
            <v>20.752970159432095</v>
          </cell>
          <cell r="F252">
            <v>18.262860832110523</v>
          </cell>
          <cell r="G252">
            <v>16.977238730214939</v>
          </cell>
          <cell r="H252">
            <v>16.383457532108618</v>
          </cell>
          <cell r="I252">
            <v>16.481571208042947</v>
          </cell>
          <cell r="J252">
            <v>16.110376776119118</v>
          </cell>
        </row>
        <row r="253">
          <cell r="B253" t="str">
            <v>G-INTC-RES</v>
          </cell>
          <cell r="C253" t="str">
            <v>VAR_fout</v>
          </cell>
          <cell r="D253" t="str">
            <v>RHNM_ELC</v>
          </cell>
          <cell r="E253">
            <v>12.746737403030913</v>
          </cell>
          <cell r="F253">
            <v>15.002378510978286</v>
          </cell>
          <cell r="G253">
            <v>14.170324984382709</v>
          </cell>
          <cell r="H253">
            <v>14.264531406329208</v>
          </cell>
          <cell r="I253">
            <v>15.923946408732238</v>
          </cell>
          <cell r="J253">
            <v>16.083523111912996</v>
          </cell>
        </row>
        <row r="254">
          <cell r="B254" t="str">
            <v>G-INTC-RES</v>
          </cell>
          <cell r="C254" t="str">
            <v>VAR_fout</v>
          </cell>
          <cell r="D254" t="str">
            <v>RHEM_ELC</v>
          </cell>
          <cell r="E254">
            <v>21.803793482237982</v>
          </cell>
          <cell r="F254">
            <v>19.35446508151157</v>
          </cell>
          <cell r="G254">
            <v>17.214029228339552</v>
          </cell>
          <cell r="H254">
            <v>17.40294579150693</v>
          </cell>
          <cell r="I254">
            <v>18.343892115522962</v>
          </cell>
          <cell r="J254">
            <v>16.744071887854865</v>
          </cell>
        </row>
        <row r="255">
          <cell r="B255" t="str">
            <v>G-INTC-RES</v>
          </cell>
          <cell r="C255" t="str">
            <v>VAR_fin</v>
          </cell>
          <cell r="D255" t="str">
            <v>ELC5</v>
          </cell>
          <cell r="E255">
            <v>117.65484494177589</v>
          </cell>
          <cell r="F255">
            <v>67.498177964643702</v>
          </cell>
          <cell r="G255">
            <v>62.132725587105462</v>
          </cell>
          <cell r="H255">
            <v>61.612374541026014</v>
          </cell>
          <cell r="I255">
            <v>65.831232302435708</v>
          </cell>
          <cell r="J255">
            <v>64.380166652881925</v>
          </cell>
        </row>
        <row r="256">
          <cell r="B256" t="str">
            <v>G-INTC-RES</v>
          </cell>
          <cell r="C256" t="str">
            <v>VAR_cap</v>
          </cell>
          <cell r="D256" t="str">
            <v>-</v>
          </cell>
          <cell r="E256">
            <v>4.3300925142827298</v>
          </cell>
          <cell r="F256">
            <v>4.3300925142827298</v>
          </cell>
          <cell r="G256">
            <v>4.3300925142827298</v>
          </cell>
          <cell r="H256">
            <v>4.3300925142827298</v>
          </cell>
          <cell r="I256">
            <v>4.3300925142827298</v>
          </cell>
          <cell r="J256">
            <v>4.3300925142827298</v>
          </cell>
        </row>
        <row r="257">
          <cell r="B257" t="str">
            <v>SCOM-CHPNGA</v>
          </cell>
          <cell r="C257" t="str">
            <v>VAR_fout</v>
          </cell>
          <cell r="D257" t="str">
            <v>CO2_S</v>
          </cell>
          <cell r="E257">
            <v>93.149474288216396</v>
          </cell>
          <cell r="F257">
            <v>98.051357758036204</v>
          </cell>
          <cell r="G257">
            <v>84.378683860102996</v>
          </cell>
          <cell r="H257">
            <v>195.73476885421701</v>
          </cell>
          <cell r="I257">
            <v>756.24238133875701</v>
          </cell>
          <cell r="J257">
            <v>632.171958065583</v>
          </cell>
        </row>
        <row r="258">
          <cell r="B258" t="str">
            <v>SCOM-CHPNGA</v>
          </cell>
          <cell r="C258" t="str">
            <v>VAR_fout</v>
          </cell>
          <cell r="D258" t="str">
            <v>SCOM_NKEV_GAS_ELC_CHP</v>
          </cell>
          <cell r="E258">
            <v>0.59439602018747306</v>
          </cell>
          <cell r="F258">
            <v>0.62585970188688145</v>
          </cell>
          <cell r="G258">
            <v>0.53855314904796237</v>
          </cell>
          <cell r="H258">
            <v>1.2487277069415792</v>
          </cell>
          <cell r="I258">
            <v>4.7994071243717729</v>
          </cell>
          <cell r="J258">
            <v>4.0178651813583439</v>
          </cell>
        </row>
        <row r="259">
          <cell r="B259" t="str">
            <v>SCOM-CHPNGA</v>
          </cell>
          <cell r="C259" t="str">
            <v>VAR_fout</v>
          </cell>
          <cell r="D259" t="str">
            <v>SCOM_LTH_CHPNGA</v>
          </cell>
          <cell r="E259">
            <v>0.69257409800446601</v>
          </cell>
          <cell r="F259">
            <v>0.75019020806942549</v>
          </cell>
          <cell r="G259">
            <v>0.67258805689177481</v>
          </cell>
          <cell r="H259">
            <v>1.6640375835795365</v>
          </cell>
          <cell r="I259">
            <v>7.199110686557658</v>
          </cell>
          <cell r="J259">
            <v>6.0267977720375141</v>
          </cell>
        </row>
        <row r="260">
          <cell r="B260" t="str">
            <v>SCOM-CHPNGA</v>
          </cell>
          <cell r="C260" t="str">
            <v>VAR_fin</v>
          </cell>
          <cell r="D260" t="str">
            <v>SNGA</v>
          </cell>
          <cell r="E260">
            <v>1.6515864235499358</v>
          </cell>
          <cell r="F260">
            <v>1.7384992510290114</v>
          </cell>
          <cell r="G260">
            <v>1.4960759549663649</v>
          </cell>
          <cell r="H260">
            <v>3.4704746250747789</v>
          </cell>
          <cell r="I260">
            <v>13.408552860616266</v>
          </cell>
          <cell r="J260">
            <v>11.208722660737292</v>
          </cell>
        </row>
        <row r="261">
          <cell r="B261" t="str">
            <v>SCOM-CHPNGA</v>
          </cell>
          <cell r="C261" t="str">
            <v>VAR_ncap</v>
          </cell>
          <cell r="D261" t="str">
            <v>-</v>
          </cell>
          <cell r="E261"/>
          <cell r="F261">
            <v>2.7170660640443999E-2</v>
          </cell>
          <cell r="G261">
            <v>2.0909533435216599E-8</v>
          </cell>
          <cell r="H261">
            <v>5.2194586947125102E-2</v>
          </cell>
          <cell r="I261">
            <v>4.7593089177635E-3</v>
          </cell>
          <cell r="J261">
            <v>6.5635448323482101E-2</v>
          </cell>
        </row>
        <row r="262">
          <cell r="B262" t="str">
            <v>SCOM-CHPNGA</v>
          </cell>
          <cell r="C262" t="str">
            <v>VAR_cap</v>
          </cell>
          <cell r="D262" t="str">
            <v>-</v>
          </cell>
          <cell r="E262">
            <v>6.5199999999999994E-2</v>
          </cell>
          <cell r="F262">
            <v>4.7876787453785798E-2</v>
          </cell>
          <cell r="G262">
            <v>3.9970681549977398E-2</v>
          </cell>
          <cell r="H262">
            <v>9.0400200058606606E-2</v>
          </cell>
          <cell r="I262">
            <v>0.34925495340176299</v>
          </cell>
          <cell r="J262">
            <v>0.30566392144114601</v>
          </cell>
        </row>
        <row r="263">
          <cell r="B263" t="str">
            <v>D-IPLT</v>
          </cell>
          <cell r="C263" t="str">
            <v>VAR_fout</v>
          </cell>
          <cell r="D263" t="str">
            <v>IPLT</v>
          </cell>
          <cell r="E263">
            <v>0.6257862073194197</v>
          </cell>
          <cell r="F263">
            <v>0.73757305291811792</v>
          </cell>
          <cell r="G263">
            <v>0.73632645373121408</v>
          </cell>
          <cell r="H263">
            <v>0.73425812300386351</v>
          </cell>
          <cell r="I263">
            <v>0.73015613260634804</v>
          </cell>
          <cell r="J263">
            <v>0.72609971717822419</v>
          </cell>
        </row>
        <row r="264">
          <cell r="B264" t="str">
            <v>D-IPLT</v>
          </cell>
          <cell r="C264" t="str">
            <v>VAR_fin</v>
          </cell>
          <cell r="D264" t="str">
            <v>PLT</v>
          </cell>
          <cell r="E264">
            <v>0.6257862073194197</v>
          </cell>
          <cell r="F264">
            <v>0.73757305291811792</v>
          </cell>
          <cell r="G264">
            <v>0.73632645373121408</v>
          </cell>
          <cell r="H264">
            <v>0.73425812300386351</v>
          </cell>
          <cell r="I264">
            <v>0.73015613260634804</v>
          </cell>
          <cell r="J264">
            <v>0.72609971717822419</v>
          </cell>
        </row>
        <row r="265">
          <cell r="B265" t="str">
            <v>LTH-STG</v>
          </cell>
          <cell r="C265" t="str">
            <v>VAR_fout</v>
          </cell>
          <cell r="D265" t="str">
            <v>AUX_LTH-STG_OUT</v>
          </cell>
          <cell r="E265"/>
          <cell r="F265">
            <v>8.679836729559345E-6</v>
          </cell>
          <cell r="G265">
            <v>7.2511074547919521E-6</v>
          </cell>
          <cell r="H265">
            <v>2.5962652424913718E-6</v>
          </cell>
          <cell r="I265">
            <v>4.9624976525738469E-6</v>
          </cell>
          <cell r="J265">
            <v>0.11532246273690687</v>
          </cell>
        </row>
        <row r="266">
          <cell r="B266" t="str">
            <v>LTH-STG</v>
          </cell>
          <cell r="C266" t="str">
            <v>VAR_fout</v>
          </cell>
          <cell r="D266" t="str">
            <v>LTH</v>
          </cell>
          <cell r="E266"/>
          <cell r="F266">
            <v>8.6856232873790242E-6</v>
          </cell>
          <cell r="G266">
            <v>7.2586606917240212E-6</v>
          </cell>
          <cell r="H266">
            <v>2.6162254812201994E-6</v>
          </cell>
          <cell r="I266">
            <v>5.0792293450437345E-6</v>
          </cell>
          <cell r="J266">
            <v>0.11532253716066204</v>
          </cell>
        </row>
        <row r="267">
          <cell r="B267" t="str">
            <v>LTH-STG</v>
          </cell>
          <cell r="C267" t="str">
            <v>VAR_fin</v>
          </cell>
          <cell r="D267" t="str">
            <v>AUX_LTH-STG_IN</v>
          </cell>
          <cell r="E267"/>
          <cell r="F267">
            <v>1.1428396402499539E-5</v>
          </cell>
          <cell r="G267">
            <v>9.3572788588205771E-6</v>
          </cell>
          <cell r="H267">
            <v>3.2702616317637922E-6</v>
          </cell>
          <cell r="I267">
            <v>5.9529250351860106E-6</v>
          </cell>
          <cell r="J267">
            <v>0.12813598781205296</v>
          </cell>
        </row>
        <row r="268">
          <cell r="B268" t="str">
            <v>LTH-STG</v>
          </cell>
          <cell r="C268" t="str">
            <v>VAR_fin</v>
          </cell>
          <cell r="D268" t="str">
            <v>LTH</v>
          </cell>
          <cell r="E268"/>
          <cell r="F268">
            <v>1.1428396402499539E-5</v>
          </cell>
          <cell r="G268">
            <v>9.3572788588205771E-6</v>
          </cell>
          <cell r="H268">
            <v>3.2702616317637922E-6</v>
          </cell>
          <cell r="I268">
            <v>5.9529250351860106E-6</v>
          </cell>
          <cell r="J268">
            <v>0.12813598781205296</v>
          </cell>
        </row>
        <row r="269">
          <cell r="B269" t="str">
            <v>LTH-STG</v>
          </cell>
          <cell r="C269" t="str">
            <v>VAR_ncap</v>
          </cell>
          <cell r="D269" t="str">
            <v>-</v>
          </cell>
          <cell r="E269"/>
          <cell r="F269"/>
          <cell r="G269"/>
          <cell r="H269"/>
          <cell r="I269"/>
          <cell r="J269">
            <v>5.2582642767519797E-2</v>
          </cell>
        </row>
        <row r="270">
          <cell r="B270" t="str">
            <v>LTH-STG</v>
          </cell>
          <cell r="C270" t="str">
            <v>VAR_cap</v>
          </cell>
          <cell r="D270" t="str">
            <v>-</v>
          </cell>
          <cell r="E270">
            <v>3.4459359708320127E-6</v>
          </cell>
          <cell r="F270">
            <v>1.3392237883190071E-6</v>
          </cell>
          <cell r="G270">
            <v>1.2488396531190051E-6</v>
          </cell>
          <cell r="H270">
            <v>4.101501453236011E-7</v>
          </cell>
          <cell r="I270">
            <v>3.15481047533853E-7</v>
          </cell>
          <cell r="J270">
            <v>5.2582894161837999E-2</v>
          </cell>
        </row>
        <row r="271">
          <cell r="B271" t="str">
            <v>ITOT-CHPOIL</v>
          </cell>
          <cell r="C271" t="str">
            <v>VAR_fout</v>
          </cell>
          <cell r="D271" t="str">
            <v>ITOT_LTH_CHP</v>
          </cell>
          <cell r="E271">
            <v>0.92931824139198926</v>
          </cell>
          <cell r="F271">
            <v>2.0729565677806372</v>
          </cell>
          <cell r="G271">
            <v>2.6062715046884458E-2</v>
          </cell>
          <cell r="H271">
            <v>1.3206129842034555</v>
          </cell>
          <cell r="I271">
            <v>4.8765729052107812E-2</v>
          </cell>
          <cell r="J271">
            <v>5.960118421318486E-2</v>
          </cell>
        </row>
        <row r="272">
          <cell r="B272" t="str">
            <v>ITOT-CHPOIL</v>
          </cell>
          <cell r="C272" t="str">
            <v>VAR_fout</v>
          </cell>
          <cell r="D272" t="str">
            <v>ITOT_NKEV_OIL_ELC_CHP</v>
          </cell>
          <cell r="E272">
            <v>7.0500004519392145E-2</v>
          </cell>
          <cell r="F272">
            <v>0.17152699013034076</v>
          </cell>
          <cell r="G272">
            <v>2.4962986581528132E-3</v>
          </cell>
          <cell r="H272">
            <v>0.17152446183722223</v>
          </cell>
          <cell r="I272">
            <v>2.1999048080642691E-2</v>
          </cell>
          <cell r="J272">
            <v>2.6887105814988856E-2</v>
          </cell>
        </row>
        <row r="273">
          <cell r="B273" t="str">
            <v>ITOT-CHPOIL</v>
          </cell>
          <cell r="C273" t="str">
            <v>VAR_fout</v>
          </cell>
          <cell r="D273" t="str">
            <v>CO2_I</v>
          </cell>
          <cell r="E273">
            <v>21.443328533786001</v>
          </cell>
          <cell r="F273">
            <v>51.2459709587568</v>
          </cell>
          <cell r="G273">
            <v>0.72754347792442198</v>
          </cell>
          <cell r="H273">
            <v>48.031735747300402</v>
          </cell>
          <cell r="I273">
            <v>6.2356482756949303</v>
          </cell>
          <cell r="J273">
            <v>8.3101137018795495</v>
          </cell>
        </row>
        <row r="274">
          <cell r="B274" t="str">
            <v>ITOT-CHPOIL</v>
          </cell>
          <cell r="C274" t="str">
            <v>VAR_fin</v>
          </cell>
          <cell r="D274" t="str">
            <v>ILFO</v>
          </cell>
          <cell r="E274">
            <v>0.29095425418976884</v>
          </cell>
          <cell r="F274">
            <v>0.6953320347185451</v>
          </cell>
          <cell r="G274">
            <v>9.871688981335433E-3</v>
          </cell>
          <cell r="H274">
            <v>0.65171961665265099</v>
          </cell>
          <cell r="I274">
            <v>8.4608524771980054E-2</v>
          </cell>
          <cell r="J274">
            <v>0.11275595253567906</v>
          </cell>
        </row>
        <row r="275">
          <cell r="B275" t="str">
            <v>ITOT-CHPOIL</v>
          </cell>
          <cell r="C275" t="str">
            <v>VAR_ncap</v>
          </cell>
          <cell r="D275" t="str">
            <v>-</v>
          </cell>
          <cell r="E275"/>
          <cell r="F275">
            <v>5.4660451699666702E-3</v>
          </cell>
          <cell r="G275"/>
          <cell r="H275">
            <v>1.69277744871726E-2</v>
          </cell>
          <cell r="I275">
            <v>1.9264135482854501E-2</v>
          </cell>
          <cell r="J275">
            <v>4.4126720471613097E-2</v>
          </cell>
        </row>
        <row r="276">
          <cell r="B276" t="str">
            <v>ITOT-CHPOIL</v>
          </cell>
          <cell r="C276" t="str">
            <v>VAR_cap</v>
          </cell>
          <cell r="D276" t="str">
            <v>-</v>
          </cell>
          <cell r="E276">
            <v>8.3053317839590496E-3</v>
          </cell>
          <cell r="F276">
            <v>6.3989255742160633E-3</v>
          </cell>
          <cell r="G276">
            <v>6.3989255742160633E-3</v>
          </cell>
          <cell r="H276">
            <v>2.3326700061388692E-2</v>
          </cell>
          <cell r="I276">
            <v>5.6391764252218202E-2</v>
          </cell>
          <cell r="J276">
            <v>6.8921711254363097E-2</v>
          </cell>
        </row>
        <row r="277">
          <cell r="B277" t="str">
            <v>ENUC_GOE</v>
          </cell>
          <cell r="C277" t="str">
            <v>VAR_fout</v>
          </cell>
          <cell r="D277" t="str">
            <v>ELC</v>
          </cell>
          <cell r="E277">
            <v>29.714399999347368</v>
          </cell>
          <cell r="F277">
            <v>29.71439995414778</v>
          </cell>
          <cell r="G277">
            <v>21.75314550934775</v>
          </cell>
          <cell r="H277">
            <v>24.134270153056924</v>
          </cell>
          <cell r="I277"/>
          <cell r="J277"/>
        </row>
        <row r="278">
          <cell r="B278" t="str">
            <v>ENUC_GOE</v>
          </cell>
          <cell r="C278" t="str">
            <v>VAR_fin</v>
          </cell>
          <cell r="D278" t="str">
            <v>URN</v>
          </cell>
          <cell r="E278">
            <v>89.580575351751747</v>
          </cell>
          <cell r="F278">
            <v>89.580575215487727</v>
          </cell>
          <cell r="G278">
            <v>65.579627738757878</v>
          </cell>
          <cell r="H278">
            <v>72.758050172742387</v>
          </cell>
          <cell r="I278"/>
          <cell r="J278"/>
        </row>
        <row r="279">
          <cell r="B279" t="str">
            <v>ENUC_GOE</v>
          </cell>
          <cell r="C279" t="str">
            <v>VAR_cap</v>
          </cell>
          <cell r="D279" t="str">
            <v>-</v>
          </cell>
          <cell r="E279">
            <v>1.01</v>
          </cell>
          <cell r="F279">
            <v>1.01</v>
          </cell>
          <cell r="G279">
            <v>0.835319845329907</v>
          </cell>
          <cell r="H279">
            <v>0.83531984020007799</v>
          </cell>
          <cell r="I279"/>
          <cell r="J279"/>
        </row>
        <row r="280">
          <cell r="B280" t="str">
            <v>D-RNGA</v>
          </cell>
          <cell r="C280" t="str">
            <v>VAR_fout</v>
          </cell>
          <cell r="D280" t="str">
            <v>CO2</v>
          </cell>
          <cell r="E280">
            <v>2649.6672836294401</v>
          </cell>
          <cell r="F280">
            <v>2731.8606335383101</v>
          </cell>
          <cell r="G280">
            <v>2869.3642154578101</v>
          </cell>
          <cell r="H280">
            <v>2943.6320725354099</v>
          </cell>
          <cell r="I280">
            <v>2922.2239376847701</v>
          </cell>
          <cell r="J280">
            <v>2642.65894276882</v>
          </cell>
        </row>
        <row r="281">
          <cell r="B281" t="str">
            <v>D-RNGA</v>
          </cell>
          <cell r="C281" t="str">
            <v>VAR_fout</v>
          </cell>
          <cell r="D281" t="str">
            <v>RNGA</v>
          </cell>
          <cell r="E281">
            <v>47.144425395039598</v>
          </cell>
          <cell r="F281">
            <v>48.283000009068488</v>
          </cell>
          <cell r="G281">
            <v>50.713250993882959</v>
          </cell>
          <cell r="H281">
            <v>52.025856530077895</v>
          </cell>
          <cell r="I281">
            <v>51.754458878185211</v>
          </cell>
          <cell r="J281">
            <v>46.782991245831063</v>
          </cell>
        </row>
        <row r="282">
          <cell r="B282" t="str">
            <v>D-RNGA</v>
          </cell>
          <cell r="C282" t="str">
            <v>VAR_fin</v>
          </cell>
          <cell r="D282" t="str">
            <v>NGA</v>
          </cell>
          <cell r="E282">
            <v>46.979916376408511</v>
          </cell>
          <cell r="F282">
            <v>48.437245275501958</v>
          </cell>
          <cell r="G282">
            <v>50.875252047124249</v>
          </cell>
          <cell r="H282">
            <v>52.192058023677447</v>
          </cell>
          <cell r="I282">
            <v>51.812481164623556</v>
          </cell>
          <cell r="J282">
            <v>46.85565501363147</v>
          </cell>
        </row>
        <row r="283">
          <cell r="B283" t="str">
            <v>D-RNGA</v>
          </cell>
          <cell r="C283" t="str">
            <v>VAR_fin</v>
          </cell>
          <cell r="D283" t="str">
            <v>BNGA</v>
          </cell>
          <cell r="E283">
            <v>0.31511752346600375</v>
          </cell>
          <cell r="F283"/>
          <cell r="G283"/>
          <cell r="H283"/>
          <cell r="I283"/>
          <cell r="J283"/>
        </row>
        <row r="284">
          <cell r="B284" t="str">
            <v>D-RNGA</v>
          </cell>
          <cell r="C284" t="str">
            <v>VAR_fin</v>
          </cell>
          <cell r="D284" t="str">
            <v>H2</v>
          </cell>
          <cell r="E284"/>
          <cell r="F284"/>
          <cell r="G284">
            <v>7.827959689532849E-6</v>
          </cell>
          <cell r="H284"/>
          <cell r="I284">
            <v>0.10731256636220945</v>
          </cell>
          <cell r="J284">
            <v>7.6789373067736269E-2</v>
          </cell>
        </row>
        <row r="285">
          <cell r="B285" t="str">
            <v>D-RNGA</v>
          </cell>
          <cell r="C285" t="str">
            <v>VAR_ncap</v>
          </cell>
          <cell r="D285" t="str">
            <v>-</v>
          </cell>
          <cell r="E285"/>
          <cell r="F285"/>
          <cell r="G285"/>
          <cell r="H285"/>
          <cell r="I285"/>
          <cell r="J285">
            <v>1.2347528243169399</v>
          </cell>
        </row>
        <row r="286">
          <cell r="B286" t="str">
            <v>D-RNGA</v>
          </cell>
          <cell r="C286" t="str">
            <v>VAR_cap</v>
          </cell>
          <cell r="D286" t="str">
            <v>-</v>
          </cell>
          <cell r="E286">
            <v>3.0972400073959201</v>
          </cell>
          <cell r="F286">
            <v>3.0972400073959201</v>
          </cell>
          <cell r="G286">
            <v>3.0972400073959201</v>
          </cell>
          <cell r="H286">
            <v>3.0972400073959201</v>
          </cell>
          <cell r="I286">
            <v>3.1960247838326548</v>
          </cell>
          <cell r="J286">
            <v>2.8868198487899002</v>
          </cell>
        </row>
        <row r="287">
          <cell r="B287" t="str">
            <v>RHES-CHPGFC</v>
          </cell>
          <cell r="C287" t="str">
            <v>VAR_fout</v>
          </cell>
          <cell r="D287" t="str">
            <v>CO2_R</v>
          </cell>
          <cell r="E287"/>
          <cell r="F287"/>
          <cell r="G287"/>
          <cell r="H287"/>
          <cell r="I287">
            <v>1.1072758768304499E-5</v>
          </cell>
          <cell r="J287"/>
        </row>
        <row r="288">
          <cell r="B288" t="str">
            <v>RHES-CHPGFC</v>
          </cell>
          <cell r="C288" t="str">
            <v>VAR_fin</v>
          </cell>
          <cell r="D288" t="str">
            <v>RNGA</v>
          </cell>
          <cell r="E288"/>
          <cell r="F288"/>
          <cell r="G288"/>
          <cell r="H288"/>
          <cell r="I288">
            <v>1.9632551007632146E-7</v>
          </cell>
          <cell r="J288"/>
        </row>
        <row r="289">
          <cell r="B289" t="str">
            <v>RHES-CHPGFC</v>
          </cell>
          <cell r="C289" t="str">
            <v>VAR_ncap</v>
          </cell>
          <cell r="D289" t="str">
            <v>-</v>
          </cell>
          <cell r="E289"/>
          <cell r="F289"/>
          <cell r="G289"/>
          <cell r="H289">
            <v>2.12196477122336E-8</v>
          </cell>
          <cell r="I289"/>
          <cell r="J289">
            <v>1.5775415217429801E-8</v>
          </cell>
        </row>
        <row r="290">
          <cell r="B290" t="str">
            <v>RHES-CHPGFC</v>
          </cell>
          <cell r="C290" t="str">
            <v>VAR_cap</v>
          </cell>
          <cell r="D290" t="str">
            <v>-</v>
          </cell>
          <cell r="E290"/>
          <cell r="F290"/>
          <cell r="G290"/>
          <cell r="H290">
            <v>2.12196477122336E-8</v>
          </cell>
          <cell r="I290">
            <v>6.3524243993682E-8</v>
          </cell>
          <cell r="J290">
            <v>5.5004140437440199E-8</v>
          </cell>
        </row>
        <row r="291">
          <cell r="B291" t="str">
            <v>ITOT-CHPHFC</v>
          </cell>
          <cell r="C291" t="str">
            <v>VAR_fout</v>
          </cell>
          <cell r="D291" t="str">
            <v>ITOT_LTH_CHP</v>
          </cell>
          <cell r="E291"/>
          <cell r="F291"/>
          <cell r="G291"/>
          <cell r="H291">
            <v>1.1044941279997261E-5</v>
          </cell>
          <cell r="I291">
            <v>3.8140620021567595E-2</v>
          </cell>
          <cell r="J291">
            <v>2.288373597857658E-2</v>
          </cell>
        </row>
        <row r="292">
          <cell r="B292" t="str">
            <v>ITOT-CHPHFC</v>
          </cell>
          <cell r="C292" t="str">
            <v>VAR_fout</v>
          </cell>
          <cell r="D292" t="str">
            <v>ITOT_KEV_HFC_ELC_CHP</v>
          </cell>
          <cell r="E292"/>
          <cell r="F292"/>
          <cell r="G292"/>
          <cell r="H292">
            <v>1.4776340361077415E-5</v>
          </cell>
          <cell r="I292">
            <v>6.3567700035946015E-2</v>
          </cell>
          <cell r="J292">
            <v>4.5767484459858614E-2</v>
          </cell>
        </row>
        <row r="293">
          <cell r="B293" t="str">
            <v>ITOT-CHPHFC</v>
          </cell>
          <cell r="C293" t="str">
            <v>VAR_fin</v>
          </cell>
          <cell r="D293" t="str">
            <v>IH2</v>
          </cell>
          <cell r="E293"/>
          <cell r="F293"/>
          <cell r="G293"/>
          <cell r="H293">
            <v>2.9851192648641251E-5</v>
          </cell>
          <cell r="I293">
            <v>0.11557763642899269</v>
          </cell>
          <cell r="J293">
            <v>7.6279140766431025E-2</v>
          </cell>
        </row>
        <row r="294">
          <cell r="B294" t="str">
            <v>ITOT-CHPHFC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6.0145644093702802E-7</v>
          </cell>
          <cell r="I294">
            <v>7.7209062280285002E-3</v>
          </cell>
          <cell r="J294"/>
        </row>
        <row r="295">
          <cell r="B295" t="str">
            <v>ITOT-CHPHFC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6.0145644093702802E-7</v>
          </cell>
          <cell r="I295">
            <v>7.72189779634741E-3</v>
          </cell>
          <cell r="J295">
            <v>5.6035661519778599E-3</v>
          </cell>
        </row>
        <row r="296">
          <cell r="B296" t="str">
            <v>G-INTC-TRA</v>
          </cell>
          <cell r="C296" t="str">
            <v>VAR_fout</v>
          </cell>
          <cell r="D296" t="str">
            <v>TRAN_ELC</v>
          </cell>
          <cell r="E296">
            <v>10.673870324718859</v>
          </cell>
          <cell r="F296">
            <v>12.887809954237811</v>
          </cell>
          <cell r="G296">
            <v>13.707838079294799</v>
          </cell>
          <cell r="H296">
            <v>19.38020244661422</v>
          </cell>
          <cell r="I296">
            <v>24.45079243744804</v>
          </cell>
          <cell r="J296">
            <v>21.438966705698597</v>
          </cell>
        </row>
        <row r="297">
          <cell r="B297" t="str">
            <v>G-INTC-TRA</v>
          </cell>
          <cell r="C297" t="str">
            <v>VAR_fin</v>
          </cell>
          <cell r="D297" t="str">
            <v>ELC3</v>
          </cell>
          <cell r="E297">
            <v>9.8528033766635605</v>
          </cell>
          <cell r="F297">
            <v>12.887803054511739</v>
          </cell>
          <cell r="G297">
            <v>13.707829631956823</v>
          </cell>
          <cell r="H297">
            <v>13.623706670392194</v>
          </cell>
          <cell r="I297">
            <v>12.764751934255974</v>
          </cell>
          <cell r="J297">
            <v>9.8375005453363791</v>
          </cell>
        </row>
        <row r="298">
          <cell r="B298" t="str">
            <v>G-INTC-TRA</v>
          </cell>
          <cell r="C298" t="str">
            <v>VAR_fin</v>
          </cell>
          <cell r="D298" t="str">
            <v>ELC5</v>
          </cell>
          <cell r="E298">
            <v>0.82106694805529645</v>
          </cell>
          <cell r="F298">
            <v>6.8997260604383119E-6</v>
          </cell>
          <cell r="G298">
            <v>8.4473379594881169E-6</v>
          </cell>
          <cell r="H298">
            <v>5.7564957762220521</v>
          </cell>
          <cell r="I298">
            <v>11.68604050319207</v>
          </cell>
          <cell r="J298">
            <v>11.601466160362191</v>
          </cell>
        </row>
        <row r="299">
          <cell r="B299" t="str">
            <v>G-INTC-TRA</v>
          </cell>
          <cell r="C299" t="str">
            <v>VAR_cap</v>
          </cell>
          <cell r="D299" t="str">
            <v>-</v>
          </cell>
          <cell r="E299">
            <v>0.86351880627381705</v>
          </cell>
          <cell r="F299">
            <v>0.86351880627381705</v>
          </cell>
          <cell r="G299">
            <v>0.86351880627381705</v>
          </cell>
          <cell r="H299">
            <v>0.86351880627381705</v>
          </cell>
          <cell r="I299">
            <v>0.86351880627381705</v>
          </cell>
          <cell r="J299">
            <v>0.86351880627381705</v>
          </cell>
        </row>
        <row r="300">
          <cell r="B300" t="str">
            <v>SCOM-SWHSTG-CHPBIO</v>
          </cell>
          <cell r="C300" t="str">
            <v>VAR_fout</v>
          </cell>
          <cell r="D300" t="str">
            <v>AUX_SCOM-CHPBIO_OUT</v>
          </cell>
          <cell r="E300"/>
          <cell r="F300"/>
          <cell r="G300">
            <v>3.7622338751112003E-3</v>
          </cell>
          <cell r="H300">
            <v>5.1719231033912592E-3</v>
          </cell>
          <cell r="I300">
            <v>3.7656542174763011E-2</v>
          </cell>
          <cell r="J300">
            <v>9.7437962494071981E-2</v>
          </cell>
        </row>
        <row r="301">
          <cell r="B301" t="str">
            <v>SCOM-SWHSTG-CHPBIO</v>
          </cell>
          <cell r="C301" t="str">
            <v>VAR_fout</v>
          </cell>
          <cell r="D301" t="str">
            <v>SCOM_LTH_CHPBIO</v>
          </cell>
          <cell r="E301"/>
          <cell r="F301"/>
          <cell r="G301">
            <v>3.7670387715034253E-3</v>
          </cell>
          <cell r="H301">
            <v>5.1719231033912549E-3</v>
          </cell>
          <cell r="I301">
            <v>3.7656542174762983E-2</v>
          </cell>
          <cell r="J301">
            <v>9.7437962494071981E-2</v>
          </cell>
        </row>
        <row r="302">
          <cell r="B302" t="str">
            <v>SCOM-SWHSTG-CHPBIO</v>
          </cell>
          <cell r="C302" t="str">
            <v>VAR_fin</v>
          </cell>
          <cell r="D302" t="str">
            <v>SCOM_LTH_CHPBIO</v>
          </cell>
          <cell r="E302"/>
          <cell r="F302"/>
          <cell r="G302">
            <v>4.484568850418813E-3</v>
          </cell>
          <cell r="H302">
            <v>5.9447392043003155E-3</v>
          </cell>
          <cell r="I302">
            <v>4.0490906604158119E-2</v>
          </cell>
          <cell r="J302">
            <v>9.842218521684265E-2</v>
          </cell>
        </row>
        <row r="303">
          <cell r="B303" t="str">
            <v>SCOM-SWHSTG-CHPBIO</v>
          </cell>
          <cell r="C303" t="str">
            <v>VAR_fin</v>
          </cell>
          <cell r="D303" t="str">
            <v>AUX_SCOM-CHPBIO_IN</v>
          </cell>
          <cell r="E303"/>
          <cell r="F303"/>
          <cell r="G303">
            <v>4.484568850418813E-3</v>
          </cell>
          <cell r="H303">
            <v>5.9447392043003155E-3</v>
          </cell>
          <cell r="I303">
            <v>4.0490906604158119E-2</v>
          </cell>
          <cell r="J303">
            <v>9.842218521684265E-2</v>
          </cell>
        </row>
        <row r="304">
          <cell r="B304" t="str">
            <v>SCOM-SWHSTG-CHPBIO</v>
          </cell>
          <cell r="C304" t="str">
            <v>VAR_ncap</v>
          </cell>
          <cell r="D304" t="str">
            <v>-</v>
          </cell>
          <cell r="E304">
            <v>5.3456909972202597E-6</v>
          </cell>
          <cell r="F304">
            <v>6.5309535666197396E-8</v>
          </cell>
          <cell r="G304">
            <v>1.1265930541966701E-3</v>
          </cell>
          <cell r="H304">
            <v>6.0452845895027001E-5</v>
          </cell>
          <cell r="I304">
            <v>9.7929356217484905E-8</v>
          </cell>
          <cell r="J304">
            <v>1.5507733756125399E-2</v>
          </cell>
        </row>
        <row r="305">
          <cell r="B305" t="str">
            <v>SCOM-SWHSTG-CHPBIO</v>
          </cell>
          <cell r="C305" t="str">
            <v>VAR_cap</v>
          </cell>
          <cell r="D305" t="str">
            <v>-</v>
          </cell>
          <cell r="E305">
            <v>5.3456909972202597E-6</v>
          </cell>
          <cell r="F305">
            <v>5.41100053288646E-6</v>
          </cell>
          <cell r="G305">
            <v>1.1319904274864729E-3</v>
          </cell>
          <cell r="H305">
            <v>1.1924223786593563E-3</v>
          </cell>
          <cell r="I305">
            <v>7.8574704116893736E-3</v>
          </cell>
          <cell r="J305">
            <v>1.8729568823552201E-2</v>
          </cell>
        </row>
        <row r="306">
          <cell r="B306" t="str">
            <v>SCOM-SWHSTG-CHPHFC</v>
          </cell>
          <cell r="C306" t="str">
            <v>VAR_fout</v>
          </cell>
          <cell r="D306" t="str">
            <v>AUX_SCOM-CHPHFC_OUT</v>
          </cell>
          <cell r="E306"/>
          <cell r="F306"/>
          <cell r="G306"/>
          <cell r="H306">
            <v>5.0024383683503405E-6</v>
          </cell>
          <cell r="I306">
            <v>1.1746836140754729E-5</v>
          </cell>
          <cell r="J306">
            <v>3.4005957718777687E-5</v>
          </cell>
        </row>
        <row r="307">
          <cell r="B307" t="str">
            <v>SCOM-SWHSTG-CHPHFC</v>
          </cell>
          <cell r="C307" t="str">
            <v>VAR_fout</v>
          </cell>
          <cell r="D307" t="str">
            <v>SCOM_LTH_CHPHFC</v>
          </cell>
          <cell r="E307"/>
          <cell r="F307"/>
          <cell r="G307"/>
          <cell r="H307">
            <v>5.0607275884027364E-6</v>
          </cell>
          <cell r="I307">
            <v>1.1746836140754715E-5</v>
          </cell>
          <cell r="J307">
            <v>3.4005957718777687E-5</v>
          </cell>
        </row>
        <row r="308">
          <cell r="B308" t="str">
            <v>SCOM-SWHSTG-CHPHFC</v>
          </cell>
          <cell r="C308" t="str">
            <v>VAR_fin</v>
          </cell>
          <cell r="D308" t="str">
            <v>SCOM_LTH_CHPHFC</v>
          </cell>
          <cell r="E308"/>
          <cell r="F308"/>
          <cell r="G308"/>
          <cell r="H308">
            <v>5.8157959558898658E-6</v>
          </cell>
          <cell r="I308">
            <v>1.2629389022044388E-5</v>
          </cell>
          <cell r="J308">
            <v>3.4349186169474625E-5</v>
          </cell>
        </row>
        <row r="309">
          <cell r="B309" t="str">
            <v>SCOM-SWHSTG-CHPHFC</v>
          </cell>
          <cell r="C309" t="str">
            <v>VAR_fin</v>
          </cell>
          <cell r="D309" t="str">
            <v>AUX_SCOM-CHPHFC_IN</v>
          </cell>
          <cell r="E309"/>
          <cell r="F309"/>
          <cell r="G309"/>
          <cell r="H309">
            <v>5.8157959558898658E-6</v>
          </cell>
          <cell r="I309">
            <v>1.2629389022044388E-5</v>
          </cell>
          <cell r="J309">
            <v>3.4349186169474625E-5</v>
          </cell>
        </row>
        <row r="310">
          <cell r="B310" t="str">
            <v>SCOM-SWHSTG-CHPHFC</v>
          </cell>
          <cell r="C310" t="str">
            <v>VAR_ncap</v>
          </cell>
          <cell r="D310" t="str">
            <v>-</v>
          </cell>
          <cell r="E310">
            <v>2.1312514942819199E-6</v>
          </cell>
          <cell r="F310">
            <v>5.1666443371982301E-8</v>
          </cell>
          <cell r="G310">
            <v>9.1571745949732406E-8</v>
          </cell>
          <cell r="H310">
            <v>8.9780592689983606E-8</v>
          </cell>
          <cell r="I310">
            <v>1.88613030945654E-7</v>
          </cell>
          <cell r="J310">
            <v>7.0556667232748198E-7</v>
          </cell>
        </row>
        <row r="311">
          <cell r="B311" t="str">
            <v>SCOM-SWHSTG-CHPHFC</v>
          </cell>
          <cell r="C311" t="str">
            <v>VAR_cap</v>
          </cell>
          <cell r="D311" t="str">
            <v>-</v>
          </cell>
          <cell r="E311">
            <v>2.1312514942819199E-6</v>
          </cell>
          <cell r="F311">
            <v>2.1829179376539002E-6</v>
          </cell>
          <cell r="G311">
            <v>2.2595019430223118E-6</v>
          </cell>
          <cell r="H311">
            <v>2.3278332647346261E-6</v>
          </cell>
          <cell r="I311">
            <v>3.3312726280505458E-6</v>
          </cell>
          <cell r="J311">
            <v>2.139133601167335E-6</v>
          </cell>
        </row>
        <row r="312">
          <cell r="B312" t="str">
            <v>D-IHFO</v>
          </cell>
          <cell r="C312" t="str">
            <v>VAR_fout</v>
          </cell>
          <cell r="D312" t="str">
            <v>CO2</v>
          </cell>
          <cell r="E312">
            <v>213.78038259009901</v>
          </cell>
          <cell r="F312">
            <v>5.7361661473440203E-6</v>
          </cell>
          <cell r="G312">
            <v>1.6296362193573099E-4</v>
          </cell>
          <cell r="H312">
            <v>8.9597520867295993E-5</v>
          </cell>
          <cell r="I312">
            <v>1.0865745356261E-4</v>
          </cell>
          <cell r="J312"/>
        </row>
        <row r="313">
          <cell r="B313" t="str">
            <v>D-IHFO</v>
          </cell>
          <cell r="C313" t="str">
            <v>VAR_fout</v>
          </cell>
          <cell r="D313" t="str">
            <v>IHFO</v>
          </cell>
          <cell r="E313">
            <v>2.7300000137943732</v>
          </cell>
          <cell r="F313">
            <v>7.3251499841320301E-8</v>
          </cell>
          <cell r="G313">
            <v>2.0810641497707345E-6</v>
          </cell>
          <cell r="H313">
            <v>1.1441706214580831E-6</v>
          </cell>
          <cell r="I313">
            <v>1.3875681488209959E-6</v>
          </cell>
          <cell r="J313"/>
        </row>
        <row r="314">
          <cell r="B314" t="str">
            <v>D-IHFO</v>
          </cell>
          <cell r="C314" t="str">
            <v>VAR_fin</v>
          </cell>
          <cell r="D314" t="str">
            <v>HFO</v>
          </cell>
          <cell r="E314">
            <v>2.7763686050662164</v>
          </cell>
          <cell r="F314">
            <v>7.4495664251221098E-8</v>
          </cell>
          <cell r="G314">
            <v>2.1164106744900074E-6</v>
          </cell>
          <cell r="H314">
            <v>1.1636041671077389E-6</v>
          </cell>
          <cell r="I314">
            <v>1.4111357605533783E-6</v>
          </cell>
          <cell r="J314"/>
        </row>
        <row r="315">
          <cell r="B315" t="str">
            <v>RHNM-CHPNGA</v>
          </cell>
          <cell r="C315" t="str">
            <v>VAR_fout</v>
          </cell>
          <cell r="D315" t="str">
            <v>CO2_R</v>
          </cell>
          <cell r="E315"/>
          <cell r="F315">
            <v>0.232312401322574</v>
          </cell>
          <cell r="G315">
            <v>0.25930928325422897</v>
          </cell>
          <cell r="H315">
            <v>0.24311307993659301</v>
          </cell>
          <cell r="I315">
            <v>75.532769204870107</v>
          </cell>
          <cell r="J315">
            <v>166.61854917090599</v>
          </cell>
        </row>
        <row r="316">
          <cell r="B316" t="str">
            <v>RHNM-CHPNGA</v>
          </cell>
          <cell r="C316" t="str">
            <v>VAR_fout</v>
          </cell>
          <cell r="D316" t="str">
            <v>RHNM_NKEV_GAS_ELC_CHP</v>
          </cell>
          <cell r="E316"/>
          <cell r="F316">
            <v>1.2012015731424502E-3</v>
          </cell>
          <cell r="G316">
            <v>1.3546804723039334E-3</v>
          </cell>
          <cell r="H316">
            <v>1.2910916758567628E-3</v>
          </cell>
          <cell r="I316">
            <v>0.40630106931215965</v>
          </cell>
          <cell r="J316">
            <v>0.91207869479471626</v>
          </cell>
        </row>
        <row r="317">
          <cell r="B317" t="str">
            <v>RHNM-CHPNGA</v>
          </cell>
          <cell r="C317" t="str">
            <v>VAR_fout</v>
          </cell>
          <cell r="D317" t="str">
            <v>RHNM_LTH_CHPNGA</v>
          </cell>
          <cell r="E317"/>
          <cell r="F317">
            <v>2.5841021428659886E-3</v>
          </cell>
          <cell r="G317">
            <v>2.8712997596878789E-3</v>
          </cell>
          <cell r="H317">
            <v>2.6682561301039831E-3</v>
          </cell>
          <cell r="I317">
            <v>0.81926281189173189</v>
          </cell>
          <cell r="J317">
            <v>1.7947354962089583</v>
          </cell>
        </row>
        <row r="318">
          <cell r="B318" t="str">
            <v>RHNM-CHPNGA</v>
          </cell>
          <cell r="C318" t="str">
            <v>VAR_fin</v>
          </cell>
          <cell r="D318" t="str">
            <v>RNGA</v>
          </cell>
          <cell r="E318"/>
          <cell r="F318">
            <v>4.119014207847058E-3</v>
          </cell>
          <cell r="G318">
            <v>4.5976823272026492E-3</v>
          </cell>
          <cell r="H318">
            <v>4.3105156017126424E-3</v>
          </cell>
          <cell r="I318">
            <v>1.339233496540251</v>
          </cell>
          <cell r="J318">
            <v>2.9542295952288362</v>
          </cell>
        </row>
        <row r="319">
          <cell r="B319" t="str">
            <v>RHNM-CHPNGA</v>
          </cell>
          <cell r="C319" t="str">
            <v>VAR_ncap</v>
          </cell>
          <cell r="D319" t="str">
            <v>-</v>
          </cell>
          <cell r="E319"/>
          <cell r="F319">
            <v>1.0282163986022899E-4</v>
          </cell>
          <cell r="G319">
            <v>6.3676013596009205E-7</v>
          </cell>
          <cell r="H319"/>
          <cell r="I319">
            <v>2.8185299707607301E-8</v>
          </cell>
          <cell r="J319">
            <v>4.3697833445357E-2</v>
          </cell>
        </row>
        <row r="320">
          <cell r="B320" t="str">
            <v>RHNM-CHPNGA</v>
          </cell>
          <cell r="C320" t="str">
            <v>VAR_cap</v>
          </cell>
          <cell r="D320" t="str">
            <v>-</v>
          </cell>
          <cell r="E320"/>
          <cell r="F320">
            <v>1.0282163986022899E-4</v>
          </cell>
          <cell r="G320">
            <v>1.03458399996189E-4</v>
          </cell>
          <cell r="H320">
            <v>1.03458399996189E-4</v>
          </cell>
          <cell r="I320">
            <v>3.01489104768706E-2</v>
          </cell>
          <cell r="J320">
            <v>6.7679317304923298E-2</v>
          </cell>
        </row>
        <row r="321">
          <cell r="B321" t="str">
            <v>G-INTC-EXP00-DE</v>
          </cell>
          <cell r="C321" t="str">
            <v>VAR_fout</v>
          </cell>
          <cell r="D321" t="str">
            <v>ELC_E-DE</v>
          </cell>
          <cell r="E321">
            <v>26.492979255239224</v>
          </cell>
          <cell r="F321"/>
          <cell r="G321"/>
          <cell r="H321"/>
          <cell r="I321">
            <v>1.1934778390475131E-6</v>
          </cell>
          <cell r="J321">
            <v>2.2131634593631358E-7</v>
          </cell>
        </row>
        <row r="322">
          <cell r="B322" t="str">
            <v>G-INTC-EXP00-DE</v>
          </cell>
          <cell r="C322" t="str">
            <v>VAR_fin</v>
          </cell>
          <cell r="D322" t="str">
            <v>ELC</v>
          </cell>
          <cell r="E322">
            <v>26.492979255239224</v>
          </cell>
          <cell r="F322"/>
          <cell r="G322"/>
          <cell r="H322"/>
          <cell r="I322">
            <v>1.1934778390475131E-6</v>
          </cell>
          <cell r="J322">
            <v>2.2131634593631358E-7</v>
          </cell>
        </row>
        <row r="323">
          <cell r="B323" t="str">
            <v>G-INTC-EXP00-DE</v>
          </cell>
          <cell r="C323" t="str">
            <v>VAR_cap</v>
          </cell>
          <cell r="D323" t="str">
            <v>-</v>
          </cell>
          <cell r="E323">
            <v>4.0257976642524458</v>
          </cell>
          <cell r="F323">
            <v>9.7136907939443518E-7</v>
          </cell>
          <cell r="G323">
            <v>9.667893596798649E-7</v>
          </cell>
          <cell r="H323">
            <v>9.6339811950230114E-7</v>
          </cell>
          <cell r="I323">
            <v>9.6243337921464445E-7</v>
          </cell>
          <cell r="J323">
            <v>4.8190267021297473E-7</v>
          </cell>
        </row>
        <row r="324">
          <cell r="B324" t="str">
            <v>CEN-EBAT</v>
          </cell>
          <cell r="C324" t="str">
            <v>VAR_fout</v>
          </cell>
          <cell r="D324" t="str">
            <v>ELC13</v>
          </cell>
          <cell r="E324">
            <v>6.8942070572301495E-6</v>
          </cell>
          <cell r="F324">
            <v>5.5436352413006603E-6</v>
          </cell>
          <cell r="G324">
            <v>6.6741959285921514E-6</v>
          </cell>
          <cell r="H324">
            <v>6.8457281654205704E-6</v>
          </cell>
          <cell r="I324">
            <v>2.43576499195503E-5</v>
          </cell>
          <cell r="J324">
            <v>0.87926560404920007</v>
          </cell>
        </row>
        <row r="325">
          <cell r="B325" t="str">
            <v>CEN-EBAT</v>
          </cell>
          <cell r="C325" t="str">
            <v>VAR_fout</v>
          </cell>
          <cell r="D325" t="str">
            <v>AUX_CEN-EBAT_OUT</v>
          </cell>
          <cell r="E325">
            <v>6.8942070572301275E-6</v>
          </cell>
          <cell r="F325">
            <v>5.5436352413006408E-6</v>
          </cell>
          <cell r="G325">
            <v>6.6741959285921303E-6</v>
          </cell>
          <cell r="H325">
            <v>6.8457281654205484E-6</v>
          </cell>
          <cell r="I325">
            <v>2.4357649919550246E-5</v>
          </cell>
          <cell r="J325">
            <v>0.87926560404919762</v>
          </cell>
        </row>
        <row r="326">
          <cell r="B326" t="str">
            <v>CEN-EBAT</v>
          </cell>
          <cell r="C326" t="str">
            <v>VAR_fin</v>
          </cell>
          <cell r="D326" t="str">
            <v>AUX_CEN-EBAT_IN</v>
          </cell>
          <cell r="E326">
            <v>7.9428466905631449E-6</v>
          </cell>
          <cell r="F326">
            <v>6.4094395854989989E-6</v>
          </cell>
          <cell r="G326">
            <v>7.6980955108973713E-6</v>
          </cell>
          <cell r="H326">
            <v>7.7991842951951489E-6</v>
          </cell>
          <cell r="I326">
            <v>2.8041043457217908E-5</v>
          </cell>
          <cell r="J326">
            <v>1.0141004538572509</v>
          </cell>
        </row>
        <row r="327">
          <cell r="B327" t="str">
            <v>CEN-EBAT</v>
          </cell>
          <cell r="C327" t="str">
            <v>VAR_fin</v>
          </cell>
          <cell r="D327" t="str">
            <v>ELC13</v>
          </cell>
          <cell r="E327">
            <v>7.9428466905631449E-6</v>
          </cell>
          <cell r="F327">
            <v>6.4094395854989989E-6</v>
          </cell>
          <cell r="G327">
            <v>7.6980955108973713E-6</v>
          </cell>
          <cell r="H327">
            <v>7.7991842951951489E-6</v>
          </cell>
          <cell r="I327">
            <v>2.8041043457217908E-5</v>
          </cell>
          <cell r="J327">
            <v>1.0141004538572509</v>
          </cell>
        </row>
        <row r="328">
          <cell r="B328" t="str">
            <v>CEN-EBAT</v>
          </cell>
          <cell r="C328" t="str">
            <v>VAR_ncap</v>
          </cell>
          <cell r="D328" t="str">
            <v>-</v>
          </cell>
          <cell r="E328">
            <v>1.1771420891293301E-6</v>
          </cell>
          <cell r="F328"/>
          <cell r="G328"/>
          <cell r="H328">
            <v>3.0232210273606398E-7</v>
          </cell>
          <cell r="I328">
            <v>1.17776141816291E-6</v>
          </cell>
          <cell r="J328">
            <v>0.37077993050476599</v>
          </cell>
        </row>
        <row r="329">
          <cell r="B329" t="str">
            <v>CEN-EBAT</v>
          </cell>
          <cell r="C329" t="str">
            <v>VAR_cap</v>
          </cell>
          <cell r="D329" t="str">
            <v>-</v>
          </cell>
          <cell r="E329">
            <v>1.1771420891293301E-6</v>
          </cell>
          <cell r="F329">
            <v>1.1771420891293301E-6</v>
          </cell>
          <cell r="G329">
            <v>1.1771420891293301E-6</v>
          </cell>
          <cell r="H329">
            <v>1.1636331506184699E-6</v>
          </cell>
          <cell r="I329">
            <v>4.1617760283381004E-6</v>
          </cell>
          <cell r="J329">
            <v>0.370781035421959</v>
          </cell>
        </row>
        <row r="330">
          <cell r="B330" t="str">
            <v>ESOL-PV</v>
          </cell>
          <cell r="C330" t="str">
            <v>VAR_fout</v>
          </cell>
          <cell r="D330" t="str">
            <v>ELC35</v>
          </cell>
          <cell r="E330"/>
          <cell r="F330"/>
          <cell r="G330">
            <v>0.14080554839094739</v>
          </cell>
          <cell r="H330">
            <v>0.1558444622427097</v>
          </cell>
          <cell r="I330">
            <v>0.15584447243458321</v>
          </cell>
          <cell r="J330">
            <v>5.8670655101081932</v>
          </cell>
        </row>
        <row r="331">
          <cell r="B331" t="str">
            <v>ESOL-PV</v>
          </cell>
          <cell r="C331" t="str">
            <v>VAR_fin</v>
          </cell>
          <cell r="D331" t="str">
            <v>SOL</v>
          </cell>
          <cell r="E331"/>
          <cell r="F331"/>
          <cell r="G331">
            <v>0.14080554839094739</v>
          </cell>
          <cell r="H331">
            <v>0.1558444622427097</v>
          </cell>
          <cell r="I331">
            <v>0.15584447243458321</v>
          </cell>
          <cell r="J331">
            <v>5.8670655101081932</v>
          </cell>
        </row>
        <row r="332">
          <cell r="B332" t="str">
            <v>ESOL-PV</v>
          </cell>
          <cell r="C332" t="str">
            <v>VAR_fin</v>
          </cell>
          <cell r="D332" t="str">
            <v>SOLPVC</v>
          </cell>
          <cell r="E332"/>
          <cell r="F332"/>
          <cell r="G332">
            <v>0.140805548390947</v>
          </cell>
          <cell r="H332">
            <v>0.15584446224271001</v>
          </cell>
          <cell r="I332">
            <v>0.15584447243458299</v>
          </cell>
          <cell r="J332">
            <v>5.8670655101081897</v>
          </cell>
        </row>
        <row r="333">
          <cell r="B333" t="str">
            <v>ESOL-PV</v>
          </cell>
          <cell r="C333" t="str">
            <v>VAR_ncap</v>
          </cell>
          <cell r="D333" t="str">
            <v>-</v>
          </cell>
          <cell r="E333"/>
          <cell r="F333"/>
          <cell r="G333">
            <v>4.4925413538872701E-2</v>
          </cell>
          <cell r="H333"/>
          <cell r="I333"/>
          <cell r="J333">
            <v>1.69130389600751</v>
          </cell>
        </row>
        <row r="334">
          <cell r="B334" t="str">
            <v>ESOL-PV</v>
          </cell>
          <cell r="C334" t="str">
            <v>VAR_cap</v>
          </cell>
          <cell r="D334" t="str">
            <v>-</v>
          </cell>
          <cell r="E334"/>
          <cell r="F334"/>
          <cell r="G334">
            <v>4.4925413538872701E-2</v>
          </cell>
          <cell r="H334">
            <v>4.4925413538872701E-2</v>
          </cell>
          <cell r="I334">
            <v>4.4925413538872701E-2</v>
          </cell>
          <cell r="J334">
            <v>1.69130389600751</v>
          </cell>
        </row>
        <row r="335">
          <cell r="B335" t="str">
            <v>RHEM-SHSTG-CHPNGA</v>
          </cell>
          <cell r="C335" t="str">
            <v>VAR_fout</v>
          </cell>
          <cell r="D335" t="str">
            <v>RHEM_LTH_CHPNGA</v>
          </cell>
          <cell r="E335">
            <v>4.6129141957355138E-2</v>
          </cell>
          <cell r="F335">
            <v>1.33834153368013E-8</v>
          </cell>
          <cell r="G335">
            <v>6.5717781424138103E-3</v>
          </cell>
          <cell r="H335">
            <v>2.9675520935497787E-2</v>
          </cell>
          <cell r="I335">
            <v>0.12422165134622834</v>
          </cell>
          <cell r="J335">
            <v>0.21510571270512621</v>
          </cell>
        </row>
        <row r="336">
          <cell r="B336" t="str">
            <v>RHEM-SHSTG-CHPNGA</v>
          </cell>
          <cell r="C336" t="str">
            <v>VAR_fout</v>
          </cell>
          <cell r="D336" t="str">
            <v>AUX_REM-CHPNGA_OUT</v>
          </cell>
          <cell r="E336">
            <v>4.6129141957355256E-2</v>
          </cell>
          <cell r="F336">
            <v>1.3374499004131899E-8</v>
          </cell>
          <cell r="G336">
            <v>6.5649396635975689E-3</v>
          </cell>
          <cell r="H336">
            <v>2.9675235991874306E-2</v>
          </cell>
          <cell r="I336">
            <v>0.12422165134622856</v>
          </cell>
          <cell r="J336">
            <v>0.21510567537483655</v>
          </cell>
        </row>
        <row r="337">
          <cell r="B337" t="str">
            <v>RHEM-SHSTG-CHPNGA</v>
          </cell>
          <cell r="C337" t="str">
            <v>VAR_fin</v>
          </cell>
          <cell r="D337" t="str">
            <v>AUX_REM-CHPNGA_IN</v>
          </cell>
          <cell r="E337">
            <v>6.1505476023477001E-2</v>
          </cell>
          <cell r="F337">
            <v>2.8696351333501601E-8</v>
          </cell>
          <cell r="G337">
            <v>8.4797133272281611E-3</v>
          </cell>
          <cell r="H337">
            <v>3.7094055098312026E-2</v>
          </cell>
          <cell r="I337">
            <v>0.14614311478390549</v>
          </cell>
          <cell r="J337">
            <v>0.23900625389467367</v>
          </cell>
        </row>
        <row r="338">
          <cell r="B338" t="str">
            <v>RHEM-SHSTG-CHPNGA</v>
          </cell>
          <cell r="C338" t="str">
            <v>VAR_fin</v>
          </cell>
          <cell r="D338" t="str">
            <v>RHEM_LTH_CHPNGA</v>
          </cell>
          <cell r="E338">
            <v>6.1505476023477001E-2</v>
          </cell>
          <cell r="F338">
            <v>2.8696351333501601E-8</v>
          </cell>
          <cell r="G338">
            <v>8.4797133272281611E-3</v>
          </cell>
          <cell r="H338">
            <v>3.7094055098312026E-2</v>
          </cell>
          <cell r="I338">
            <v>0.14614311478390549</v>
          </cell>
          <cell r="J338">
            <v>0.23900625389467367</v>
          </cell>
        </row>
        <row r="339">
          <cell r="B339" t="str">
            <v>RHEM-SHSTG-CHPNGA</v>
          </cell>
          <cell r="C339" t="str">
            <v>VAR_ncap</v>
          </cell>
          <cell r="D339" t="str">
            <v>-</v>
          </cell>
          <cell r="E339">
            <v>2.92551992785706E-3</v>
          </cell>
          <cell r="F339">
            <v>4.50740773167421E-8</v>
          </cell>
          <cell r="G339">
            <v>1.4270493000787599E-7</v>
          </cell>
          <cell r="H339">
            <v>1.61116231455662E-2</v>
          </cell>
          <cell r="I339">
            <v>3.1722702632501001E-2</v>
          </cell>
          <cell r="J339">
            <v>6.7415239471954394E-2</v>
          </cell>
        </row>
        <row r="340">
          <cell r="B340" t="str">
            <v>RHEM-SHSTG-CHPNGA</v>
          </cell>
          <cell r="C340" t="str">
            <v>VAR_cap</v>
          </cell>
          <cell r="D340" t="str">
            <v>-</v>
          </cell>
          <cell r="E340">
            <v>2.92551992785706E-3</v>
          </cell>
          <cell r="F340">
            <v>2.9255222339392476E-3</v>
          </cell>
          <cell r="G340">
            <v>2.9256351460222223E-3</v>
          </cell>
          <cell r="H340">
            <v>1.9037236869808009E-2</v>
          </cell>
          <cell r="I340">
            <v>5.362148225388183E-2</v>
          </cell>
          <cell r="J340">
            <v>9.5045878047261431E-2</v>
          </cell>
        </row>
        <row r="341">
          <cell r="B341" t="str">
            <v>RHNS-ESOLPV</v>
          </cell>
          <cell r="C341" t="str">
            <v>VAR_fout</v>
          </cell>
          <cell r="D341" t="str">
            <v>RHNS_SOL_ELC</v>
          </cell>
          <cell r="E341"/>
          <cell r="F341"/>
          <cell r="G341">
            <v>3.8296420738820527</v>
          </cell>
          <cell r="H341">
            <v>4.9137823481534282</v>
          </cell>
          <cell r="I341">
            <v>6.6036085526865671</v>
          </cell>
          <cell r="J341">
            <v>8.874760511592882</v>
          </cell>
        </row>
        <row r="342">
          <cell r="B342" t="str">
            <v>RHNS-ESOLPV</v>
          </cell>
          <cell r="C342" t="str">
            <v>VAR_fin</v>
          </cell>
          <cell r="D342" t="str">
            <v>SOL</v>
          </cell>
          <cell r="E342"/>
          <cell r="F342"/>
          <cell r="G342">
            <v>3.8296420738820527</v>
          </cell>
          <cell r="H342">
            <v>4.9137823481534282</v>
          </cell>
          <cell r="I342">
            <v>6.6036085526865671</v>
          </cell>
          <cell r="J342">
            <v>8.874760511592882</v>
          </cell>
        </row>
        <row r="343">
          <cell r="B343" t="str">
            <v>RHNS-ESOLPV</v>
          </cell>
          <cell r="C343" t="str">
            <v>VAR_fin</v>
          </cell>
          <cell r="D343" t="str">
            <v>SOLPVC</v>
          </cell>
          <cell r="E343"/>
          <cell r="F343"/>
          <cell r="G343">
            <v>3.82964207388205</v>
          </cell>
          <cell r="H343">
            <v>4.91378234815343</v>
          </cell>
          <cell r="I343">
            <v>6.6036085526865698</v>
          </cell>
          <cell r="J343">
            <v>8.8747605115928803</v>
          </cell>
        </row>
        <row r="344">
          <cell r="B344" t="str">
            <v>RHNS-ESOLPV</v>
          </cell>
          <cell r="C344" t="str">
            <v>VAR_ncap</v>
          </cell>
          <cell r="D344" t="str">
            <v>-</v>
          </cell>
          <cell r="E344"/>
          <cell r="F344">
            <v>2.3468837609179499E-8</v>
          </cell>
          <cell r="G344">
            <v>1.22188545041228</v>
          </cell>
          <cell r="H344">
            <v>0.19461467695314799</v>
          </cell>
          <cell r="I344">
            <v>0.26151587343592902</v>
          </cell>
          <cell r="J344">
            <v>2.0664308963744502</v>
          </cell>
        </row>
        <row r="345">
          <cell r="B345" t="str">
            <v>RHNS-ESOLPV</v>
          </cell>
          <cell r="C345" t="str">
            <v>VAR_cap</v>
          </cell>
          <cell r="D345" t="str">
            <v>-</v>
          </cell>
          <cell r="E345"/>
          <cell r="F345">
            <v>2.3468837609179499E-8</v>
          </cell>
          <cell r="G345">
            <v>1.22188547388112</v>
          </cell>
          <cell r="H345">
            <v>1.4165001508342701</v>
          </cell>
          <cell r="I345">
            <v>1.9036277624982201</v>
          </cell>
          <cell r="J345">
            <v>2.5583346369226301</v>
          </cell>
        </row>
        <row r="346">
          <cell r="B346" t="str">
            <v>RHSA-WHSTG-CHP</v>
          </cell>
          <cell r="C346" t="str">
            <v>VAR_fout</v>
          </cell>
          <cell r="D346" t="str">
            <v>AUX_RHSA-CHP_OUT</v>
          </cell>
          <cell r="E346">
            <v>8.4342952231277533</v>
          </cell>
          <cell r="F346"/>
          <cell r="G346">
            <v>3.5427650560431243E-4</v>
          </cell>
          <cell r="H346">
            <v>1.7368766362790908</v>
          </cell>
          <cell r="I346">
            <v>8.8904658779088416E-2</v>
          </cell>
          <cell r="J346">
            <v>3.7687498138995336E-2</v>
          </cell>
        </row>
        <row r="347">
          <cell r="B347" t="str">
            <v>RHSA-WHSTG-CHP</v>
          </cell>
          <cell r="C347" t="str">
            <v>VAR_fout</v>
          </cell>
          <cell r="D347" t="str">
            <v>RHSA_LTH</v>
          </cell>
          <cell r="E347">
            <v>8.4342952231277355</v>
          </cell>
          <cell r="F347"/>
          <cell r="G347">
            <v>3.5464554363098355E-4</v>
          </cell>
          <cell r="H347">
            <v>1.7368766362790908</v>
          </cell>
          <cell r="I347">
            <v>8.8904658779088278E-2</v>
          </cell>
          <cell r="J347">
            <v>3.7687498138995294E-2</v>
          </cell>
        </row>
        <row r="348">
          <cell r="B348" t="str">
            <v>RHSA-WHSTG-CHP</v>
          </cell>
          <cell r="C348" t="str">
            <v>VAR_fin</v>
          </cell>
          <cell r="D348" t="str">
            <v>RHSA_LTH</v>
          </cell>
          <cell r="E348">
            <v>11.245726936994973</v>
          </cell>
          <cell r="F348"/>
          <cell r="G348">
            <v>4.5760863138379684E-4</v>
          </cell>
          <cell r="H348">
            <v>2.1710957953655683</v>
          </cell>
          <cell r="I348">
            <v>0.10459371606233824</v>
          </cell>
          <cell r="J348">
            <v>4.1874997394696925E-2</v>
          </cell>
        </row>
        <row r="349">
          <cell r="B349" t="str">
            <v>RHSA-WHSTG-CHP</v>
          </cell>
          <cell r="C349" t="str">
            <v>VAR_fin</v>
          </cell>
          <cell r="D349" t="str">
            <v>AUX_RHSA-CHP_IN</v>
          </cell>
          <cell r="E349">
            <v>11.245726936994973</v>
          </cell>
          <cell r="F349"/>
          <cell r="G349">
            <v>4.5760863138379684E-4</v>
          </cell>
          <cell r="H349">
            <v>2.1710957953655683</v>
          </cell>
          <cell r="I349">
            <v>0.10459371606233824</v>
          </cell>
          <cell r="J349">
            <v>4.1874997394696925E-2</v>
          </cell>
        </row>
        <row r="350">
          <cell r="B350" t="str">
            <v>RHSA-WHSTG-CHP</v>
          </cell>
          <cell r="C350" t="str">
            <v>VAR_ncap</v>
          </cell>
          <cell r="D350" t="str">
            <v>-</v>
          </cell>
          <cell r="E350">
            <v>0.53421412540162605</v>
          </cell>
          <cell r="F350">
            <v>2.7049967577240701E-8</v>
          </cell>
          <cell r="G350">
            <v>4.7891637097902202E-8</v>
          </cell>
          <cell r="H350">
            <v>1.2751159558321699E-7</v>
          </cell>
          <cell r="I350">
            <v>5.6742136121291197E-8</v>
          </cell>
          <cell r="J350">
            <v>1.9321541979426899E-8</v>
          </cell>
        </row>
        <row r="351">
          <cell r="B351" t="str">
            <v>RHSA-WHSTG-CHP</v>
          </cell>
          <cell r="C351" t="str">
            <v>VAR_cap</v>
          </cell>
          <cell r="D351" t="str">
            <v>-</v>
          </cell>
          <cell r="E351">
            <v>0.53489949914934198</v>
          </cell>
          <cell r="F351">
            <v>0.11015202095979593</v>
          </cell>
          <cell r="G351">
            <v>0.1101519700635159</v>
          </cell>
          <cell r="H351">
            <v>0.11015201685279324</v>
          </cell>
          <cell r="I351">
            <v>3.0597342015909804E-2</v>
          </cell>
          <cell r="J351">
            <v>1.2942423109375562E-2</v>
          </cell>
        </row>
        <row r="352">
          <cell r="B352" t="str">
            <v>G-INTC-SER</v>
          </cell>
          <cell r="C352" t="str">
            <v>VAR_fout</v>
          </cell>
          <cell r="D352" t="str">
            <v>ELC35</v>
          </cell>
          <cell r="E352">
            <v>57.910016238774638</v>
          </cell>
          <cell r="F352">
            <v>6.9175641391469527E-6</v>
          </cell>
          <cell r="G352">
            <v>8.4704038182559762E-6</v>
          </cell>
          <cell r="H352">
            <v>4.4295814097767941E-6</v>
          </cell>
          <cell r="I352">
            <v>8.9897777526600009E-6</v>
          </cell>
          <cell r="J352">
            <v>0.14479332085388641</v>
          </cell>
        </row>
        <row r="353">
          <cell r="B353" t="str">
            <v>G-INTC-SER</v>
          </cell>
          <cell r="C353" t="str">
            <v>VAR_fout</v>
          </cell>
          <cell r="D353" t="str">
            <v>SCOM_ELC</v>
          </cell>
          <cell r="E353">
            <v>57.976554714315341</v>
          </cell>
          <cell r="F353">
            <v>58.153480465342525</v>
          </cell>
          <cell r="G353">
            <v>62.151856058654587</v>
          </cell>
          <cell r="H353">
            <v>61.167064955304966</v>
          </cell>
          <cell r="I353">
            <v>61.058389611051645</v>
          </cell>
          <cell r="J353">
            <v>58.821010959565875</v>
          </cell>
        </row>
        <row r="354">
          <cell r="B354" t="str">
            <v>G-INTC-SER</v>
          </cell>
          <cell r="C354" t="str">
            <v>VAR_fin</v>
          </cell>
          <cell r="D354" t="str">
            <v>ELC5</v>
          </cell>
          <cell r="E354">
            <v>115.88657095308217</v>
          </cell>
          <cell r="F354">
            <v>58.153487382906683</v>
          </cell>
          <cell r="G354">
            <v>62.151864529058422</v>
          </cell>
          <cell r="H354">
            <v>61.167069384886403</v>
          </cell>
          <cell r="I354">
            <v>61.058398600829406</v>
          </cell>
          <cell r="J354">
            <v>58.96580471320344</v>
          </cell>
        </row>
        <row r="355">
          <cell r="B355" t="str">
            <v>G-INTC-SER</v>
          </cell>
          <cell r="C355" t="str">
            <v>VAR_cap</v>
          </cell>
          <cell r="D355" t="str">
            <v>-</v>
          </cell>
          <cell r="E355">
            <v>4.3683888589490198</v>
          </cell>
          <cell r="F355">
            <v>4.3683888589490198</v>
          </cell>
          <cell r="G355">
            <v>4.3683888589490198</v>
          </cell>
          <cell r="H355">
            <v>4.3683888589490198</v>
          </cell>
          <cell r="I355">
            <v>4.3683888589490198</v>
          </cell>
          <cell r="J355">
            <v>4.3683888589490198</v>
          </cell>
        </row>
        <row r="356">
          <cell r="B356" t="str">
            <v>CHPWOD</v>
          </cell>
          <cell r="C356" t="str">
            <v>VAR_fout</v>
          </cell>
          <cell r="D356" t="str">
            <v>ELC35</v>
          </cell>
          <cell r="E356">
            <v>0.4257441925463018</v>
          </cell>
          <cell r="F356">
            <v>8.1430036134099729E-2</v>
          </cell>
          <cell r="G356">
            <v>0.71232492238881784</v>
          </cell>
          <cell r="H356">
            <v>0.94353658717815936</v>
          </cell>
          <cell r="I356">
            <v>5.4766482968086419E-5</v>
          </cell>
          <cell r="J356">
            <v>8.1229974548320628E-6</v>
          </cell>
        </row>
        <row r="357">
          <cell r="B357" t="str">
            <v>CHPWOD</v>
          </cell>
          <cell r="C357" t="str">
            <v>VAR_fout</v>
          </cell>
          <cell r="D357" t="str">
            <v>LTH</v>
          </cell>
          <cell r="E357">
            <v>1.1133997135656566</v>
          </cell>
          <cell r="F357">
            <v>0.21295458750735047</v>
          </cell>
          <cell r="G357">
            <v>1.8628612637320583</v>
          </cell>
          <cell r="H357">
            <v>2.4675224801536886</v>
          </cell>
          <cell r="I357">
            <v>1.4322447027397621E-4</v>
          </cell>
          <cell r="J357">
            <v>2.2885976318276382E-5</v>
          </cell>
        </row>
        <row r="358">
          <cell r="B358" t="str">
            <v>CHPWOD</v>
          </cell>
          <cell r="C358" t="str">
            <v>VAR_fin</v>
          </cell>
          <cell r="D358" t="str">
            <v>EWOD</v>
          </cell>
          <cell r="E358">
            <v>1.7453632571262687</v>
          </cell>
          <cell r="F358">
            <v>0.3255124254202339</v>
          </cell>
          <cell r="G358">
            <v>2.7449268866873147</v>
          </cell>
          <cell r="H358">
            <v>3.4300029419655522</v>
          </cell>
          <cell r="I358">
            <v>1.8021354753330982E-4</v>
          </cell>
          <cell r="J358">
            <v>2.9195116936528627E-5</v>
          </cell>
        </row>
        <row r="359">
          <cell r="B359" t="str">
            <v>CHPWOD</v>
          </cell>
          <cell r="C359" t="str">
            <v>VAR_ncap</v>
          </cell>
          <cell r="D359" t="str">
            <v>-</v>
          </cell>
          <cell r="E359"/>
          <cell r="F359"/>
          <cell r="G359">
            <v>1.1701628833192699E-2</v>
          </cell>
          <cell r="H359">
            <v>1.05766312216192E-2</v>
          </cell>
          <cell r="I359"/>
          <cell r="J359"/>
        </row>
        <row r="360">
          <cell r="B360" t="str">
            <v>CHPWOD</v>
          </cell>
          <cell r="C360" t="str">
            <v>VAR_cap</v>
          </cell>
          <cell r="D360" t="str">
            <v>-</v>
          </cell>
          <cell r="E360">
            <v>1.5882663698955302E-2</v>
          </cell>
          <cell r="F360">
            <v>1.48721090837238E-2</v>
          </cell>
          <cell r="G360">
            <v>2.6573737854079807E-2</v>
          </cell>
          <cell r="H360">
            <v>3.5199238547006254E-2</v>
          </cell>
          <cell r="I360">
            <v>2.5433053045184617E-6</v>
          </cell>
          <cell r="J360">
            <v>4.9075906476993281E-7</v>
          </cell>
        </row>
        <row r="361">
          <cell r="B361" t="str">
            <v>D-EH2R</v>
          </cell>
          <cell r="C361" t="str">
            <v>VAR_fout</v>
          </cell>
          <cell r="D361" t="str">
            <v>EH2</v>
          </cell>
          <cell r="E361"/>
          <cell r="F361"/>
          <cell r="G361"/>
          <cell r="H361"/>
          <cell r="I361">
            <v>8.8371492353627881E-6</v>
          </cell>
          <cell r="J361">
            <v>6.4941936310670493E-6</v>
          </cell>
        </row>
        <row r="362">
          <cell r="B362" t="str">
            <v>D-EH2R</v>
          </cell>
          <cell r="C362" t="str">
            <v>VAR_fin</v>
          </cell>
          <cell r="D362" t="str">
            <v>H2</v>
          </cell>
          <cell r="E362"/>
          <cell r="F362"/>
          <cell r="G362"/>
          <cell r="H362"/>
          <cell r="I362">
            <v>8.8371492353627881E-6</v>
          </cell>
          <cell r="J362">
            <v>6.4941936310670493E-6</v>
          </cell>
        </row>
        <row r="363">
          <cell r="B363" t="str">
            <v>D-EH2R</v>
          </cell>
          <cell r="C363" t="str">
            <v>VAR_ncap</v>
          </cell>
          <cell r="D363" t="str">
            <v>-</v>
          </cell>
          <cell r="E363"/>
          <cell r="F363"/>
          <cell r="G363"/>
          <cell r="H363"/>
          <cell r="I363">
            <v>7.9852290499915205E-7</v>
          </cell>
          <cell r="J363">
            <v>3.82399978498939E-7</v>
          </cell>
        </row>
        <row r="364">
          <cell r="B364" t="str">
            <v>D-EH2R</v>
          </cell>
          <cell r="C364" t="str">
            <v>VAR_cap</v>
          </cell>
          <cell r="D364" t="str">
            <v>-</v>
          </cell>
          <cell r="E364"/>
          <cell r="F364"/>
          <cell r="G364"/>
          <cell r="H364"/>
          <cell r="I364">
            <v>7.9852290499915205E-7</v>
          </cell>
          <cell r="J364">
            <v>6.5591103947316305E-7</v>
          </cell>
        </row>
        <row r="365">
          <cell r="B365" t="str">
            <v>G-INTC1</v>
          </cell>
          <cell r="C365" t="str">
            <v>VAR_fout</v>
          </cell>
          <cell r="D365" t="str">
            <v>ELC13</v>
          </cell>
          <cell r="E365">
            <v>124.96918586169571</v>
          </cell>
          <cell r="F365">
            <v>139.28500361687995</v>
          </cell>
          <cell r="G365">
            <v>114.23686001140314</v>
          </cell>
          <cell r="H365">
            <v>116.34480644076609</v>
          </cell>
          <cell r="I365">
            <v>119.21423998960269</v>
          </cell>
          <cell r="J365">
            <v>87.095329380988986</v>
          </cell>
        </row>
        <row r="366">
          <cell r="B366" t="str">
            <v>G-INTC1</v>
          </cell>
          <cell r="C366" t="str">
            <v>VAR_fin</v>
          </cell>
          <cell r="D366" t="str">
            <v>ELC</v>
          </cell>
          <cell r="E366">
            <v>126.28524102885277</v>
          </cell>
          <cell r="F366">
            <v>142.89524791460377</v>
          </cell>
          <cell r="G366">
            <v>116.94345131364629</v>
          </cell>
          <cell r="H366">
            <v>118.67199215879965</v>
          </cell>
          <cell r="I366">
            <v>120.72839330662666</v>
          </cell>
          <cell r="J366">
            <v>87.574660248731078</v>
          </cell>
        </row>
        <row r="367">
          <cell r="B367" t="str">
            <v>G-INTC1</v>
          </cell>
          <cell r="C367" t="str">
            <v>VAR_cap</v>
          </cell>
          <cell r="D367" t="str">
            <v>-</v>
          </cell>
          <cell r="E367">
            <v>15.305609183965201</v>
          </cell>
          <cell r="F367">
            <v>15.305609183965201</v>
          </cell>
          <cell r="G367">
            <v>15.305609183965201</v>
          </cell>
          <cell r="H367">
            <v>15.305609183965201</v>
          </cell>
          <cell r="I367">
            <v>15.305609183965201</v>
          </cell>
          <cell r="J367">
            <v>15.305609183965201</v>
          </cell>
        </row>
        <row r="368">
          <cell r="B368" t="str">
            <v>EHYD-RUNS00</v>
          </cell>
          <cell r="C368" t="str">
            <v>VAR_fout</v>
          </cell>
          <cell r="D368" t="str">
            <v>ELC35</v>
          </cell>
          <cell r="E368">
            <v>12.240000000001929</v>
          </cell>
          <cell r="F368">
            <v>12.243260946736012</v>
          </cell>
          <cell r="G368">
            <v>12.248156123591405</v>
          </cell>
          <cell r="H368">
            <v>12.256316064699194</v>
          </cell>
          <cell r="I368">
            <v>12.272652252638087</v>
          </cell>
          <cell r="J368">
            <v>12.289004863554124</v>
          </cell>
        </row>
        <row r="369">
          <cell r="B369" t="str">
            <v>EHYD-RUNS00</v>
          </cell>
          <cell r="C369" t="str">
            <v>VAR_fin</v>
          </cell>
          <cell r="D369" t="str">
            <v>HYDR</v>
          </cell>
          <cell r="E369">
            <v>12.240000000001929</v>
          </cell>
          <cell r="F369">
            <v>12.243260946736012</v>
          </cell>
          <cell r="G369">
            <v>12.248156123591405</v>
          </cell>
          <cell r="H369">
            <v>12.256316064699194</v>
          </cell>
          <cell r="I369">
            <v>12.272652252638087</v>
          </cell>
          <cell r="J369">
            <v>12.289004863554124</v>
          </cell>
        </row>
        <row r="370">
          <cell r="B370" t="str">
            <v>EHYD-RUNS00</v>
          </cell>
          <cell r="C370" t="str">
            <v>VAR_cap</v>
          </cell>
          <cell r="D370" t="str">
            <v>-</v>
          </cell>
          <cell r="E370">
            <v>0.85785999999999896</v>
          </cell>
          <cell r="F370">
            <v>0.88297936593724102</v>
          </cell>
          <cell r="G370">
            <v>0.89707999999999899</v>
          </cell>
          <cell r="H370">
            <v>0.89707999999999899</v>
          </cell>
          <cell r="I370">
            <v>0.89707999999999899</v>
          </cell>
          <cell r="J370">
            <v>0.89707999999999899</v>
          </cell>
        </row>
        <row r="371">
          <cell r="B371" t="str">
            <v>RHNS-SHSTG-CHPWOD</v>
          </cell>
          <cell r="C371" t="str">
            <v>VAR_fout</v>
          </cell>
          <cell r="D371" t="str">
            <v>AUX_RNS-CHPWOD_OUT</v>
          </cell>
          <cell r="E371"/>
          <cell r="F371"/>
          <cell r="G371"/>
          <cell r="H371">
            <v>1.3406880130534723E-6</v>
          </cell>
          <cell r="I371">
            <v>3.8155564757544354E-6</v>
          </cell>
          <cell r="J371">
            <v>2.984024750664338E-6</v>
          </cell>
        </row>
        <row r="372">
          <cell r="B372" t="str">
            <v>RHNS-SHSTG-CHPWOD</v>
          </cell>
          <cell r="C372" t="str">
            <v>VAR_fout</v>
          </cell>
          <cell r="D372" t="str">
            <v>RHNS_LTH_CHPWOD</v>
          </cell>
          <cell r="E372"/>
          <cell r="F372"/>
          <cell r="G372"/>
          <cell r="H372">
            <v>1.6652873660932607E-6</v>
          </cell>
          <cell r="I372">
            <v>3.8921927160751174E-6</v>
          </cell>
          <cell r="J372">
            <v>3.011430145467843E-6</v>
          </cell>
        </row>
        <row r="373">
          <cell r="B373" t="str">
            <v>RHNS-SHSTG-CHPWOD</v>
          </cell>
          <cell r="C373" t="str">
            <v>VAR_fin</v>
          </cell>
          <cell r="D373" t="str">
            <v>AUX_RNS-CHPWOD_IN</v>
          </cell>
          <cell r="E373"/>
          <cell r="F373"/>
          <cell r="G373"/>
          <cell r="H373">
            <v>2.012641249971092E-6</v>
          </cell>
          <cell r="I373">
            <v>4.56822113962657E-6</v>
          </cell>
          <cell r="J373">
            <v>3.3800011166228712E-6</v>
          </cell>
        </row>
        <row r="374">
          <cell r="B374" t="str">
            <v>RHNS-SHSTG-CHPWOD</v>
          </cell>
          <cell r="C374" t="str">
            <v>VAR_fin</v>
          </cell>
          <cell r="D374" t="str">
            <v>RHNS_LTH_CHPWOD</v>
          </cell>
          <cell r="E374"/>
          <cell r="F374"/>
          <cell r="G374"/>
          <cell r="H374">
            <v>2.012641249971092E-6</v>
          </cell>
          <cell r="I374">
            <v>4.56822113962657E-6</v>
          </cell>
          <cell r="J374">
            <v>3.3800011166228712E-6</v>
          </cell>
        </row>
        <row r="375">
          <cell r="B375" t="str">
            <v>RHNS-SHSTG-CHPWOD</v>
          </cell>
          <cell r="C375" t="str">
            <v>VAR_ncap</v>
          </cell>
          <cell r="D375" t="str">
            <v>-</v>
          </cell>
          <cell r="E375">
            <v>2.6416343347176199E-6</v>
          </cell>
          <cell r="F375">
            <v>5.9250089217053903E-8</v>
          </cell>
          <cell r="G375">
            <v>9.1986075525358601E-8</v>
          </cell>
          <cell r="H375">
            <v>7.3381731153621394E-8</v>
          </cell>
          <cell r="I375">
            <v>2.12738463477641E-7</v>
          </cell>
          <cell r="J375">
            <v>4.2856979572033601E-7</v>
          </cell>
        </row>
        <row r="376">
          <cell r="B376" t="str">
            <v>RHNS-SHSTG-CHPWOD</v>
          </cell>
          <cell r="C376" t="str">
            <v>VAR_cap</v>
          </cell>
          <cell r="D376" t="str">
            <v>-</v>
          </cell>
          <cell r="E376">
            <v>2.6416343347176199E-6</v>
          </cell>
          <cell r="F376">
            <v>2.7008844239346799E-6</v>
          </cell>
          <cell r="G376">
            <v>2.7735192220102468E-6</v>
          </cell>
          <cell r="H376">
            <v>2.8170980783870116E-6</v>
          </cell>
          <cell r="I376">
            <v>3.7463788571139959E-6</v>
          </cell>
          <cell r="J376">
            <v>2.0478344648218864E-6</v>
          </cell>
        </row>
        <row r="377">
          <cell r="B377" t="str">
            <v>HPLOIL</v>
          </cell>
          <cell r="C377" t="str">
            <v>VAR_fout</v>
          </cell>
          <cell r="D377" t="str">
            <v>LTH</v>
          </cell>
          <cell r="E377">
            <v>0.18406338151367874</v>
          </cell>
          <cell r="F377">
            <v>3.1931294067024321</v>
          </cell>
          <cell r="G377">
            <v>1.4799773801684151E-6</v>
          </cell>
          <cell r="H377"/>
          <cell r="I377"/>
          <cell r="J377"/>
        </row>
        <row r="378">
          <cell r="B378" t="str">
            <v>HPLOIL</v>
          </cell>
          <cell r="C378" t="str">
            <v>VAR_fout</v>
          </cell>
          <cell r="D378" t="str">
            <v>CO2_E</v>
          </cell>
          <cell r="E378">
            <v>15.876167897844701</v>
          </cell>
          <cell r="F378">
            <v>275.41957647119199</v>
          </cell>
          <cell r="G378">
            <v>1.27653687438204E-4</v>
          </cell>
          <cell r="H378"/>
          <cell r="I378"/>
          <cell r="J378"/>
        </row>
        <row r="379">
          <cell r="B379" t="str">
            <v>HPLOIL</v>
          </cell>
          <cell r="C379" t="str">
            <v>VAR_fin</v>
          </cell>
          <cell r="D379" t="str">
            <v>ELFO</v>
          </cell>
          <cell r="E379">
            <v>0.21541611801688809</v>
          </cell>
          <cell r="F379">
            <v>3.7370363157556676</v>
          </cell>
          <cell r="G379">
            <v>1.7320717427164729E-6</v>
          </cell>
          <cell r="H379"/>
          <cell r="I379"/>
          <cell r="J379"/>
        </row>
        <row r="380">
          <cell r="B380" t="str">
            <v>HPLOIL</v>
          </cell>
          <cell r="C380" t="str">
            <v>VAR_ncap</v>
          </cell>
          <cell r="D380" t="str">
            <v>-</v>
          </cell>
          <cell r="E380">
            <v>2.2703429092153499E-7</v>
          </cell>
          <cell r="F380">
            <v>0.36543978994064502</v>
          </cell>
          <cell r="G380"/>
          <cell r="H380"/>
          <cell r="I380">
            <v>1.27472492312997E-8</v>
          </cell>
          <cell r="J380">
            <v>4.98576906266287E-7</v>
          </cell>
        </row>
        <row r="381">
          <cell r="B381" t="str">
            <v>HPLOIL</v>
          </cell>
          <cell r="C381" t="str">
            <v>VAR_cap</v>
          </cell>
          <cell r="D381" t="str">
            <v>-</v>
          </cell>
          <cell r="E381">
            <v>3.9574090404099323E-2</v>
          </cell>
          <cell r="F381">
            <v>0.40501388034474439</v>
          </cell>
          <cell r="G381">
            <v>5.1885069624058033E-6</v>
          </cell>
          <cell r="H381">
            <v>3.8589568048807976E-6</v>
          </cell>
          <cell r="I381">
            <v>1.9619370110190992E-6</v>
          </cell>
          <cell r="J381">
            <v>5.11324155497587E-7</v>
          </cell>
        </row>
        <row r="382">
          <cell r="B382" t="str">
            <v>V2G</v>
          </cell>
          <cell r="C382" t="str">
            <v>VAR_fout</v>
          </cell>
          <cell r="D382" t="str">
            <v>ELC35</v>
          </cell>
          <cell r="E382"/>
          <cell r="F382"/>
          <cell r="G382"/>
          <cell r="H382">
            <v>1.2953485547293758E-4</v>
          </cell>
          <cell r="I382">
            <v>2.6602928227741974E-4</v>
          </cell>
          <cell r="J382">
            <v>1.9645368219072528</v>
          </cell>
        </row>
        <row r="383">
          <cell r="B383" t="str">
            <v>V2G</v>
          </cell>
          <cell r="C383" t="str">
            <v>VAR_fin</v>
          </cell>
          <cell r="D383" t="str">
            <v>T-ELC-Bus_c_BatSTGout_S1</v>
          </cell>
          <cell r="E383"/>
          <cell r="F383"/>
          <cell r="G383"/>
          <cell r="H383">
            <v>1.8876505039441849E-7</v>
          </cell>
          <cell r="I383">
            <v>6.5115815105053065E-6</v>
          </cell>
          <cell r="J383">
            <v>4.5557260070243677E-6</v>
          </cell>
        </row>
        <row r="384">
          <cell r="B384" t="str">
            <v>V2G</v>
          </cell>
          <cell r="C384" t="str">
            <v>VAR_fin</v>
          </cell>
          <cell r="D384" t="str">
            <v>T-ELC-Bus_c_BatSTGout_S2</v>
          </cell>
          <cell r="E384"/>
          <cell r="F384"/>
          <cell r="G384"/>
          <cell r="H384"/>
          <cell r="I384">
            <v>4.0037716517079453E-6</v>
          </cell>
          <cell r="J384">
            <v>1.7224149039049554E-6</v>
          </cell>
        </row>
        <row r="385">
          <cell r="B385" t="str">
            <v>V2G</v>
          </cell>
          <cell r="C385" t="str">
            <v>VAR_fin</v>
          </cell>
          <cell r="D385" t="str">
            <v>T-ELC-car-BatSTGOut_S1</v>
          </cell>
          <cell r="E385"/>
          <cell r="F385"/>
          <cell r="G385"/>
          <cell r="H385">
            <v>1.476504481894368E-5</v>
          </cell>
          <cell r="I385">
            <v>4.8942783177608452E-5</v>
          </cell>
          <cell r="J385">
            <v>0.44298011933084708</v>
          </cell>
        </row>
        <row r="386">
          <cell r="B386" t="str">
            <v>V2G</v>
          </cell>
          <cell r="C386" t="str">
            <v>VAR_fin</v>
          </cell>
          <cell r="D386" t="str">
            <v>T-ELC-car-BatSTGOut_S2</v>
          </cell>
          <cell r="E386"/>
          <cell r="F386"/>
          <cell r="G386"/>
          <cell r="H386">
            <v>1.2626484856497927E-5</v>
          </cell>
          <cell r="I386">
            <v>3.6017661032762109E-5</v>
          </cell>
          <cell r="J386">
            <v>0.34141522697496157</v>
          </cell>
        </row>
        <row r="387">
          <cell r="B387" t="str">
            <v>V2G</v>
          </cell>
          <cell r="C387" t="str">
            <v>VAR_fin</v>
          </cell>
          <cell r="D387" t="str">
            <v>T-ELC-car-BatSTGOut_S3</v>
          </cell>
          <cell r="E387"/>
          <cell r="F387"/>
          <cell r="G387"/>
          <cell r="H387">
            <v>1.3525310661363381E-5</v>
          </cell>
          <cell r="I387">
            <v>3.6584421772963872E-5</v>
          </cell>
          <cell r="J387">
            <v>0.43227794728799041</v>
          </cell>
        </row>
        <row r="388">
          <cell r="B388" t="str">
            <v>V2G</v>
          </cell>
          <cell r="C388" t="str">
            <v>VAR_fin</v>
          </cell>
          <cell r="D388" t="str">
            <v>T-ELC-car-BatSTGOut_S4</v>
          </cell>
          <cell r="E388"/>
          <cell r="F388"/>
          <cell r="G388"/>
          <cell r="H388">
            <v>1.3997200050713566E-5</v>
          </cell>
          <cell r="I388">
            <v>3.5808383314029389E-5</v>
          </cell>
          <cell r="J388">
            <v>0.45322396629760775</v>
          </cell>
        </row>
        <row r="389">
          <cell r="B389" t="str">
            <v>V2G</v>
          </cell>
          <cell r="C389" t="str">
            <v>VAR_fin</v>
          </cell>
          <cell r="D389" t="str">
            <v>T-ELC-car-PlgSTGOut_S1</v>
          </cell>
          <cell r="E389"/>
          <cell r="F389"/>
          <cell r="G389"/>
          <cell r="H389"/>
          <cell r="I389">
            <v>5.2261506787130373E-7</v>
          </cell>
          <cell r="J389">
            <v>2.0698100816141798E-8</v>
          </cell>
        </row>
        <row r="390">
          <cell r="B390" t="str">
            <v>V2G</v>
          </cell>
          <cell r="C390" t="str">
            <v>VAR_fin</v>
          </cell>
          <cell r="D390" t="str">
            <v>T-ELC-car-PlgSTGOut_S2</v>
          </cell>
          <cell r="E390"/>
          <cell r="F390"/>
          <cell r="G390"/>
          <cell r="H390"/>
          <cell r="I390">
            <v>9.573575425473634E-6</v>
          </cell>
          <cell r="J390">
            <v>4.0984403286384352E-6</v>
          </cell>
        </row>
        <row r="391">
          <cell r="B391" t="str">
            <v>V2G</v>
          </cell>
          <cell r="C391" t="str">
            <v>VAR_fin</v>
          </cell>
          <cell r="D391" t="str">
            <v>T-ELC-car-PlgSTGOut_S3</v>
          </cell>
          <cell r="E391"/>
          <cell r="F391"/>
          <cell r="G391"/>
          <cell r="H391">
            <v>2.4897646804093807E-5</v>
          </cell>
          <cell r="I391">
            <v>3.4855511557746315E-5</v>
          </cell>
          <cell r="J391">
            <v>0.29457967551509812</v>
          </cell>
        </row>
        <row r="392">
          <cell r="B392" t="str">
            <v>V2G</v>
          </cell>
          <cell r="C392" t="str">
            <v>VAR_fin</v>
          </cell>
          <cell r="D392" t="str">
            <v>T-ELC-TWSTGout_S1</v>
          </cell>
          <cell r="E392"/>
          <cell r="F392"/>
          <cell r="G392"/>
          <cell r="H392">
            <v>1.8331562488785314E-5</v>
          </cell>
          <cell r="I392">
            <v>7.5351436692590354E-6</v>
          </cell>
          <cell r="J392">
            <v>5.604104672658288E-6</v>
          </cell>
        </row>
        <row r="393">
          <cell r="B393" t="str">
            <v>V2G</v>
          </cell>
          <cell r="C393" t="str">
            <v>VAR_fin</v>
          </cell>
          <cell r="D393" t="str">
            <v>T-ELC-car-PlgSTGOut_S4</v>
          </cell>
          <cell r="E393"/>
          <cell r="F393"/>
          <cell r="G393"/>
          <cell r="H393"/>
          <cell r="I393">
            <v>3.7262368784247016E-6</v>
          </cell>
          <cell r="J393">
            <v>5.3178828703236533E-6</v>
          </cell>
        </row>
        <row r="394">
          <cell r="B394" t="str">
            <v>V2G</v>
          </cell>
          <cell r="C394" t="str">
            <v>VAR_fin</v>
          </cell>
          <cell r="D394" t="str">
            <v>T-ELC-TWSTGout_S2</v>
          </cell>
          <cell r="E394"/>
          <cell r="F394"/>
          <cell r="G394"/>
          <cell r="H394">
            <v>1.7472291951344988E-5</v>
          </cell>
          <cell r="I394">
            <v>8.363862289511937E-6</v>
          </cell>
          <cell r="J394">
            <v>6.2889368474880786E-6</v>
          </cell>
        </row>
        <row r="395">
          <cell r="B395" t="str">
            <v>V2G</v>
          </cell>
          <cell r="C395" t="str">
            <v>VAR_fin</v>
          </cell>
          <cell r="D395" t="str">
            <v>T-ELC-TWSTGout_S3</v>
          </cell>
          <cell r="E395"/>
          <cell r="F395"/>
          <cell r="G395"/>
          <cell r="H395">
            <v>2.1101278784948973E-6</v>
          </cell>
          <cell r="I395">
            <v>9.8797101629284869E-6</v>
          </cell>
          <cell r="J395">
            <v>1.0052058991814673E-5</v>
          </cell>
        </row>
        <row r="396">
          <cell r="B396" t="str">
            <v>V2G</v>
          </cell>
          <cell r="C396" t="str">
            <v>VAR_fin</v>
          </cell>
          <cell r="D396" t="str">
            <v>T-ELC-TWSTGout_S4</v>
          </cell>
          <cell r="E396"/>
          <cell r="F396"/>
          <cell r="G396"/>
          <cell r="H396">
            <v>4.3038762021466022E-6</v>
          </cell>
          <cell r="I396">
            <v>1.062317591578576E-5</v>
          </cell>
          <cell r="J396">
            <v>1.4869329060513614E-5</v>
          </cell>
        </row>
        <row r="397">
          <cell r="B397" t="str">
            <v>V2G</v>
          </cell>
          <cell r="C397" t="str">
            <v>VAR_fin</v>
          </cell>
          <cell r="D397" t="str">
            <v>T-ELC-HGV_BatSTGout</v>
          </cell>
          <cell r="E397"/>
          <cell r="F397"/>
          <cell r="G397"/>
          <cell r="H397">
            <v>2.3585756246697333E-7</v>
          </cell>
          <cell r="I397">
            <v>5.3336317832658691E-6</v>
          </cell>
          <cell r="J397"/>
        </row>
        <row r="398">
          <cell r="B398" t="str">
            <v>V2G</v>
          </cell>
          <cell r="C398" t="str">
            <v>VAR_ncap</v>
          </cell>
          <cell r="D398" t="str">
            <v>-</v>
          </cell>
          <cell r="E398"/>
          <cell r="F398"/>
          <cell r="G398"/>
          <cell r="H398">
            <v>1.6600270411536601E-5</v>
          </cell>
          <cell r="I398">
            <v>1.44345053996801E-4</v>
          </cell>
          <cell r="J398">
            <v>2.4832294448288299</v>
          </cell>
        </row>
        <row r="399">
          <cell r="B399" t="str">
            <v>V2G</v>
          </cell>
          <cell r="C399" t="str">
            <v>VAR_cap</v>
          </cell>
          <cell r="D399" t="str">
            <v>-</v>
          </cell>
          <cell r="E399"/>
          <cell r="F399"/>
          <cell r="G399"/>
          <cell r="H399">
            <v>1.6600270411536601E-5</v>
          </cell>
          <cell r="I399">
            <v>1.572127165272189E-4</v>
          </cell>
          <cell r="J399">
            <v>2.4833348465598903</v>
          </cell>
        </row>
        <row r="400">
          <cell r="B400" t="str">
            <v>D-EBIO</v>
          </cell>
          <cell r="C400" t="str">
            <v>VAR_fout</v>
          </cell>
          <cell r="D400" t="str">
            <v>EBIO</v>
          </cell>
          <cell r="E400">
            <v>1.1839490909410055</v>
          </cell>
          <cell r="F400"/>
          <cell r="G400">
            <v>2.5736795224469023E-6</v>
          </cell>
          <cell r="H400"/>
          <cell r="I400"/>
          <cell r="J400"/>
        </row>
        <row r="401">
          <cell r="B401" t="str">
            <v>D-EBIO</v>
          </cell>
          <cell r="C401" t="str">
            <v>VAR_fin</v>
          </cell>
          <cell r="D401" t="str">
            <v>BIO</v>
          </cell>
          <cell r="E401">
            <v>1.1839490909410055</v>
          </cell>
          <cell r="F401"/>
          <cell r="G401">
            <v>2.5736795224469023E-6</v>
          </cell>
          <cell r="H401"/>
          <cell r="I401"/>
          <cell r="J401"/>
        </row>
        <row r="402">
          <cell r="B402" t="str">
            <v>G-INTC3</v>
          </cell>
          <cell r="C402" t="str">
            <v>VAR_fout</v>
          </cell>
          <cell r="D402" t="str">
            <v>ELC35</v>
          </cell>
          <cell r="E402">
            <v>140.04264966961418</v>
          </cell>
          <cell r="F402">
            <v>104.39270101239651</v>
          </cell>
          <cell r="G402">
            <v>92.316474217160064</v>
          </cell>
          <cell r="H402">
            <v>124.47409811049248</v>
          </cell>
          <cell r="I402">
            <v>130.99920949440462</v>
          </cell>
          <cell r="J402">
            <v>107.92067672315243</v>
          </cell>
        </row>
        <row r="403">
          <cell r="B403" t="str">
            <v>G-INTC3</v>
          </cell>
          <cell r="C403" t="str">
            <v>VAR_fout</v>
          </cell>
          <cell r="D403" t="str">
            <v>ELC3</v>
          </cell>
          <cell r="E403">
            <v>35.59906062008794</v>
          </cell>
          <cell r="F403">
            <v>70.184881008448357</v>
          </cell>
          <cell r="G403">
            <v>68.205900578543179</v>
          </cell>
          <cell r="H403">
            <v>37.901859199546429</v>
          </cell>
          <cell r="I403">
            <v>34.600749630264019</v>
          </cell>
          <cell r="J403">
            <v>29.510489971102722</v>
          </cell>
        </row>
        <row r="404">
          <cell r="B404" t="str">
            <v>G-INTC3</v>
          </cell>
          <cell r="C404" t="str">
            <v>VAR_fout</v>
          </cell>
          <cell r="D404" t="str">
            <v>ELC</v>
          </cell>
          <cell r="E404">
            <v>4.1031024995440038E-5</v>
          </cell>
          <cell r="F404">
            <v>4.1043751156174138E-6</v>
          </cell>
          <cell r="G404">
            <v>4.9922449724275749E-6</v>
          </cell>
          <cell r="H404">
            <v>4.1185245201202832E-7</v>
          </cell>
          <cell r="I404">
            <v>0.11942549401422202</v>
          </cell>
          <cell r="J404">
            <v>1.60093344693396</v>
          </cell>
        </row>
        <row r="405">
          <cell r="B405" t="str">
            <v>G-INTC3</v>
          </cell>
          <cell r="C405" t="str">
            <v>VAR_fin</v>
          </cell>
          <cell r="D405" t="str">
            <v>ELC13</v>
          </cell>
          <cell r="E405">
            <v>179.32124982724903</v>
          </cell>
          <cell r="F405">
            <v>182.80491442688731</v>
          </cell>
          <cell r="G405">
            <v>167.53501430272306</v>
          </cell>
          <cell r="H405">
            <v>168.54653379083669</v>
          </cell>
          <cell r="I405">
            <v>170.16338275621038</v>
          </cell>
          <cell r="J405">
            <v>141.23847659450092</v>
          </cell>
        </row>
        <row r="406">
          <cell r="B406" t="str">
            <v>G-INTC3</v>
          </cell>
          <cell r="C406" t="str">
            <v>VAR_cap</v>
          </cell>
          <cell r="D406" t="str">
            <v>-</v>
          </cell>
          <cell r="E406">
            <v>13.914190167241101</v>
          </cell>
          <cell r="F406">
            <v>13.914190167241101</v>
          </cell>
          <cell r="G406">
            <v>13.914190167241101</v>
          </cell>
          <cell r="H406">
            <v>13.914190167241101</v>
          </cell>
          <cell r="I406">
            <v>13.914190167241101</v>
          </cell>
          <cell r="J406">
            <v>13.914190167241101</v>
          </cell>
        </row>
        <row r="407">
          <cell r="B407" t="str">
            <v>HPLBIO</v>
          </cell>
          <cell r="C407" t="str">
            <v>VAR_fout</v>
          </cell>
          <cell r="D407" t="str">
            <v>LTH</v>
          </cell>
          <cell r="E407">
            <v>0.90177360369433279</v>
          </cell>
          <cell r="F407"/>
          <cell r="G407">
            <v>3.0483979015332196E-7</v>
          </cell>
          <cell r="H407"/>
          <cell r="I407"/>
          <cell r="J407"/>
        </row>
        <row r="408">
          <cell r="B408" t="str">
            <v>HPLBIO</v>
          </cell>
          <cell r="C408" t="str">
            <v>VAR_fin</v>
          </cell>
          <cell r="D408" t="str">
            <v>EBIO</v>
          </cell>
          <cell r="E408">
            <v>1.1839490909410055</v>
          </cell>
          <cell r="F408"/>
          <cell r="G408">
            <v>4.0022771897081269E-7</v>
          </cell>
          <cell r="H408"/>
          <cell r="I408"/>
          <cell r="J408"/>
        </row>
        <row r="409">
          <cell r="B409" t="str">
            <v>HPLBIO</v>
          </cell>
          <cell r="C409" t="str">
            <v>VAR_ncap</v>
          </cell>
          <cell r="D409" t="str">
            <v>-</v>
          </cell>
          <cell r="E409">
            <v>1.06503045369854E-8</v>
          </cell>
          <cell r="F409"/>
          <cell r="G409"/>
          <cell r="H409">
            <v>1.4163576160822001E-8</v>
          </cell>
          <cell r="I409">
            <v>1.6083674769050699E-8</v>
          </cell>
          <cell r="J409"/>
        </row>
        <row r="410">
          <cell r="B410" t="str">
            <v>HPLBIO</v>
          </cell>
          <cell r="C410" t="str">
            <v>VAR_cap</v>
          </cell>
          <cell r="D410" t="str">
            <v>-</v>
          </cell>
          <cell r="E410">
            <v>0.11438023888136022</v>
          </cell>
          <cell r="F410">
            <v>5.088026792540723E-6</v>
          </cell>
          <cell r="G410">
            <v>4.9133667875400633E-6</v>
          </cell>
          <cell r="H410">
            <v>2.1671948665022422E-6</v>
          </cell>
          <cell r="I410">
            <v>9.0739775357146305E-7</v>
          </cell>
          <cell r="J410">
            <v>7.0771952500242178E-7</v>
          </cell>
        </row>
        <row r="411">
          <cell r="B411" t="str">
            <v>CHPGFC</v>
          </cell>
          <cell r="C411" t="str">
            <v>VAR_fout</v>
          </cell>
          <cell r="D411" t="str">
            <v>ELC35</v>
          </cell>
          <cell r="E411"/>
          <cell r="F411"/>
          <cell r="G411"/>
          <cell r="H411"/>
          <cell r="I411">
            <v>2.4823391384127357E-6</v>
          </cell>
          <cell r="J411"/>
        </row>
        <row r="412">
          <cell r="B412" t="str">
            <v>CHPGFC</v>
          </cell>
          <cell r="C412" t="str">
            <v>VAR_fout</v>
          </cell>
          <cell r="D412" t="str">
            <v>LTH</v>
          </cell>
          <cell r="E412"/>
          <cell r="F412"/>
          <cell r="G412"/>
          <cell r="H412"/>
          <cell r="I412">
            <v>3.1649824014762368E-6</v>
          </cell>
          <cell r="J412"/>
        </row>
        <row r="413">
          <cell r="B413" t="str">
            <v>CHPGFC</v>
          </cell>
          <cell r="C413" t="str">
            <v>VAR_fout</v>
          </cell>
          <cell r="D413" t="str">
            <v>CO2_E</v>
          </cell>
          <cell r="E413"/>
          <cell r="F413"/>
          <cell r="G413"/>
          <cell r="H413"/>
          <cell r="I413">
            <v>4.7574850263798799E-4</v>
          </cell>
          <cell r="J413"/>
        </row>
        <row r="414">
          <cell r="B414" t="str">
            <v>CHPGFC</v>
          </cell>
          <cell r="C414" t="str">
            <v>VAR_fin</v>
          </cell>
          <cell r="D414" t="str">
            <v>ENGA</v>
          </cell>
          <cell r="E414"/>
          <cell r="F414"/>
          <cell r="G414"/>
          <cell r="H414"/>
          <cell r="I414">
            <v>8.4352571389714211E-6</v>
          </cell>
          <cell r="J414"/>
        </row>
        <row r="415">
          <cell r="B415" t="str">
            <v>CHPGFC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1.82006002913071E-7</v>
          </cell>
          <cell r="J415"/>
        </row>
        <row r="416">
          <cell r="B416" t="str">
            <v>CHPGFC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1.82006002913071E-7</v>
          </cell>
          <cell r="J416">
            <v>1.82006002913071E-7</v>
          </cell>
        </row>
        <row r="417">
          <cell r="B417" t="str">
            <v>G-INTC5</v>
          </cell>
          <cell r="C417" t="str">
            <v>VAR_fout</v>
          </cell>
          <cell r="D417" t="str">
            <v>ELC5</v>
          </cell>
          <cell r="E417">
            <v>262.45323485821524</v>
          </cell>
          <cell r="F417">
            <v>119.55417400961673</v>
          </cell>
          <cell r="G417">
            <v>110.68399718480555</v>
          </cell>
          <cell r="H417">
            <v>140.8987905489343</v>
          </cell>
          <cell r="I417">
            <v>142.82276670100347</v>
          </cell>
          <cell r="J417">
            <v>129.65131652928986</v>
          </cell>
        </row>
        <row r="418">
          <cell r="B418" t="str">
            <v>G-INTC5</v>
          </cell>
          <cell r="C418" t="str">
            <v>VAR_fout</v>
          </cell>
          <cell r="D418" t="str">
            <v>ELC13</v>
          </cell>
          <cell r="E418">
            <v>1.5736387802086637E-4</v>
          </cell>
          <cell r="F418">
            <v>3.5398641154124709E-6</v>
          </cell>
          <cell r="G418">
            <v>4.3528823349438657E-6</v>
          </cell>
          <cell r="H418"/>
          <cell r="I418">
            <v>3.0825159387735902E-3</v>
          </cell>
          <cell r="J418">
            <v>0.47120768544567854</v>
          </cell>
        </row>
        <row r="419">
          <cell r="B419" t="str">
            <v>G-INTC5</v>
          </cell>
          <cell r="C419" t="str">
            <v>VAR_fin</v>
          </cell>
          <cell r="D419" t="str">
            <v>ELC35</v>
          </cell>
          <cell r="E419">
            <v>270.74265909472382</v>
          </cell>
          <cell r="F419">
            <v>125.20827296506158</v>
          </cell>
          <cell r="G419">
            <v>115.6669659922884</v>
          </cell>
          <cell r="H419">
            <v>146.71122605729155</v>
          </cell>
          <cell r="I419">
            <v>147.65322777208613</v>
          </cell>
          <cell r="J419">
            <v>133.56446271014502</v>
          </cell>
        </row>
        <row r="420">
          <cell r="B420" t="str">
            <v>G-INTC5</v>
          </cell>
          <cell r="C420" t="str">
            <v>VAR_ncap</v>
          </cell>
          <cell r="D420" t="str">
            <v>-</v>
          </cell>
          <cell r="E420"/>
          <cell r="F420"/>
          <cell r="G420"/>
          <cell r="H420"/>
          <cell r="I420"/>
          <cell r="J420">
            <v>1.32296492457772E-8</v>
          </cell>
        </row>
        <row r="421">
          <cell r="B421" t="str">
            <v>G-INTC5</v>
          </cell>
          <cell r="C421" t="str">
            <v>VAR_cap</v>
          </cell>
          <cell r="D421" t="str">
            <v>-</v>
          </cell>
          <cell r="E421">
            <v>12.649263788401001</v>
          </cell>
          <cell r="F421">
            <v>12.649263788401001</v>
          </cell>
          <cell r="G421">
            <v>12.649263788401001</v>
          </cell>
          <cell r="H421">
            <v>12.649263788401001</v>
          </cell>
          <cell r="I421">
            <v>12.649263788401001</v>
          </cell>
          <cell r="J421">
            <v>12.649263791088469</v>
          </cell>
        </row>
        <row r="422">
          <cell r="B422" t="str">
            <v>D-SLFO</v>
          </cell>
          <cell r="C422" t="str">
            <v>VAR_fout</v>
          </cell>
          <cell r="D422" t="str">
            <v>CO2</v>
          </cell>
          <cell r="E422">
            <v>2267.7886137138398</v>
          </cell>
          <cell r="F422">
            <v>2004.6558493164</v>
          </cell>
          <cell r="G422">
            <v>1941.7911100593401</v>
          </cell>
          <cell r="H422">
            <v>1763.1628751276301</v>
          </cell>
          <cell r="I422">
            <v>878.93405131741395</v>
          </cell>
          <cell r="J422">
            <v>857.589215953245</v>
          </cell>
        </row>
        <row r="423">
          <cell r="B423" t="str">
            <v>D-SLFO</v>
          </cell>
          <cell r="C423" t="str">
            <v>VAR_fout</v>
          </cell>
          <cell r="D423" t="str">
            <v>SLFO</v>
          </cell>
          <cell r="E423">
            <v>30.256633663424306</v>
          </cell>
          <cell r="F423">
            <v>26.745939761412288</v>
          </cell>
          <cell r="G423">
            <v>25.907204376243314</v>
          </cell>
          <cell r="H423">
            <v>23.523962203174008</v>
          </cell>
          <cell r="I423">
            <v>11.72666011543512</v>
          </cell>
          <cell r="J423">
            <v>11.44187915966995</v>
          </cell>
        </row>
        <row r="424">
          <cell r="B424" t="str">
            <v>D-SLFO</v>
          </cell>
          <cell r="C424" t="str">
            <v>VAR_fin</v>
          </cell>
          <cell r="D424" t="str">
            <v>LFO</v>
          </cell>
          <cell r="E424">
            <v>30.770537499509345</v>
          </cell>
          <cell r="F424">
            <v>27.200215051782894</v>
          </cell>
          <cell r="G424">
            <v>26.34723351505211</v>
          </cell>
          <cell r="H424">
            <v>23.923512552613698</v>
          </cell>
          <cell r="I424">
            <v>11.925835160344837</v>
          </cell>
          <cell r="J424">
            <v>11.636217312798447</v>
          </cell>
        </row>
        <row r="425">
          <cell r="B425" t="str">
            <v>D-RCOA</v>
          </cell>
          <cell r="C425" t="str">
            <v>VAR_fout</v>
          </cell>
          <cell r="D425" t="str">
            <v>CO2</v>
          </cell>
          <cell r="E425">
            <v>9.2700001175651199</v>
          </cell>
          <cell r="F425">
            <v>9.2700000471219699</v>
          </cell>
          <cell r="G425">
            <v>4.0376117360330701E-4</v>
          </cell>
          <cell r="H425">
            <v>2.5515748548918103E-4</v>
          </cell>
          <cell r="I425"/>
          <cell r="J425"/>
        </row>
        <row r="426">
          <cell r="B426" t="str">
            <v>D-RCOA</v>
          </cell>
          <cell r="C426" t="str">
            <v>VAR_fout</v>
          </cell>
          <cell r="D426" t="str">
            <v>RCOA</v>
          </cell>
          <cell r="E426">
            <v>0.10000000126823211</v>
          </cell>
          <cell r="F426">
            <v>0.10000000050832775</v>
          </cell>
          <cell r="G426">
            <v>4.355568215785401E-6</v>
          </cell>
          <cell r="H426">
            <v>2.7525079340796199E-6</v>
          </cell>
          <cell r="I426"/>
          <cell r="J426"/>
        </row>
        <row r="427">
          <cell r="B427" t="str">
            <v>D-RCOA</v>
          </cell>
          <cell r="C427" t="str">
            <v>VAR_fin</v>
          </cell>
          <cell r="D427" t="str">
            <v>COA</v>
          </cell>
          <cell r="E427">
            <v>0.10000000126823211</v>
          </cell>
          <cell r="F427">
            <v>0.10000000050832775</v>
          </cell>
          <cell r="G427">
            <v>4.355568215785401E-6</v>
          </cell>
          <cell r="H427">
            <v>2.7525079340796199E-6</v>
          </cell>
          <cell r="I427"/>
          <cell r="J427"/>
        </row>
        <row r="428">
          <cell r="B428" t="str">
            <v>EHYD-RUN00</v>
          </cell>
          <cell r="C428" t="str">
            <v>VAR_fout</v>
          </cell>
          <cell r="D428" t="str">
            <v>ELC13</v>
          </cell>
          <cell r="E428">
            <v>54.392400001401242</v>
          </cell>
          <cell r="F428">
            <v>43.520728294108167</v>
          </cell>
          <cell r="G428">
            <v>53.299342898893414</v>
          </cell>
          <cell r="H428">
            <v>52.206291334291294</v>
          </cell>
          <cell r="I428">
            <v>50.02018862050074</v>
          </cell>
          <cell r="J428">
            <v>47.83408595593032</v>
          </cell>
        </row>
        <row r="429">
          <cell r="B429" t="str">
            <v>EHYD-RUN00</v>
          </cell>
          <cell r="C429" t="str">
            <v>VAR_fin</v>
          </cell>
          <cell r="D429" t="str">
            <v>HYDR</v>
          </cell>
          <cell r="E429">
            <v>54.392400001401242</v>
          </cell>
          <cell r="F429">
            <v>43.520728294108167</v>
          </cell>
          <cell r="G429">
            <v>53.299342898893414</v>
          </cell>
          <cell r="H429">
            <v>52.206291334291294</v>
          </cell>
          <cell r="I429">
            <v>50.02018862050074</v>
          </cell>
          <cell r="J429">
            <v>47.83408595593032</v>
          </cell>
        </row>
        <row r="430">
          <cell r="B430" t="str">
            <v>EHYD-RUN00</v>
          </cell>
          <cell r="C430" t="str">
            <v>VAR_cap</v>
          </cell>
          <cell r="D430" t="str">
            <v>-</v>
          </cell>
          <cell r="E430">
            <v>3.86687</v>
          </cell>
          <cell r="F430">
            <v>3.9240852000672399</v>
          </cell>
          <cell r="G430">
            <v>3.9610124303882599</v>
          </cell>
          <cell r="H430">
            <v>3.9647700000000001</v>
          </cell>
          <cell r="I430">
            <v>3.9647700000000001</v>
          </cell>
          <cell r="J430">
            <v>3.9647700000000001</v>
          </cell>
        </row>
        <row r="431">
          <cell r="B431" t="str">
            <v>HPLELCHP</v>
          </cell>
          <cell r="C431" t="str">
            <v>VAR_fout</v>
          </cell>
          <cell r="D431" t="str">
            <v>LTH</v>
          </cell>
          <cell r="E431"/>
          <cell r="F431">
            <v>2.286000015628423</v>
          </cell>
          <cell r="G431">
            <v>2.3552681113700222</v>
          </cell>
          <cell r="H431">
            <v>5.6604650741190348</v>
          </cell>
          <cell r="I431">
            <v>15.222442248845507</v>
          </cell>
          <cell r="J431">
            <v>17.31585385867994</v>
          </cell>
        </row>
        <row r="432">
          <cell r="B432" t="str">
            <v>HPLELCHP</v>
          </cell>
          <cell r="C432" t="str">
            <v>VAR_fin</v>
          </cell>
          <cell r="D432" t="str">
            <v>ELC35</v>
          </cell>
          <cell r="E432"/>
          <cell r="F432">
            <v>0.76200000520947431</v>
          </cell>
          <cell r="G432">
            <v>0.78508937045667393</v>
          </cell>
          <cell r="H432">
            <v>1.8868216913730114</v>
          </cell>
          <cell r="I432">
            <v>5.0741474162818303</v>
          </cell>
          <cell r="J432">
            <v>5.7719512862266464</v>
          </cell>
        </row>
        <row r="433">
          <cell r="B433" t="str">
            <v>HPLELCHP</v>
          </cell>
          <cell r="C433" t="str">
            <v>VAR_ncap</v>
          </cell>
          <cell r="D433" t="str">
            <v>-</v>
          </cell>
          <cell r="E433"/>
          <cell r="F433">
            <v>0.14075749144907501</v>
          </cell>
          <cell r="G433">
            <v>4.2651025808450498E-3</v>
          </cell>
          <cell r="H433">
            <v>0.20351294872209399</v>
          </cell>
          <cell r="I433">
            <v>0.16319778036368701</v>
          </cell>
          <cell r="J433">
            <v>0.45381783169283701</v>
          </cell>
        </row>
        <row r="434">
          <cell r="B434" t="str">
            <v>HPLELCHP</v>
          </cell>
          <cell r="C434" t="str">
            <v>VAR_cap</v>
          </cell>
          <cell r="D434" t="str">
            <v>-</v>
          </cell>
          <cell r="E434"/>
          <cell r="F434">
            <v>0.14075749144907501</v>
          </cell>
          <cell r="G434">
            <v>0.14502259402991999</v>
          </cell>
          <cell r="H434">
            <v>0.34853554275201398</v>
          </cell>
          <cell r="I434">
            <v>0.94124193168724501</v>
          </cell>
          <cell r="J434">
            <v>1.0662004191360599</v>
          </cell>
        </row>
        <row r="435">
          <cell r="B435" t="str">
            <v>D-ITOT_LTH</v>
          </cell>
          <cell r="C435" t="str">
            <v>VAR_fout</v>
          </cell>
          <cell r="D435" t="str">
            <v>ITOT_LTH_DH</v>
          </cell>
          <cell r="E435">
            <v>7.120000031057554</v>
          </cell>
          <cell r="F435">
            <v>7.6289058422688312</v>
          </cell>
          <cell r="G435">
            <v>7.3772663403317917</v>
          </cell>
          <cell r="H435">
            <v>8.4246307369934588</v>
          </cell>
          <cell r="I435">
            <v>10.161772778519543</v>
          </cell>
          <cell r="J435">
            <v>11.946296139538894</v>
          </cell>
        </row>
        <row r="436">
          <cell r="B436" t="str">
            <v>D-ITOT_LTH</v>
          </cell>
          <cell r="C436" t="str">
            <v>VAR_fin</v>
          </cell>
          <cell r="D436" t="str">
            <v>LTH</v>
          </cell>
          <cell r="E436">
            <v>7.7403357243062212</v>
          </cell>
          <cell r="F436">
            <v>8.2914007078709453</v>
          </cell>
          <cell r="G436">
            <v>8.0147492495874388</v>
          </cell>
          <cell r="H436">
            <v>9.1466110637590265</v>
          </cell>
          <cell r="I436">
            <v>11.018160682912653</v>
          </cell>
          <cell r="J436">
            <v>12.936116814230367</v>
          </cell>
        </row>
        <row r="437">
          <cell r="B437" t="str">
            <v>D-ITOT_LTH</v>
          </cell>
          <cell r="C437" t="str">
            <v>VAR_ncap</v>
          </cell>
          <cell r="D437" t="str">
            <v>-</v>
          </cell>
          <cell r="E437">
            <v>0.79547229258830299</v>
          </cell>
          <cell r="F437"/>
          <cell r="G437"/>
          <cell r="H437"/>
          <cell r="I437"/>
          <cell r="J437"/>
        </row>
        <row r="438">
          <cell r="B438" t="str">
            <v>D-ITOT_LTH</v>
          </cell>
          <cell r="C438" t="str">
            <v>VAR_cap</v>
          </cell>
          <cell r="D438" t="str">
            <v>-</v>
          </cell>
          <cell r="E438">
            <v>0.79547229258830299</v>
          </cell>
          <cell r="F438">
            <v>0.79547229258830299</v>
          </cell>
          <cell r="G438">
            <v>0.79547229258830299</v>
          </cell>
          <cell r="H438">
            <v>0.79547229258830299</v>
          </cell>
          <cell r="I438">
            <v>0.79547229258830299</v>
          </cell>
          <cell r="J438">
            <v>0.79547229258830299</v>
          </cell>
        </row>
        <row r="439">
          <cell r="B439" t="str">
            <v>D-IH2</v>
          </cell>
          <cell r="C439" t="str">
            <v>VAR_fout</v>
          </cell>
          <cell r="D439" t="str">
            <v>IH2</v>
          </cell>
          <cell r="E439"/>
          <cell r="F439"/>
          <cell r="G439"/>
          <cell r="H439">
            <v>1.0360511168203439E-5</v>
          </cell>
          <cell r="I439">
            <v>0.57652007862589938</v>
          </cell>
          <cell r="J439">
            <v>3.6082710311842576</v>
          </cell>
        </row>
        <row r="440">
          <cell r="B440" t="str">
            <v>D-IH2</v>
          </cell>
          <cell r="C440" t="str">
            <v>VAR_fin</v>
          </cell>
          <cell r="D440" t="str">
            <v>H2</v>
          </cell>
          <cell r="E440"/>
          <cell r="F440"/>
          <cell r="G440"/>
          <cell r="H440">
            <v>1.0439441562351283E-5</v>
          </cell>
          <cell r="I440">
            <v>0.58091223228524258</v>
          </cell>
          <cell r="J440">
            <v>3.6357602399752036</v>
          </cell>
        </row>
        <row r="441">
          <cell r="B441" t="str">
            <v>D-IH2</v>
          </cell>
          <cell r="C441" t="str">
            <v>VAR_ncap</v>
          </cell>
          <cell r="D441" t="str">
            <v>-</v>
          </cell>
          <cell r="E441"/>
          <cell r="F441"/>
          <cell r="G441"/>
          <cell r="H441">
            <v>6.9388122501201602E-7</v>
          </cell>
          <cell r="I441">
            <v>2.9696434195895901E-2</v>
          </cell>
          <cell r="J441">
            <v>0.127768691409821</v>
          </cell>
        </row>
        <row r="442">
          <cell r="B442" t="str">
            <v>D-IH2</v>
          </cell>
          <cell r="C442" t="str">
            <v>VAR_cap</v>
          </cell>
          <cell r="D442" t="str">
            <v>-</v>
          </cell>
          <cell r="E442"/>
          <cell r="F442"/>
          <cell r="G442"/>
          <cell r="H442">
            <v>6.9388122501201602E-7</v>
          </cell>
          <cell r="I442">
            <v>2.9697572323676698E-2</v>
          </cell>
          <cell r="J442">
            <v>0.15746626373349801</v>
          </cell>
        </row>
        <row r="443">
          <cell r="B443" t="str">
            <v>RHEM-ESOLPV</v>
          </cell>
          <cell r="C443" t="str">
            <v>VAR_fout</v>
          </cell>
          <cell r="D443" t="str">
            <v>RHEM_SOL_ELC</v>
          </cell>
          <cell r="E443">
            <v>0.86248322578584768</v>
          </cell>
          <cell r="F443">
            <v>1.2875825735523878</v>
          </cell>
          <cell r="G443">
            <v>2.1014097302393289</v>
          </cell>
          <cell r="H443">
            <v>2.6963015939753503</v>
          </cell>
          <cell r="I443">
            <v>3.6235730971261391</v>
          </cell>
          <cell r="J443">
            <v>4.8697978273409994</v>
          </cell>
        </row>
        <row r="444">
          <cell r="B444" t="str">
            <v>RHEM-ESOLPV</v>
          </cell>
          <cell r="C444" t="str">
            <v>VAR_fin</v>
          </cell>
          <cell r="D444" t="str">
            <v>SOL</v>
          </cell>
          <cell r="E444">
            <v>0.86248322578584768</v>
          </cell>
          <cell r="F444">
            <v>1.2875825735523878</v>
          </cell>
          <cell r="G444">
            <v>2.1014097302393289</v>
          </cell>
          <cell r="H444">
            <v>2.6963015939753503</v>
          </cell>
          <cell r="I444">
            <v>3.6235730971261391</v>
          </cell>
          <cell r="J444">
            <v>4.8697978273409994</v>
          </cell>
        </row>
        <row r="445">
          <cell r="B445" t="str">
            <v>RHEM-ESOLPV</v>
          </cell>
          <cell r="C445" t="str">
            <v>VAR_fin</v>
          </cell>
          <cell r="D445" t="str">
            <v>SOLPVC</v>
          </cell>
          <cell r="E445">
            <v>0.86248322578584802</v>
          </cell>
          <cell r="F445">
            <v>1.28758257355239</v>
          </cell>
          <cell r="G445">
            <v>2.1014097302393302</v>
          </cell>
          <cell r="H445">
            <v>2.6963015939753499</v>
          </cell>
          <cell r="I445">
            <v>3.62357309712614</v>
          </cell>
          <cell r="J445">
            <v>4.8697978273410003</v>
          </cell>
        </row>
        <row r="446">
          <cell r="B446" t="str">
            <v>RHEM-ESOLPV</v>
          </cell>
          <cell r="C446" t="str">
            <v>VAR_ncap</v>
          </cell>
          <cell r="D446" t="str">
            <v>-</v>
          </cell>
          <cell r="E446"/>
          <cell r="F446"/>
          <cell r="G446">
            <v>0.18732772248597199</v>
          </cell>
          <cell r="H446">
            <v>0.11851418685550399</v>
          </cell>
          <cell r="I446">
            <v>0.36849554693912501</v>
          </cell>
          <cell r="J446">
            <v>0.83537721029795198</v>
          </cell>
        </row>
        <row r="447">
          <cell r="B447" t="str">
            <v>RHEM-ESOLPV</v>
          </cell>
          <cell r="C447" t="str">
            <v>VAR_cap</v>
          </cell>
          <cell r="D447" t="str">
            <v>-</v>
          </cell>
          <cell r="E447">
            <v>0.27424799999999999</v>
          </cell>
          <cell r="F447">
            <v>0.43894531747641302</v>
          </cell>
          <cell r="G447">
            <v>0.67047572248597198</v>
          </cell>
          <cell r="H447">
            <v>0.77726512160095895</v>
          </cell>
          <cell r="I447">
            <v>1.044570451682896</v>
          </cell>
          <cell r="J447">
            <v>1.4038206925069601</v>
          </cell>
        </row>
        <row r="448">
          <cell r="B448" t="str">
            <v>HPLNUC</v>
          </cell>
          <cell r="C448" t="str">
            <v>VAR_fout</v>
          </cell>
          <cell r="D448" t="str">
            <v>LTH</v>
          </cell>
          <cell r="E448">
            <v>1.4500000152270691</v>
          </cell>
          <cell r="F448">
            <v>3.8019360587615401</v>
          </cell>
          <cell r="G448">
            <v>3.8019376176363266</v>
          </cell>
          <cell r="H448">
            <v>0.6956012200031475</v>
          </cell>
        </row>
        <row r="449">
          <cell r="B449" t="str">
            <v>HPLNUC</v>
          </cell>
          <cell r="C449" t="str">
            <v>VAR_fin</v>
          </cell>
          <cell r="D449" t="str">
            <v>URN</v>
          </cell>
          <cell r="E449">
            <v>1.4500000152270691</v>
          </cell>
          <cell r="F449">
            <v>3.8019360587615401</v>
          </cell>
          <cell r="G449">
            <v>3.8019376176363266</v>
          </cell>
          <cell r="H449">
            <v>0.6956012200031475</v>
          </cell>
        </row>
        <row r="450">
          <cell r="B450" t="str">
            <v>HPLNUC</v>
          </cell>
          <cell r="C450" t="str">
            <v>VAR_cap</v>
          </cell>
          <cell r="D450" t="str">
            <v>-</v>
          </cell>
          <cell r="E450">
            <v>0.120558721922211</v>
          </cell>
          <cell r="F450">
            <v>0.120558721922211</v>
          </cell>
          <cell r="G450">
            <v>0.120558721922211</v>
          </cell>
          <cell r="H450">
            <v>0.11197225056919</v>
          </cell>
          <cell r="I450">
            <v>1.56851844506808E-2</v>
          </cell>
        </row>
        <row r="451">
          <cell r="B451" t="str">
            <v>SUP_WODBIO</v>
          </cell>
          <cell r="C451" t="str">
            <v>VAR_fout</v>
          </cell>
          <cell r="D451" t="str">
            <v>ELC35</v>
          </cell>
          <cell r="J451">
            <v>2.2385141333024893E-2</v>
          </cell>
        </row>
        <row r="452">
          <cell r="B452" t="str">
            <v>SUP_WODBIO</v>
          </cell>
          <cell r="C452" t="str">
            <v>VAR_fout</v>
          </cell>
          <cell r="D452" t="str">
            <v>BIO</v>
          </cell>
          <cell r="J452">
            <v>0.55963041865714203</v>
          </cell>
        </row>
        <row r="453">
          <cell r="B453" t="str">
            <v>SUP_WODBIO</v>
          </cell>
          <cell r="C453" t="str">
            <v>VAR_fout</v>
          </cell>
          <cell r="D453" t="str">
            <v>LTH</v>
          </cell>
          <cell r="J453">
            <v>6.7155650238857084E-2</v>
          </cell>
        </row>
        <row r="454">
          <cell r="B454" t="str">
            <v>SUP_WODBIO</v>
          </cell>
          <cell r="C454" t="str">
            <v>VAR_fin</v>
          </cell>
          <cell r="D454" t="str">
            <v>CWOD</v>
          </cell>
          <cell r="J454">
            <v>0.75550106518714133</v>
          </cell>
        </row>
        <row r="455">
          <cell r="B455" t="str">
            <v>SUP_WODBIO</v>
          </cell>
          <cell r="C455" t="str">
            <v>VAR_ncap</v>
          </cell>
          <cell r="D455" t="str">
            <v>-</v>
          </cell>
          <cell r="F455">
            <v>5.3629748763715799E-8</v>
          </cell>
          <cell r="I455">
            <v>1.50260419520235E-8</v>
          </cell>
          <cell r="J455">
            <v>2.2540635442798801E-2</v>
          </cell>
        </row>
        <row r="456">
          <cell r="B456" t="str">
            <v>SUP_WODBIO</v>
          </cell>
          <cell r="C456" t="str">
            <v>VAR_cap</v>
          </cell>
          <cell r="D456" t="str">
            <v>-</v>
          </cell>
          <cell r="F456">
            <v>5.3629748763715799E-8</v>
          </cell>
          <cell r="G456">
            <v>5.3629748763715799E-8</v>
          </cell>
          <cell r="H456">
            <v>5.3629748763715799E-8</v>
          </cell>
          <cell r="I456">
            <v>6.7201141688481802E-8</v>
          </cell>
          <cell r="J456">
            <v>2.2540669886322098E-2</v>
          </cell>
        </row>
        <row r="457">
          <cell r="B457" t="str">
            <v>D-RLFO</v>
          </cell>
          <cell r="C457" t="str">
            <v>VAR_fout</v>
          </cell>
          <cell r="D457" t="str">
            <v>CO2</v>
          </cell>
          <cell r="E457">
            <v>4514.4818661065301</v>
          </cell>
          <cell r="F457">
            <v>3764.60138529291</v>
          </cell>
          <cell r="G457">
            <v>3350.7697799665998</v>
          </cell>
          <cell r="H457">
            <v>3257.6358971916402</v>
          </cell>
          <cell r="I457">
            <v>2537.3406752667802</v>
          </cell>
          <cell r="J457">
            <v>2053.6687631457999</v>
          </cell>
        </row>
        <row r="458">
          <cell r="B458" t="str">
            <v>D-RLFO</v>
          </cell>
          <cell r="C458" t="str">
            <v>VAR_fout</v>
          </cell>
          <cell r="D458" t="str">
            <v>RLFO</v>
          </cell>
          <cell r="E458">
            <v>60.231814895333663</v>
          </cell>
          <cell r="F458">
            <v>50.226976321700626</v>
          </cell>
          <cell r="G458">
            <v>44.705672274794082</v>
          </cell>
          <cell r="H458">
            <v>43.463088131610156</v>
          </cell>
          <cell r="I458">
            <v>33.852973546057179</v>
          </cell>
          <cell r="J458">
            <v>27.399865920220059</v>
          </cell>
        </row>
        <row r="459">
          <cell r="B459" t="str">
            <v>D-RLFO</v>
          </cell>
          <cell r="C459" t="str">
            <v>VAR_fin</v>
          </cell>
          <cell r="D459" t="str">
            <v>LFO</v>
          </cell>
          <cell r="E459">
            <v>61.254842145271681</v>
          </cell>
          <cell r="F459">
            <v>51.080073070460124</v>
          </cell>
          <cell r="G459">
            <v>45.464990230211676</v>
          </cell>
          <cell r="H459">
            <v>44.201301183061531</v>
          </cell>
          <cell r="I459">
            <v>34.427960315695728</v>
          </cell>
          <cell r="J459">
            <v>27.865247803877931</v>
          </cell>
        </row>
        <row r="460">
          <cell r="B460" t="str">
            <v>G-INTC-EXP00-IT</v>
          </cell>
          <cell r="C460" t="str">
            <v>VAR_fout</v>
          </cell>
          <cell r="D460" t="str">
            <v>ELC_E-IT</v>
          </cell>
          <cell r="E460">
            <v>71.69410773808012</v>
          </cell>
          <cell r="F460">
            <v>35.928840881048345</v>
          </cell>
          <cell r="G460">
            <v>54.707576838820444</v>
          </cell>
          <cell r="H460">
            <v>55.490039967583925</v>
          </cell>
          <cell r="I460">
            <v>24.008566368753129</v>
          </cell>
          <cell r="J460">
            <v>16.842409519644555</v>
          </cell>
        </row>
        <row r="461">
          <cell r="B461" t="str">
            <v>G-INTC-EXP00-IT</v>
          </cell>
          <cell r="C461" t="str">
            <v>VAR_fin</v>
          </cell>
          <cell r="D461" t="str">
            <v>ELC</v>
          </cell>
          <cell r="E461">
            <v>71.69410773808012</v>
          </cell>
          <cell r="F461">
            <v>35.928840881048345</v>
          </cell>
          <cell r="G461">
            <v>54.707576838820444</v>
          </cell>
          <cell r="H461">
            <v>55.490039967583925</v>
          </cell>
          <cell r="I461">
            <v>24.008566368753129</v>
          </cell>
          <cell r="J461">
            <v>16.842409519644555</v>
          </cell>
        </row>
        <row r="462">
          <cell r="B462" t="str">
            <v>G-INTC-EXP00-IT</v>
          </cell>
          <cell r="C462" t="str">
            <v>VAR_cap</v>
          </cell>
          <cell r="D462" t="str">
            <v>-</v>
          </cell>
          <cell r="E462">
            <v>3.75</v>
          </cell>
          <cell r="F462">
            <v>3.75</v>
          </cell>
          <cell r="G462">
            <v>3.75</v>
          </cell>
          <cell r="H462">
            <v>3.75</v>
          </cell>
          <cell r="I462">
            <v>2.39999999632002</v>
          </cell>
          <cell r="J462">
            <v>2.3999999938113801</v>
          </cell>
        </row>
        <row r="463">
          <cell r="B463" t="str">
            <v>EOIL-ENG</v>
          </cell>
          <cell r="C463" t="str">
            <v>VAR_fout</v>
          </cell>
          <cell r="D463" t="str">
            <v>ELC35</v>
          </cell>
          <cell r="E463">
            <v>3.9600003873950164E-2</v>
          </cell>
          <cell r="G463">
            <v>1.0794461968763518E-5</v>
          </cell>
          <cell r="I463">
            <v>4.5422305023306548E-6</v>
          </cell>
          <cell r="J463">
            <v>1.23241710751644E-8</v>
          </cell>
        </row>
        <row r="464">
          <cell r="B464" t="str">
            <v>EOIL-ENG</v>
          </cell>
          <cell r="C464" t="str">
            <v>VAR_fout</v>
          </cell>
          <cell r="D464" t="str">
            <v>CO2_E</v>
          </cell>
          <cell r="E464">
            <v>8.3341080582742393</v>
          </cell>
          <cell r="F464">
            <v>1.7769005318595199</v>
          </cell>
          <cell r="G464">
            <v>2.6242093846863498E-3</v>
          </cell>
          <cell r="H464">
            <v>5.4383167963359901E-4</v>
          </cell>
          <cell r="I464">
            <v>1.0734721887433699E-3</v>
          </cell>
          <cell r="J464">
            <v>1.2519242441751099E-5</v>
          </cell>
        </row>
        <row r="465">
          <cell r="B465" t="str">
            <v>EOIL-ENG</v>
          </cell>
          <cell r="C465" t="str">
            <v>VAR_fin</v>
          </cell>
          <cell r="D465" t="str">
            <v>ELFO</v>
          </cell>
          <cell r="E465">
            <v>0.11308152046505088</v>
          </cell>
          <cell r="F465">
            <v>2.4109912236899816E-2</v>
          </cell>
          <cell r="G465">
            <v>3.5606640226409042E-5</v>
          </cell>
          <cell r="H465">
            <v>7.3789915825454335E-6</v>
          </cell>
          <cell r="I465">
            <v>1.4565429969380823E-5</v>
          </cell>
          <cell r="J465">
            <v>1.698676043656869E-7</v>
          </cell>
        </row>
        <row r="466">
          <cell r="B466" t="str">
            <v>EOIL-ENG</v>
          </cell>
          <cell r="C466" t="str">
            <v>VAR_ncap</v>
          </cell>
          <cell r="D466" t="str">
            <v>-</v>
          </cell>
          <cell r="I466">
            <v>6.7642280916693997E-7</v>
          </cell>
          <cell r="J466">
            <v>1.04021835623667E-8</v>
          </cell>
        </row>
        <row r="467">
          <cell r="B467" t="str">
            <v>EOIL-ENG</v>
          </cell>
          <cell r="C467" t="str">
            <v>VAR_cap</v>
          </cell>
          <cell r="D467" t="str">
            <v>-</v>
          </cell>
          <cell r="E467">
            <v>5.5950947620256042E-3</v>
          </cell>
          <cell r="F467">
            <v>5.3892279758965822E-6</v>
          </cell>
          <cell r="G467">
            <v>5.3867416126007761E-6</v>
          </cell>
          <cell r="H467">
            <v>5.3850874014898034E-6</v>
          </cell>
          <cell r="I467">
            <v>6.1045579122492172E-6</v>
          </cell>
          <cell r="J467">
            <v>7.3183133401134101E-7</v>
          </cell>
        </row>
        <row r="468">
          <cell r="B468" t="str">
            <v>D-SWOD</v>
          </cell>
          <cell r="C468" t="str">
            <v>VAR_fout</v>
          </cell>
          <cell r="D468" t="str">
            <v>SWOD</v>
          </cell>
          <cell r="E468">
            <v>8.5743670067845432</v>
          </cell>
          <cell r="F468">
            <v>9.9817473444545524</v>
          </cell>
          <cell r="G468">
            <v>8.3576973852525906</v>
          </cell>
          <cell r="H468">
            <v>6.81992808330138</v>
          </cell>
          <cell r="I468">
            <v>3.0111371657622019</v>
          </cell>
          <cell r="J468">
            <v>0.62120853817147625</v>
          </cell>
        </row>
        <row r="469">
          <cell r="B469" t="str">
            <v>D-SWOD</v>
          </cell>
          <cell r="C469" t="str">
            <v>VAR_fin</v>
          </cell>
          <cell r="D469" t="str">
            <v>WOD</v>
          </cell>
          <cell r="E469">
            <v>8.5743670067845432</v>
          </cell>
          <cell r="F469">
            <v>9.9817473444545524</v>
          </cell>
          <cell r="G469">
            <v>8.3576973852525906</v>
          </cell>
          <cell r="H469">
            <v>6.81992808330138</v>
          </cell>
          <cell r="I469">
            <v>3.0111371657622019</v>
          </cell>
          <cell r="J469">
            <v>0.62120853817147625</v>
          </cell>
        </row>
        <row r="470">
          <cell r="B470" t="str">
            <v>SCOM-CHPWOD</v>
          </cell>
          <cell r="C470" t="str">
            <v>VAR_fout</v>
          </cell>
          <cell r="D470" t="str">
            <v>SCOM_KEV_WOD_ELC_CHP</v>
          </cell>
          <cell r="H470">
            <v>7.3231140805962202E-6</v>
          </cell>
          <cell r="I470">
            <v>5.9437097527261098E-6</v>
          </cell>
          <cell r="J470">
            <v>1.5001860738158692E-6</v>
          </cell>
        </row>
        <row r="471">
          <cell r="B471" t="str">
            <v>SCOM-CHPWOD</v>
          </cell>
          <cell r="C471" t="str">
            <v>VAR_fout</v>
          </cell>
          <cell r="D471" t="str">
            <v>SCOM_LTH_CHPWOD</v>
          </cell>
          <cell r="H471">
            <v>1.1734352906506362E-5</v>
          </cell>
          <cell r="I471">
            <v>9.1183089386491597E-6</v>
          </cell>
          <cell r="J471">
            <v>2.7838259064050584E-6</v>
          </cell>
        </row>
        <row r="472">
          <cell r="B472" t="str">
            <v>SCOM-CHPWOD</v>
          </cell>
          <cell r="C472" t="str">
            <v>VAR_fin</v>
          </cell>
          <cell r="D472" t="str">
            <v>SWOD</v>
          </cell>
          <cell r="H472">
            <v>2.3322293894948249E-5</v>
          </cell>
          <cell r="I472">
            <v>1.867664479591887E-5</v>
          </cell>
          <cell r="J472">
            <v>7.6052326214936518E-6</v>
          </cell>
        </row>
        <row r="473">
          <cell r="B473" t="str">
            <v>SCOM-CHPWOD</v>
          </cell>
          <cell r="C473" t="str">
            <v>VAR_ncap</v>
          </cell>
          <cell r="D473" t="str">
            <v>-</v>
          </cell>
          <cell r="H473">
            <v>4.4372294291137302E-7</v>
          </cell>
          <cell r="J473">
            <v>1.73459470826749E-7</v>
          </cell>
        </row>
        <row r="474">
          <cell r="B474" t="str">
            <v>SCOM-CHPWOD</v>
          </cell>
          <cell r="C474" t="str">
            <v>VAR_cap</v>
          </cell>
          <cell r="D474" t="str">
            <v>-</v>
          </cell>
          <cell r="H474">
            <v>4.4372294291137302E-7</v>
          </cell>
          <cell r="I474">
            <v>4.59597232638839E-7</v>
          </cell>
          <cell r="J474">
            <v>2.3967528084430499E-7</v>
          </cell>
        </row>
        <row r="475">
          <cell r="B475" t="str">
            <v>ENUC_BMGL</v>
          </cell>
          <cell r="C475" t="str">
            <v>VAR_fout</v>
          </cell>
          <cell r="D475" t="str">
            <v>ELC</v>
          </cell>
          <cell r="E475">
            <v>32.820799999357902</v>
          </cell>
          <cell r="F475">
            <v>32.820799956776199</v>
          </cell>
          <cell r="G475">
            <v>31.706706927686756</v>
          </cell>
          <cell r="H475">
            <v>32.8049586061504</v>
          </cell>
          <cell r="I475">
            <v>32.693451113880883</v>
          </cell>
        </row>
        <row r="476">
          <cell r="B476" t="str">
            <v>ENUC_BMGL</v>
          </cell>
          <cell r="C476" t="str">
            <v>VAR_fin</v>
          </cell>
          <cell r="D476" t="str">
            <v>URN</v>
          </cell>
          <cell r="E476">
            <v>98.945499404727315</v>
          </cell>
          <cell r="F476">
            <v>98.945499276355363</v>
          </cell>
          <cell r="G476">
            <v>95.586821512597695</v>
          </cell>
          <cell r="H476">
            <v>98.897742050786789</v>
          </cell>
          <cell r="I476">
            <v>98.561578261050187</v>
          </cell>
        </row>
        <row r="477">
          <cell r="B477" t="str">
            <v>ENUC_BMGL</v>
          </cell>
          <cell r="C477" t="str">
            <v>VAR_cap</v>
          </cell>
          <cell r="D477" t="str">
            <v>-</v>
          </cell>
          <cell r="E477">
            <v>1.22</v>
          </cell>
          <cell r="F477">
            <v>1.22</v>
          </cell>
          <cell r="G477">
            <v>1.2194111557058858</v>
          </cell>
          <cell r="H477">
            <v>1.2194111511234964</v>
          </cell>
          <cell r="I477">
            <v>1.219411148467481</v>
          </cell>
        </row>
        <row r="478">
          <cell r="B478" t="str">
            <v>D-RSH2R</v>
          </cell>
          <cell r="C478" t="str">
            <v>VAR_fout</v>
          </cell>
          <cell r="D478" t="str">
            <v>RSH2</v>
          </cell>
          <cell r="H478">
            <v>2.8078842386410172E-6</v>
          </cell>
          <cell r="I478">
            <v>1.8992175899332799E-6</v>
          </cell>
          <cell r="J478">
            <v>7.9188801890249501E-7</v>
          </cell>
        </row>
        <row r="479">
          <cell r="B479" t="str">
            <v>D-RSH2R</v>
          </cell>
          <cell r="C479" t="str">
            <v>VAR_fin</v>
          </cell>
          <cell r="D479" t="str">
            <v>H2</v>
          </cell>
          <cell r="H479">
            <v>2.8078842386410172E-6</v>
          </cell>
          <cell r="I479">
            <v>1.8992175899332799E-6</v>
          </cell>
          <cell r="J479">
            <v>7.9188801890249501E-7</v>
          </cell>
        </row>
        <row r="480">
          <cell r="B480" t="str">
            <v>D-RSH2R</v>
          </cell>
          <cell r="C480" t="str">
            <v>VAR_ncap</v>
          </cell>
          <cell r="D480" t="str">
            <v>-</v>
          </cell>
          <cell r="H480">
            <v>2.1799219966301199E-7</v>
          </cell>
          <cell r="I480">
            <v>1.51749962675658E-7</v>
          </cell>
          <cell r="J480">
            <v>2.0502662332006799E-8</v>
          </cell>
        </row>
        <row r="481">
          <cell r="B481" t="str">
            <v>D-RSH2R</v>
          </cell>
          <cell r="C481" t="str">
            <v>VAR_cap</v>
          </cell>
          <cell r="D481" t="str">
            <v>-</v>
          </cell>
          <cell r="H481">
            <v>2.1799219966301199E-7</v>
          </cell>
          <cell r="I481">
            <v>1.7614902785943199E-7</v>
          </cell>
          <cell r="J481">
            <v>7.2480248741080796E-8</v>
          </cell>
        </row>
        <row r="482">
          <cell r="B482" t="str">
            <v>ENGA-GTOC</v>
          </cell>
          <cell r="C482" t="str">
            <v>VAR_fout</v>
          </cell>
          <cell r="D482" t="str">
            <v>ELC13</v>
          </cell>
          <cell r="G482">
            <v>5.8433166162576173E-3</v>
          </cell>
          <cell r="H482">
            <v>8.4160794964942013E-6</v>
          </cell>
          <cell r="I482">
            <v>2.5513365318945401E-3</v>
          </cell>
          <cell r="J482">
            <v>1.3117143311529849E-3</v>
          </cell>
        </row>
        <row r="483">
          <cell r="B483" t="str">
            <v>ENGA-GTOC</v>
          </cell>
          <cell r="C483" t="str">
            <v>VAR_fout</v>
          </cell>
          <cell r="D483" t="str">
            <v>CO2_E</v>
          </cell>
          <cell r="F483">
            <v>4.9413004632316998E-4</v>
          </cell>
          <cell r="G483">
            <v>0.86709220453791302</v>
          </cell>
          <cell r="H483">
            <v>1.2233787196475601E-3</v>
          </cell>
          <cell r="I483">
            <v>0.371230799125494</v>
          </cell>
          <cell r="J483">
            <v>0.18149610684411799</v>
          </cell>
        </row>
        <row r="484">
          <cell r="B484" t="str">
            <v>ENGA-GTOC</v>
          </cell>
          <cell r="C484" t="str">
            <v>VAR_fin</v>
          </cell>
          <cell r="D484" t="str">
            <v>ENGA</v>
          </cell>
          <cell r="F484">
            <v>8.7611710340987469E-6</v>
          </cell>
          <cell r="G484">
            <v>1.5373975257764414E-2</v>
          </cell>
          <cell r="H484">
            <v>2.1691112050488675E-5</v>
          </cell>
          <cell r="I484">
            <v>6.5821063674732982E-3</v>
          </cell>
          <cell r="J484">
            <v>3.2180160787964236E-3</v>
          </cell>
        </row>
        <row r="485">
          <cell r="B485" t="str">
            <v>ENGA-GTOC</v>
          </cell>
          <cell r="C485" t="str">
            <v>VAR_fin</v>
          </cell>
          <cell r="D485" t="str">
            <v>GTC</v>
          </cell>
          <cell r="F485">
            <v>0.25</v>
          </cell>
          <cell r="G485">
            <v>5.4392543853649798E-2</v>
          </cell>
          <cell r="H485">
            <v>5.4392538628091701E-2</v>
          </cell>
          <cell r="I485">
            <v>5.4392536273236099E-2</v>
          </cell>
          <cell r="J485">
            <v>9.5452657842626104E-3</v>
          </cell>
        </row>
        <row r="486">
          <cell r="B486" t="str">
            <v>ENGA-GTOC</v>
          </cell>
          <cell r="C486" t="str">
            <v>VAR_ncap</v>
          </cell>
          <cell r="D486" t="str">
            <v>-</v>
          </cell>
          <cell r="F486">
            <v>0.25</v>
          </cell>
        </row>
        <row r="487">
          <cell r="B487" t="str">
            <v>ENGA-GTOC</v>
          </cell>
          <cell r="C487" t="str">
            <v>VAR_cap</v>
          </cell>
          <cell r="D487" t="str">
            <v>-</v>
          </cell>
          <cell r="F487">
            <v>0.25</v>
          </cell>
          <cell r="G487">
            <v>5.4392543853649999E-2</v>
          </cell>
          <cell r="H487">
            <v>5.4392538628092013E-2</v>
          </cell>
          <cell r="I487">
            <v>5.4392536273236008E-2</v>
          </cell>
          <cell r="J487">
            <v>9.5452657842626035E-3</v>
          </cell>
        </row>
        <row r="488">
          <cell r="B488" t="str">
            <v>D-RSH2</v>
          </cell>
          <cell r="C488" t="str">
            <v>VAR_fout</v>
          </cell>
          <cell r="D488" t="str">
            <v>RSH2</v>
          </cell>
          <cell r="H488">
            <v>3.2940501142686772E-6</v>
          </cell>
          <cell r="I488">
            <v>6.3884867957296447E-6</v>
          </cell>
          <cell r="J488">
            <v>4.9129806285676695E-6</v>
          </cell>
        </row>
        <row r="489">
          <cell r="B489" t="str">
            <v>D-RSH2</v>
          </cell>
          <cell r="C489" t="str">
            <v>VAR_fin</v>
          </cell>
          <cell r="D489" t="str">
            <v>H2</v>
          </cell>
          <cell r="H489">
            <v>3.3191454661910772E-6</v>
          </cell>
          <cell r="I489">
            <v>6.4371567669896378E-6</v>
          </cell>
          <cell r="J489">
            <v>4.9504096213227459E-6</v>
          </cell>
        </row>
        <row r="490">
          <cell r="B490" t="str">
            <v>D-RSH2</v>
          </cell>
          <cell r="C490" t="str">
            <v>VAR_ncap</v>
          </cell>
          <cell r="D490" t="str">
            <v>-</v>
          </cell>
          <cell r="H490">
            <v>2.62228409464863E-7</v>
          </cell>
        </row>
        <row r="491">
          <cell r="B491" t="str">
            <v>D-RSH2</v>
          </cell>
          <cell r="C491" t="str">
            <v>VAR_cap</v>
          </cell>
          <cell r="D491" t="str">
            <v>-</v>
          </cell>
          <cell r="H491">
            <v>2.62228409464863E-7</v>
          </cell>
          <cell r="I491">
            <v>4.13734987278553E-7</v>
          </cell>
          <cell r="J491">
            <v>4.13734987278553E-7</v>
          </cell>
        </row>
        <row r="492">
          <cell r="B492" t="str">
            <v>D-RWOD</v>
          </cell>
          <cell r="C492" t="str">
            <v>VAR_fout</v>
          </cell>
          <cell r="D492" t="str">
            <v>RWOD</v>
          </cell>
          <cell r="E492">
            <v>13.722984356342508</v>
          </cell>
          <cell r="F492">
            <v>13.781178906298008</v>
          </cell>
          <cell r="G492">
            <v>10.730538233355725</v>
          </cell>
          <cell r="H492">
            <v>10.30706613378956</v>
          </cell>
          <cell r="I492">
            <v>9.0077936861878012</v>
          </cell>
          <cell r="J492">
            <v>7.2714485038194097</v>
          </cell>
        </row>
        <row r="493">
          <cell r="B493" t="str">
            <v>D-RWOD</v>
          </cell>
          <cell r="C493" t="str">
            <v>VAR_fin</v>
          </cell>
          <cell r="D493" t="str">
            <v>WOD</v>
          </cell>
          <cell r="E493">
            <v>13.722984356342508</v>
          </cell>
          <cell r="F493">
            <v>13.781178906298008</v>
          </cell>
          <cell r="G493">
            <v>10.730538233355725</v>
          </cell>
          <cell r="H493">
            <v>10.30706613378956</v>
          </cell>
          <cell r="I493">
            <v>9.0077936861878012</v>
          </cell>
          <cell r="J493">
            <v>7.2714485038194097</v>
          </cell>
        </row>
        <row r="494">
          <cell r="B494" t="str">
            <v>SCOM-CHPGFC</v>
          </cell>
          <cell r="C494" t="str">
            <v>VAR_fout</v>
          </cell>
          <cell r="D494" t="str">
            <v>CO2_S</v>
          </cell>
          <cell r="H494">
            <v>9.6738464978886999E-5</v>
          </cell>
          <cell r="I494">
            <v>4.7387976901473603E-4</v>
          </cell>
          <cell r="J494">
            <v>5.3513985596275902E-4</v>
          </cell>
        </row>
        <row r="495">
          <cell r="B495" t="str">
            <v>SCOM-CHPGFC</v>
          </cell>
          <cell r="C495" t="str">
            <v>VAR_fout</v>
          </cell>
          <cell r="D495" t="str">
            <v>SCOM_NKEV_GAS_ELC_CHP</v>
          </cell>
          <cell r="H495">
            <v>7.2790912055618967E-7</v>
          </cell>
          <cell r="I495">
            <v>4.1975437197400103E-6</v>
          </cell>
          <cell r="J495">
            <v>4.8591705996266263E-6</v>
          </cell>
        </row>
        <row r="496">
          <cell r="B496" t="str">
            <v>SCOM-CHPGFC</v>
          </cell>
          <cell r="C496" t="str">
            <v>VAR_fout</v>
          </cell>
          <cell r="D496" t="str">
            <v>SCOM_LTH_CHPNGA</v>
          </cell>
          <cell r="I496">
            <v>7.7497491778323988E-7</v>
          </cell>
          <cell r="J496">
            <v>1.0694893303626374E-6</v>
          </cell>
        </row>
        <row r="497">
          <cell r="B497" t="str">
            <v>SCOM-CHPGFC</v>
          </cell>
          <cell r="C497" t="str">
            <v>VAR_fin</v>
          </cell>
          <cell r="D497" t="str">
            <v>SNGA</v>
          </cell>
          <cell r="H497">
            <v>1.7152210102639533E-6</v>
          </cell>
          <cell r="I497">
            <v>8.4021235640910593E-6</v>
          </cell>
          <cell r="J497">
            <v>9.4882953184886436E-6</v>
          </cell>
        </row>
        <row r="498">
          <cell r="B498" t="str">
            <v>SCOM-CHPGFC</v>
          </cell>
          <cell r="C498" t="str">
            <v>VAR_ncap</v>
          </cell>
          <cell r="D498" t="str">
            <v>-</v>
          </cell>
          <cell r="H498">
            <v>8.9911949829987896E-8</v>
          </cell>
          <cell r="J498">
            <v>2.4493834088605701E-7</v>
          </cell>
        </row>
        <row r="499">
          <cell r="B499" t="str">
            <v>SCOM-CHPGFC</v>
          </cell>
          <cell r="C499" t="str">
            <v>VAR_cap</v>
          </cell>
          <cell r="D499" t="str">
            <v>-</v>
          </cell>
          <cell r="H499">
            <v>8.9911949829987896E-8</v>
          </cell>
          <cell r="I499">
            <v>3.0707591925813799E-7</v>
          </cell>
          <cell r="J499">
            <v>3.4885428991035602E-7</v>
          </cell>
        </row>
        <row r="500">
          <cell r="B500" t="str">
            <v>CHPOIL</v>
          </cell>
          <cell r="C500" t="str">
            <v>VAR_fout</v>
          </cell>
          <cell r="D500" t="str">
            <v>ELC35</v>
          </cell>
          <cell r="E500">
            <v>1.8000038818194218E-3</v>
          </cell>
          <cell r="G500">
            <v>6.1743274296212406E-7</v>
          </cell>
        </row>
        <row r="501">
          <cell r="B501" t="str">
            <v>CHPOIL</v>
          </cell>
          <cell r="C501" t="str">
            <v>VAR_fout</v>
          </cell>
          <cell r="D501" t="str">
            <v>LTH</v>
          </cell>
          <cell r="E501">
            <v>9.2571628207855829E-3</v>
          </cell>
          <cell r="G501">
            <v>1.3860241663500424E-5</v>
          </cell>
          <cell r="H501">
            <v>5.6441837900045765E-6</v>
          </cell>
          <cell r="I501">
            <v>6.7851926231799131E-6</v>
          </cell>
        </row>
        <row r="502">
          <cell r="B502" t="str">
            <v>CHPOIL</v>
          </cell>
          <cell r="C502" t="str">
            <v>VAR_fout</v>
          </cell>
          <cell r="D502" t="str">
            <v>CO2_E</v>
          </cell>
          <cell r="E502">
            <v>1.1415729317996599</v>
          </cell>
          <cell r="F502">
            <v>1.83157932605524</v>
          </cell>
          <cell r="G502">
            <v>2.0217541976314301E-3</v>
          </cell>
          <cell r="H502">
            <v>8.0281806401096196E-4</v>
          </cell>
          <cell r="I502">
            <v>9.4523308020872103E-4</v>
          </cell>
        </row>
        <row r="503">
          <cell r="B503" t="str">
            <v>CHPOIL</v>
          </cell>
          <cell r="C503" t="str">
            <v>VAR_fin</v>
          </cell>
          <cell r="D503" t="str">
            <v>ELFO</v>
          </cell>
          <cell r="E503">
            <v>1.5489456333781054E-2</v>
          </cell>
          <cell r="F503">
            <v>2.4851822605905481E-2</v>
          </cell>
          <cell r="G503">
            <v>2.7432214350494281E-5</v>
          </cell>
          <cell r="H503">
            <v>1.0893053785766103E-5</v>
          </cell>
          <cell r="I503">
            <v>1.2825414928205169E-5</v>
          </cell>
        </row>
        <row r="504">
          <cell r="B504" t="str">
            <v>CHPOIL</v>
          </cell>
          <cell r="C504" t="str">
            <v>VAR_ncap</v>
          </cell>
          <cell r="D504" t="str">
            <v>-</v>
          </cell>
          <cell r="I504">
            <v>1.14301833285033E-8</v>
          </cell>
          <cell r="J504">
            <v>1.456752630062E-7</v>
          </cell>
        </row>
        <row r="505">
          <cell r="B505" t="str">
            <v>CHPOIL</v>
          </cell>
          <cell r="C505" t="str">
            <v>VAR_cap</v>
          </cell>
          <cell r="D505" t="str">
            <v>-</v>
          </cell>
          <cell r="E505">
            <v>1.00046389079648E-3</v>
          </cell>
          <cell r="F505">
            <v>1.6440148421000694E-6</v>
          </cell>
          <cell r="G505">
            <v>1.5853878901992552E-6</v>
          </cell>
          <cell r="H505">
            <v>1.4459566825084785E-6</v>
          </cell>
          <cell r="I505">
            <v>4.9837754548546966E-7</v>
          </cell>
          <cell r="J505">
            <v>1.5710544633470301E-7</v>
          </cell>
        </row>
        <row r="506">
          <cell r="B506" t="str">
            <v>CHPHFC</v>
          </cell>
          <cell r="C506" t="str">
            <v>VAR_fout</v>
          </cell>
          <cell r="D506" t="str">
            <v>ELC35</v>
          </cell>
          <cell r="I506">
            <v>2.7329622790928411E-2</v>
          </cell>
          <cell r="J506">
            <v>2.2095899429998619E-2</v>
          </cell>
        </row>
        <row r="507">
          <cell r="B507" t="str">
            <v>CHPHFC</v>
          </cell>
          <cell r="C507" t="str">
            <v>VAR_fout</v>
          </cell>
          <cell r="D507" t="str">
            <v>LTH</v>
          </cell>
          <cell r="I507">
            <v>3.3186155670483865E-2</v>
          </cell>
          <cell r="J507">
            <v>2.7883281306616055E-2</v>
          </cell>
        </row>
        <row r="508">
          <cell r="B508" t="str">
            <v>CHPHFC</v>
          </cell>
          <cell r="C508" t="str">
            <v>VAR_fin</v>
          </cell>
          <cell r="D508" t="str">
            <v>EH2</v>
          </cell>
          <cell r="I508">
            <v>6.5071074640747795E-2</v>
          </cell>
          <cell r="J508">
            <v>5.2610968879069429E-2</v>
          </cell>
        </row>
        <row r="509">
          <cell r="B509" t="str">
            <v>CHPHFC</v>
          </cell>
          <cell r="C509" t="str">
            <v>VAR_ncap</v>
          </cell>
          <cell r="D509" t="str">
            <v>-</v>
          </cell>
          <cell r="I509">
            <v>3.22379378294536E-3</v>
          </cell>
        </row>
        <row r="510">
          <cell r="B510" t="str">
            <v>CHPHFC</v>
          </cell>
          <cell r="C510" t="str">
            <v>VAR_cap</v>
          </cell>
          <cell r="D510" t="str">
            <v>-</v>
          </cell>
          <cell r="I510">
            <v>3.22379378294536E-3</v>
          </cell>
          <cell r="J510">
            <v>3.22379378294536E-3</v>
          </cell>
        </row>
        <row r="511">
          <cell r="B511" t="str">
            <v>ITOT-ESOLPV</v>
          </cell>
          <cell r="C511" t="str">
            <v>VAR_fout</v>
          </cell>
          <cell r="D511" t="str">
            <v>ITOT_SOL_ELC</v>
          </cell>
          <cell r="E511">
            <v>3.517953999707534</v>
          </cell>
          <cell r="F511">
            <v>4.8498357259899549</v>
          </cell>
          <cell r="G511">
            <v>9.5945025927404402</v>
          </cell>
          <cell r="H511">
            <v>12.306486147260243</v>
          </cell>
          <cell r="I511">
            <v>16.538587956051593</v>
          </cell>
          <cell r="J511">
            <v>22.976601106238586</v>
          </cell>
        </row>
        <row r="512">
          <cell r="B512" t="str">
            <v>ITOT-ESOLPV</v>
          </cell>
          <cell r="C512" t="str">
            <v>VAR_fin</v>
          </cell>
          <cell r="D512" t="str">
            <v>SOL</v>
          </cell>
          <cell r="E512">
            <v>3.517953999707534</v>
          </cell>
          <cell r="F512">
            <v>4.8498357259899549</v>
          </cell>
          <cell r="G512">
            <v>9.5945025927404402</v>
          </cell>
          <cell r="H512">
            <v>12.306486147260243</v>
          </cell>
          <cell r="I512">
            <v>16.538587956051593</v>
          </cell>
          <cell r="J512">
            <v>22.976601106238586</v>
          </cell>
        </row>
        <row r="513">
          <cell r="B513" t="str">
            <v>ITOT-ESOLPV</v>
          </cell>
          <cell r="C513" t="str">
            <v>VAR_fin</v>
          </cell>
          <cell r="D513" t="str">
            <v>SOLPVC</v>
          </cell>
          <cell r="E513">
            <v>3.51795399970753</v>
          </cell>
          <cell r="F513">
            <v>4.8498357259899496</v>
          </cell>
          <cell r="G513">
            <v>9.5945025927404402</v>
          </cell>
          <cell r="H513">
            <v>12.3064861472602</v>
          </cell>
          <cell r="I513">
            <v>16.5385879560516</v>
          </cell>
          <cell r="J513">
            <v>22.976601106238601</v>
          </cell>
        </row>
        <row r="514">
          <cell r="B514" t="str">
            <v>ITOT-ESOLPV</v>
          </cell>
          <cell r="C514" t="str">
            <v>VAR_ncap</v>
          </cell>
          <cell r="D514" t="str">
            <v>-</v>
          </cell>
          <cell r="G514">
            <v>1.2679644273545001</v>
          </cell>
          <cell r="H514">
            <v>0.55648201225203597</v>
          </cell>
          <cell r="I514">
            <v>1.36761796989685</v>
          </cell>
          <cell r="J514">
            <v>4.2546258391554099</v>
          </cell>
        </row>
        <row r="515">
          <cell r="B515" t="str">
            <v>ITOT-ESOLPV</v>
          </cell>
          <cell r="C515" t="str">
            <v>VAR_cap</v>
          </cell>
          <cell r="D515" t="str">
            <v>-</v>
          </cell>
          <cell r="E515">
            <v>1.1186210000000001</v>
          </cell>
          <cell r="F515">
            <v>1.65292701458705</v>
          </cell>
          <cell r="G515">
            <v>3.0611854273545003</v>
          </cell>
          <cell r="H515">
            <v>3.5487515428024201</v>
          </cell>
          <cell r="I515">
            <v>4.769138709774257</v>
          </cell>
          <cell r="J515">
            <v>6.6256320029901703</v>
          </cell>
        </row>
        <row r="516">
          <cell r="B516" t="str">
            <v>RHNS-CHPNGA</v>
          </cell>
          <cell r="C516" t="str">
            <v>VAR_fout</v>
          </cell>
          <cell r="D516" t="str">
            <v>CO2_R</v>
          </cell>
          <cell r="F516">
            <v>7.5787657556478802E-2</v>
          </cell>
          <cell r="G516">
            <v>7.5277172170678003E-2</v>
          </cell>
          <cell r="H516">
            <v>7.3742240200328296E-2</v>
          </cell>
          <cell r="I516">
            <v>3.8000665094841499E-2</v>
          </cell>
          <cell r="J516">
            <v>8.9613664385352601E-4</v>
          </cell>
        </row>
        <row r="517">
          <cell r="B517" t="str">
            <v>RHNS-CHPNGA</v>
          </cell>
          <cell r="C517" t="str">
            <v>VAR_fout</v>
          </cell>
          <cell r="D517" t="str">
            <v>RHNS_LTH_CHPNGA</v>
          </cell>
          <cell r="F517">
            <v>8.6817721650375983E-4</v>
          </cell>
          <cell r="G517">
            <v>8.5551884630489779E-4</v>
          </cell>
          <cell r="H517">
            <v>8.3333219831326804E-4</v>
          </cell>
          <cell r="I517">
            <v>4.260050883586666E-4</v>
          </cell>
          <cell r="J517">
            <v>9.2002117048769024E-6</v>
          </cell>
        </row>
        <row r="518">
          <cell r="B518" t="str">
            <v>RHNS-CHPNGA</v>
          </cell>
          <cell r="C518" t="str">
            <v>VAR_fout</v>
          </cell>
          <cell r="D518" t="str">
            <v>RHNS_NKEV_GAS_ELC_CHP</v>
          </cell>
          <cell r="F518">
            <v>3.643105992877671E-4</v>
          </cell>
          <cell r="G518">
            <v>3.6458413066882894E-4</v>
          </cell>
          <cell r="H518">
            <v>3.6458283676205354E-4</v>
          </cell>
          <cell r="I518">
            <v>1.8970539090971858E-4</v>
          </cell>
          <cell r="J518">
            <v>3.3817042145089266E-6</v>
          </cell>
        </row>
        <row r="519">
          <cell r="B519" t="str">
            <v>RHNS-CHPNGA</v>
          </cell>
          <cell r="C519" t="str">
            <v>VAR_fin</v>
          </cell>
          <cell r="D519" t="str">
            <v>RNGA</v>
          </cell>
          <cell r="F519">
            <v>1.34375279355459E-3</v>
          </cell>
          <cell r="G519">
            <v>1.3347016342318788E-3</v>
          </cell>
          <cell r="H519">
            <v>1.307486528374615E-3</v>
          </cell>
          <cell r="I519">
            <v>6.7377065770995472E-4</v>
          </cell>
          <cell r="J519">
            <v>1.5888947586055447E-5</v>
          </cell>
        </row>
        <row r="520">
          <cell r="B520" t="str">
            <v>RHNS-CHPNGA</v>
          </cell>
          <cell r="C520" t="str">
            <v>VAR_ncap</v>
          </cell>
          <cell r="D520" t="str">
            <v>-</v>
          </cell>
          <cell r="F520">
            <v>3.2383930124641598E-5</v>
          </cell>
          <cell r="G520">
            <v>2.40709364381514E-8</v>
          </cell>
          <cell r="J520">
            <v>3.4392595122397998E-7</v>
          </cell>
        </row>
        <row r="521">
          <cell r="B521" t="str">
            <v>RHNS-CHPNGA</v>
          </cell>
          <cell r="C521" t="str">
            <v>VAR_cap</v>
          </cell>
          <cell r="D521" t="str">
            <v>-</v>
          </cell>
          <cell r="F521">
            <v>3.2383930124641598E-5</v>
          </cell>
          <cell r="G521">
            <v>3.2408001061079798E-5</v>
          </cell>
          <cell r="H521">
            <v>3.2408001061079798E-5</v>
          </cell>
          <cell r="I521">
            <v>1.6853170715527699E-5</v>
          </cell>
          <cell r="J521">
            <v>3.7394839088850899E-7</v>
          </cell>
        </row>
        <row r="522">
          <cell r="B522" t="str">
            <v>ENUC_BEZ</v>
          </cell>
          <cell r="C522" t="str">
            <v>VAR_fout</v>
          </cell>
          <cell r="D522" t="str">
            <v>ELC</v>
          </cell>
          <cell r="E522">
            <v>20.224799999264981</v>
          </cell>
          <cell r="F522">
            <v>20.224799930732509</v>
          </cell>
          <cell r="G522">
            <v>5.8701082022459777E-4</v>
          </cell>
          <cell r="H522">
            <v>8.2467532128018551E-5</v>
          </cell>
        </row>
        <row r="523">
          <cell r="B523" t="str">
            <v>ENUC_BEZ</v>
          </cell>
          <cell r="C523" t="str">
            <v>VAR_fin</v>
          </cell>
          <cell r="D523" t="str">
            <v>URN</v>
          </cell>
          <cell r="E523">
            <v>60.972095022886514</v>
          </cell>
          <cell r="F523">
            <v>60.97209481628029</v>
          </cell>
          <cell r="G523">
            <v>1.7696728527104096E-3</v>
          </cell>
          <cell r="H523">
            <v>2.4861646124536336E-4</v>
          </cell>
        </row>
        <row r="524">
          <cell r="B524" t="str">
            <v>ENUC_BEZ</v>
          </cell>
          <cell r="C524" t="str">
            <v>VAR_cap</v>
          </cell>
          <cell r="D524" t="str">
            <v>-</v>
          </cell>
          <cell r="E524">
            <v>0.73</v>
          </cell>
          <cell r="F524">
            <v>0.73</v>
          </cell>
          <cell r="G524">
            <v>2.2763167088046821E-5</v>
          </cell>
          <cell r="H524">
            <v>2.9799149319775786E-6</v>
          </cell>
        </row>
        <row r="525">
          <cell r="B525" t="str">
            <v>RHNM-CHPWOD</v>
          </cell>
          <cell r="C525" t="str">
            <v>VAR_fout</v>
          </cell>
          <cell r="D525" t="str">
            <v>RHNM_LTH_CHPWOD</v>
          </cell>
          <cell r="H525">
            <v>1.1212356876920177E-5</v>
          </cell>
          <cell r="I525">
            <v>1.2622563555129168E-5</v>
          </cell>
          <cell r="J525">
            <v>5.5528669026799415E-6</v>
          </cell>
        </row>
        <row r="526">
          <cell r="B526" t="str">
            <v>RHNM-CHPWOD</v>
          </cell>
          <cell r="C526" t="str">
            <v>VAR_fout</v>
          </cell>
          <cell r="D526" t="str">
            <v>RHNM_KEV_WOD_ELC_CHP</v>
          </cell>
          <cell r="H526">
            <v>2.9864931380121147E-6</v>
          </cell>
          <cell r="I526">
            <v>4.3190103471128553E-6</v>
          </cell>
          <cell r="J526">
            <v>1.0316428277114065E-6</v>
          </cell>
        </row>
        <row r="527">
          <cell r="B527" t="str">
            <v>RHNM-CHPWOD</v>
          </cell>
          <cell r="C527" t="str">
            <v>VAR_fin</v>
          </cell>
          <cell r="D527" t="str">
            <v>RWOD</v>
          </cell>
          <cell r="H527">
            <v>1.7307137908562796E-5</v>
          </cell>
          <cell r="I527">
            <v>1.8660383702460614E-5</v>
          </cell>
          <cell r="J527">
            <v>8.2377809766423065E-6</v>
          </cell>
        </row>
        <row r="528">
          <cell r="B528" t="str">
            <v>RHNM-CHPWOD</v>
          </cell>
          <cell r="C528" t="str">
            <v>VAR_ncap</v>
          </cell>
          <cell r="D528" t="str">
            <v>-</v>
          </cell>
          <cell r="H528">
            <v>3.1283391352648999E-7</v>
          </cell>
          <cell r="J528">
            <v>1.02442872893267E-7</v>
          </cell>
        </row>
        <row r="529">
          <cell r="B529" t="str">
            <v>RHNM-CHPWOD</v>
          </cell>
          <cell r="C529" t="str">
            <v>VAR_cap</v>
          </cell>
          <cell r="D529" t="str">
            <v>-</v>
          </cell>
          <cell r="H529">
            <v>3.1283391352648999E-7</v>
          </cell>
          <cell r="I529">
            <v>3.5177983591688302E-7</v>
          </cell>
          <cell r="J529">
            <v>1.60866283240433E-7</v>
          </cell>
        </row>
        <row r="530">
          <cell r="B530" t="str">
            <v>RHNM-SHSTG-CHPNGA</v>
          </cell>
          <cell r="C530" t="str">
            <v>VAR_fout</v>
          </cell>
          <cell r="D530" t="str">
            <v>AUX_RNM-CHPNGA_OUT</v>
          </cell>
          <cell r="F530">
            <v>1.7863258208181316E-5</v>
          </cell>
          <cell r="G530">
            <v>1.3957781684044291E-4</v>
          </cell>
          <cell r="H530">
            <v>3.1434880144234488E-4</v>
          </cell>
          <cell r="I530">
            <v>5.9601068545595375E-2</v>
          </cell>
          <cell r="J530">
            <v>0.12220571006423694</v>
          </cell>
        </row>
        <row r="531">
          <cell r="B531" t="str">
            <v>RHNM-SHSTG-CHPNGA</v>
          </cell>
          <cell r="C531" t="str">
            <v>VAR_fout</v>
          </cell>
          <cell r="D531" t="str">
            <v>RHNM_LTH_CHPNGA</v>
          </cell>
          <cell r="F531">
            <v>1.7884704069576719E-5</v>
          </cell>
          <cell r="G531">
            <v>1.3972321039965149E-4</v>
          </cell>
          <cell r="H531">
            <v>3.14357338227597E-4</v>
          </cell>
          <cell r="I531">
            <v>5.9601068545595118E-2</v>
          </cell>
          <cell r="J531">
            <v>0.12220572961545847</v>
          </cell>
        </row>
        <row r="532">
          <cell r="B532" t="str">
            <v>RHNM-SHSTG-CHPNGA</v>
          </cell>
          <cell r="C532" t="str">
            <v>VAR_fin</v>
          </cell>
          <cell r="D532" t="str">
            <v>AUX_RNM-CHPNGA_IN</v>
          </cell>
          <cell r="F532">
            <v>2.3773100030510396E-5</v>
          </cell>
          <cell r="G532">
            <v>1.8028770215205956E-4</v>
          </cell>
          <cell r="H532">
            <v>3.9286802160288267E-4</v>
          </cell>
          <cell r="I532">
            <v>7.0118900205339146E-2</v>
          </cell>
          <cell r="J532">
            <v>0.13578404943920824</v>
          </cell>
        </row>
        <row r="533">
          <cell r="B533" t="str">
            <v>RHNM-SHSTG-CHPNGA</v>
          </cell>
          <cell r="C533" t="str">
            <v>VAR_fin</v>
          </cell>
          <cell r="D533" t="str">
            <v>RHNM_LTH_CHPNGA</v>
          </cell>
          <cell r="F533">
            <v>2.3773100030510396E-5</v>
          </cell>
          <cell r="G533">
            <v>1.8028770215205956E-4</v>
          </cell>
          <cell r="H533">
            <v>3.9286802160288267E-4</v>
          </cell>
          <cell r="I533">
            <v>7.0118900205339146E-2</v>
          </cell>
          <cell r="J533">
            <v>0.13578404943920824</v>
          </cell>
        </row>
        <row r="534">
          <cell r="B534" t="str">
            <v>RHNM-SHSTG-CHPNGA</v>
          </cell>
          <cell r="C534" t="str">
            <v>VAR_ncap</v>
          </cell>
          <cell r="D534" t="str">
            <v>-</v>
          </cell>
          <cell r="E534">
            <v>7.6827303185767102E-6</v>
          </cell>
          <cell r="F534">
            <v>2.3400886710982498E-6</v>
          </cell>
          <cell r="G534">
            <v>3.1102169461553298E-5</v>
          </cell>
          <cell r="H534">
            <v>8.0042889512257096E-5</v>
          </cell>
          <cell r="I534">
            <v>1.2552155177103301E-7</v>
          </cell>
          <cell r="J534">
            <v>3.7487645410480101E-2</v>
          </cell>
        </row>
        <row r="535">
          <cell r="B535" t="str">
            <v>RHNM-SHSTG-CHPNGA</v>
          </cell>
          <cell r="C535" t="str">
            <v>VAR_cap</v>
          </cell>
          <cell r="D535" t="str">
            <v>-</v>
          </cell>
          <cell r="E535">
            <v>7.6827303185767102E-6</v>
          </cell>
          <cell r="F535">
            <v>1.0022818989675001E-5</v>
          </cell>
          <cell r="G535">
            <v>4.1086706530079524E-5</v>
          </cell>
          <cell r="H535">
            <v>1.2109660071871263E-4</v>
          </cell>
          <cell r="I535">
            <v>3.3309600807953213E-2</v>
          </cell>
          <cell r="J535">
            <v>5.1552029273575328E-2</v>
          </cell>
        </row>
        <row r="536">
          <cell r="B536" t="str">
            <v>CT_CWODBDS</v>
          </cell>
          <cell r="C536" t="str">
            <v>VAR_fout</v>
          </cell>
          <cell r="D536" t="str">
            <v>BDS</v>
          </cell>
          <cell r="E536">
            <v>0.43512487717106685</v>
          </cell>
          <cell r="G536">
            <v>0.41382309439280329</v>
          </cell>
          <cell r="H536">
            <v>2.4621550856559117E-6</v>
          </cell>
          <cell r="I536">
            <v>1.4718559271803631E-6</v>
          </cell>
          <cell r="J536">
            <v>4.6309907672481736E-7</v>
          </cell>
        </row>
        <row r="537">
          <cell r="B537" t="str">
            <v>CT_CWODBDS</v>
          </cell>
          <cell r="C537" t="str">
            <v>VAR_fout</v>
          </cell>
          <cell r="D537" t="str">
            <v>LTH</v>
          </cell>
          <cell r="E537">
            <v>0.16969870209671575</v>
          </cell>
          <cell r="G537">
            <v>0.16139100681319296</v>
          </cell>
          <cell r="H537">
            <v>4.9396526606014162E-7</v>
          </cell>
        </row>
        <row r="538">
          <cell r="B538" t="str">
            <v>CT_CWODBDS</v>
          </cell>
          <cell r="C538" t="str">
            <v>VAR_fin</v>
          </cell>
          <cell r="D538" t="str">
            <v>CWOD</v>
          </cell>
          <cell r="E538">
            <v>1.2398883374989549</v>
          </cell>
          <cell r="G538">
            <v>1.1791889074722925</v>
          </cell>
          <cell r="H538">
            <v>7.0159109165765171E-6</v>
          </cell>
          <cell r="I538">
            <v>4.194053464500444E-6</v>
          </cell>
          <cell r="J538">
            <v>1.9956089851750151E-6</v>
          </cell>
        </row>
        <row r="539">
          <cell r="B539" t="str">
            <v>CT_CWODBDS</v>
          </cell>
          <cell r="C539" t="str">
            <v>VAR_fin</v>
          </cell>
          <cell r="D539" t="str">
            <v>CELC</v>
          </cell>
          <cell r="E539">
            <v>3.024117896338914E-2</v>
          </cell>
          <cell r="G539">
            <v>2.8760705060299825E-2</v>
          </cell>
          <cell r="H539">
            <v>1.7111977845308571E-7</v>
          </cell>
          <cell r="I539">
            <v>1.022939869390352E-7</v>
          </cell>
          <cell r="J539">
            <v>4.8673389882317465E-8</v>
          </cell>
        </row>
        <row r="540">
          <cell r="B540" t="str">
            <v>CT_CWODBDS</v>
          </cell>
          <cell r="C540" t="str">
            <v>VAR_cap</v>
          </cell>
          <cell r="D540" t="str">
            <v>-</v>
          </cell>
          <cell r="E540">
            <v>2.2563330133914095E-2</v>
          </cell>
          <cell r="F540">
            <v>2.1458729262837997E-2</v>
          </cell>
          <cell r="G540">
            <v>2.1458728445107898E-2</v>
          </cell>
          <cell r="H540">
            <v>1.9167129289981988E-7</v>
          </cell>
          <cell r="I540">
            <v>9.8792964152201105E-8</v>
          </cell>
          <cell r="J540">
            <v>7.8724189824130203E-8</v>
          </cell>
        </row>
        <row r="541">
          <cell r="B541" t="str">
            <v>RHNS-EBAT</v>
          </cell>
          <cell r="C541" t="str">
            <v>VAR_fout</v>
          </cell>
          <cell r="D541" t="str">
            <v>RHNS_ELC</v>
          </cell>
          <cell r="E541">
            <v>7.9024303876158422E-6</v>
          </cell>
          <cell r="F541">
            <v>7.2824761132239362E-6</v>
          </cell>
          <cell r="G541">
            <v>7.882374212389061E-6</v>
          </cell>
          <cell r="H541">
            <v>1.0691454456653656E-3</v>
          </cell>
          <cell r="I541">
            <v>8.7938550209740911E-4</v>
          </cell>
          <cell r="J541">
            <v>9.3134319092002885E-2</v>
          </cell>
        </row>
        <row r="542">
          <cell r="B542" t="str">
            <v>RHNS-EBAT</v>
          </cell>
          <cell r="C542" t="str">
            <v>VAR_fout</v>
          </cell>
          <cell r="D542" t="str">
            <v>AUX_RHNS-EBAT_OUT</v>
          </cell>
          <cell r="E542">
            <v>7.9024303876158541E-6</v>
          </cell>
          <cell r="F542">
            <v>7.2824761132239456E-6</v>
          </cell>
          <cell r="G542">
            <v>7.8823742123890661E-6</v>
          </cell>
          <cell r="H542">
            <v>1.0691454456653662E-3</v>
          </cell>
          <cell r="I542">
            <v>8.7938550209740998E-4</v>
          </cell>
          <cell r="J542">
            <v>9.3134319092002954E-2</v>
          </cell>
        </row>
        <row r="543">
          <cell r="B543" t="str">
            <v>RHNS-EBAT</v>
          </cell>
          <cell r="C543" t="str">
            <v>VAR_fin</v>
          </cell>
          <cell r="D543" t="str">
            <v>RHNS_ELC</v>
          </cell>
          <cell r="E543">
            <v>8.7476466695883505E-6</v>
          </cell>
          <cell r="F543">
            <v>8.0622241679915645E-6</v>
          </cell>
          <cell r="G543">
            <v>8.717838211084619E-6</v>
          </cell>
          <cell r="H543">
            <v>1.1823141094253942E-3</v>
          </cell>
          <cell r="I543">
            <v>9.7237556547891417E-4</v>
          </cell>
          <cell r="J543">
            <v>0.10299316422784369</v>
          </cell>
        </row>
        <row r="544">
          <cell r="B544" t="str">
            <v>RHNS-EBAT</v>
          </cell>
          <cell r="C544" t="str">
            <v>VAR_fin</v>
          </cell>
          <cell r="D544" t="str">
            <v>AUX_RHNS-EBAT_IN</v>
          </cell>
          <cell r="E544">
            <v>8.7476466695883505E-6</v>
          </cell>
          <cell r="F544">
            <v>8.0622241679915645E-6</v>
          </cell>
          <cell r="G544">
            <v>8.717838211084619E-6</v>
          </cell>
          <cell r="H544">
            <v>1.1823141094253942E-3</v>
          </cell>
          <cell r="I544">
            <v>9.7237556547891417E-4</v>
          </cell>
          <cell r="J544">
            <v>0.10299316422784369</v>
          </cell>
        </row>
        <row r="545">
          <cell r="B545" t="str">
            <v>RHNS-EBAT</v>
          </cell>
          <cell r="C545" t="str">
            <v>VAR_ncap</v>
          </cell>
          <cell r="D545" t="str">
            <v>-</v>
          </cell>
          <cell r="E545">
            <v>4.7322809366291099E-7</v>
          </cell>
          <cell r="H545">
            <v>9.3555620722678503E-4</v>
          </cell>
          <cell r="I545">
            <v>1.9268181928004899E-4</v>
          </cell>
          <cell r="J545">
            <v>4.3918715203121003E-2</v>
          </cell>
        </row>
        <row r="546">
          <cell r="B546" t="str">
            <v>RHNS-EBAT</v>
          </cell>
          <cell r="C546" t="str">
            <v>VAR_cap</v>
          </cell>
          <cell r="D546" t="str">
            <v>-</v>
          </cell>
          <cell r="E546">
            <v>3.237906560234651E-6</v>
          </cell>
          <cell r="F546">
            <v>3.237906560234651E-6</v>
          </cell>
          <cell r="G546">
            <v>3.237906560234651E-6</v>
          </cell>
          <cell r="H546">
            <v>9.3590246668773204E-4</v>
          </cell>
          <cell r="I546">
            <v>3.6019193324042E-4</v>
          </cell>
          <cell r="J546">
            <v>4.4015662490450802E-2</v>
          </cell>
        </row>
        <row r="547">
          <cell r="B547" t="str">
            <v>G-INTC-EXP00-AT</v>
          </cell>
          <cell r="C547" t="str">
            <v>VAR_fout</v>
          </cell>
          <cell r="D547" t="str">
            <v>ELC_E-AT</v>
          </cell>
          <cell r="E547">
            <v>6.22955447057371</v>
          </cell>
        </row>
        <row r="548">
          <cell r="B548" t="str">
            <v>G-INTC-EXP00-AT</v>
          </cell>
          <cell r="C548" t="str">
            <v>VAR_fin</v>
          </cell>
          <cell r="D548" t="str">
            <v>ELC</v>
          </cell>
          <cell r="E548">
            <v>6.22955447057371</v>
          </cell>
        </row>
        <row r="549">
          <cell r="B549" t="str">
            <v>G-INTC-EXP00-AT</v>
          </cell>
          <cell r="C549" t="str">
            <v>VAR_cap</v>
          </cell>
          <cell r="D549" t="str">
            <v>-</v>
          </cell>
          <cell r="E549">
            <v>0.23146036625424993</v>
          </cell>
          <cell r="F549">
            <v>7.5447935987682513E-7</v>
          </cell>
          <cell r="G549">
            <v>7.4908131986184401E-7</v>
          </cell>
          <cell r="H549">
            <v>7.4584193998639137E-7</v>
          </cell>
          <cell r="I549">
            <v>7.463762699000398E-7</v>
          </cell>
          <cell r="J549">
            <v>7.4636872993139036E-7</v>
          </cell>
        </row>
        <row r="550">
          <cell r="B550" t="str">
            <v>G-INTC-IMP00-DE</v>
          </cell>
          <cell r="C550" t="str">
            <v>VAR_fout</v>
          </cell>
          <cell r="D550" t="str">
            <v>ELC</v>
          </cell>
          <cell r="E550">
            <v>46.398475558375722</v>
          </cell>
          <cell r="F550">
            <v>37.555047774126201</v>
          </cell>
          <cell r="G550">
            <v>34.487205683218953</v>
          </cell>
          <cell r="H550">
            <v>39.706965070595231</v>
          </cell>
          <cell r="I550">
            <v>33.758891475473398</v>
          </cell>
          <cell r="J550">
            <v>28.034010506658571</v>
          </cell>
        </row>
        <row r="551">
          <cell r="B551" t="str">
            <v>G-INTC-IMP00-DE</v>
          </cell>
          <cell r="C551" t="str">
            <v>VAR_fin</v>
          </cell>
          <cell r="D551" t="str">
            <v>ELC_I-DE</v>
          </cell>
          <cell r="E551">
            <v>46.398475558375722</v>
          </cell>
          <cell r="F551">
            <v>37.555047774126201</v>
          </cell>
          <cell r="G551">
            <v>34.487205683218953</v>
          </cell>
          <cell r="H551">
            <v>39.706965070595231</v>
          </cell>
          <cell r="I551">
            <v>33.758891475473398</v>
          </cell>
          <cell r="J551">
            <v>28.034010506658571</v>
          </cell>
        </row>
        <row r="552">
          <cell r="B552" t="str">
            <v>G-INTC-IMP00-DE</v>
          </cell>
          <cell r="C552" t="str">
            <v>VAR_ncap</v>
          </cell>
          <cell r="D552" t="str">
            <v>-</v>
          </cell>
          <cell r="J552">
            <v>1.3295025057290201E-8</v>
          </cell>
        </row>
        <row r="553">
          <cell r="B553" t="str">
            <v>G-INTC-IMP00-DE</v>
          </cell>
          <cell r="C553" t="str">
            <v>VAR_cap</v>
          </cell>
          <cell r="D553" t="str">
            <v>-</v>
          </cell>
          <cell r="E553">
            <v>2.3999999994633203</v>
          </cell>
          <cell r="F553">
            <v>2.3999999879641702</v>
          </cell>
          <cell r="G553">
            <v>2.3999999855369705</v>
          </cell>
          <cell r="H553">
            <v>2.3999999850796301</v>
          </cell>
          <cell r="I553">
            <v>2.3999999834230099</v>
          </cell>
          <cell r="J553">
            <v>2.3999999852409175</v>
          </cell>
        </row>
        <row r="554">
          <cell r="B554" t="str">
            <v>RHEM-SHSTG-CHPWOD</v>
          </cell>
          <cell r="C554" t="str">
            <v>VAR_fout</v>
          </cell>
          <cell r="D554" t="str">
            <v>AUX_REM-CHPWOD_OUT</v>
          </cell>
          <cell r="H554">
            <v>2.6741667774640587E-6</v>
          </cell>
          <cell r="I554">
            <v>5.9576977125812364E-6</v>
          </cell>
          <cell r="J554">
            <v>4.3196281917897773E-6</v>
          </cell>
        </row>
        <row r="555">
          <cell r="B555" t="str">
            <v>RHEM-SHSTG-CHPWOD</v>
          </cell>
          <cell r="C555" t="str">
            <v>VAR_fout</v>
          </cell>
          <cell r="D555" t="str">
            <v>RHEM_LTH_CHPWOD</v>
          </cell>
          <cell r="H555">
            <v>2.780638222053303E-6</v>
          </cell>
          <cell r="I555">
            <v>5.9576977125812136E-6</v>
          </cell>
          <cell r="J555">
            <v>4.3196281917897731E-6</v>
          </cell>
        </row>
        <row r="556">
          <cell r="B556" t="str">
            <v>RHEM-SHSTG-CHPWOD</v>
          </cell>
          <cell r="C556" t="str">
            <v>VAR_fin</v>
          </cell>
          <cell r="D556" t="str">
            <v>AUX_REM-CHPWOD_IN</v>
          </cell>
          <cell r="H556">
            <v>3.3436730816257705E-6</v>
          </cell>
          <cell r="I556">
            <v>7.008852949722815E-6</v>
          </cell>
          <cell r="J556">
            <v>4.7992073233809371E-6</v>
          </cell>
        </row>
        <row r="557">
          <cell r="B557" t="str">
            <v>RHEM-SHSTG-CHPWOD</v>
          </cell>
          <cell r="C557" t="str">
            <v>VAR_fin</v>
          </cell>
          <cell r="D557" t="str">
            <v>RHEM_LTH_CHPWOD</v>
          </cell>
          <cell r="H557">
            <v>3.3436730816257705E-6</v>
          </cell>
          <cell r="I557">
            <v>7.008852949722815E-6</v>
          </cell>
          <cell r="J557">
            <v>4.7992073233809371E-6</v>
          </cell>
        </row>
        <row r="558">
          <cell r="B558" t="str">
            <v>RHEM-SHSTG-CHPWOD</v>
          </cell>
          <cell r="C558" t="str">
            <v>VAR_ncap</v>
          </cell>
          <cell r="D558" t="str">
            <v>-</v>
          </cell>
          <cell r="E558">
            <v>4.2256371748984701E-6</v>
          </cell>
          <cell r="F558">
            <v>9.5913871340749896E-8</v>
          </cell>
          <cell r="G558">
            <v>1.4654155817381201E-7</v>
          </cell>
          <cell r="H558">
            <v>1.17996257679316E-7</v>
          </cell>
          <cell r="I558">
            <v>3.4186255596835302E-7</v>
          </cell>
          <cell r="J558">
            <v>6.8494009031990703E-7</v>
          </cell>
        </row>
        <row r="559">
          <cell r="B559" t="str">
            <v>RHEM-SHSTG-CHPWOD</v>
          </cell>
          <cell r="C559" t="str">
            <v>VAR_cap</v>
          </cell>
          <cell r="D559" t="str">
            <v>-</v>
          </cell>
          <cell r="E559">
            <v>4.2256371748984701E-6</v>
          </cell>
          <cell r="F559">
            <v>4.3099227344353695E-6</v>
          </cell>
          <cell r="G559">
            <v>4.4263876034322016E-6</v>
          </cell>
          <cell r="H559">
            <v>4.4974837986251861E-6</v>
          </cell>
          <cell r="I559">
            <v>5.9804731825647059E-6</v>
          </cell>
          <cell r="J559">
            <v>3.2662812976946617E-6</v>
          </cell>
        </row>
        <row r="560">
          <cell r="B560" t="str">
            <v>RHNM-CHPGFC</v>
          </cell>
          <cell r="C560" t="str">
            <v>VAR_fout</v>
          </cell>
          <cell r="D560" t="str">
            <v>CO2_R</v>
          </cell>
          <cell r="H560">
            <v>8.0142946963692905E-5</v>
          </cell>
          <cell r="I560">
            <v>4.6656108188618099E-4</v>
          </cell>
          <cell r="J560">
            <v>5.1141048276624095E-4</v>
          </cell>
        </row>
        <row r="561">
          <cell r="B561" t="str">
            <v>RHNM-CHPGFC</v>
          </cell>
          <cell r="C561" t="str">
            <v>VAR_fout</v>
          </cell>
          <cell r="D561" t="str">
            <v>RHNM_NKEV_GAS_ELC_CHP</v>
          </cell>
          <cell r="I561">
            <v>2.170022098834479E-6</v>
          </cell>
          <cell r="J561">
            <v>3.3098922157727449E-6</v>
          </cell>
        </row>
        <row r="562">
          <cell r="B562" t="str">
            <v>RHNM-CHPGFC</v>
          </cell>
          <cell r="C562" t="str">
            <v>VAR_fout</v>
          </cell>
          <cell r="D562" t="str">
            <v>RHNM_LTH_CHPNGA</v>
          </cell>
          <cell r="I562">
            <v>2.3002234247645483E-6</v>
          </cell>
          <cell r="J562">
            <v>3.3098922157727449E-6</v>
          </cell>
        </row>
        <row r="563">
          <cell r="B563" t="str">
            <v>RHNM-CHPGFC</v>
          </cell>
          <cell r="C563" t="str">
            <v>VAR_fin</v>
          </cell>
          <cell r="D563" t="str">
            <v>RNGA</v>
          </cell>
          <cell r="H563">
            <v>1.4209742369449084E-6</v>
          </cell>
          <cell r="I563">
            <v>8.272359607911008E-6</v>
          </cell>
          <cell r="J563">
            <v>9.0675617511744889E-6</v>
          </cell>
        </row>
        <row r="564">
          <cell r="B564" t="str">
            <v>RHNM-CHPGFC</v>
          </cell>
          <cell r="C564" t="str">
            <v>VAR_ncap</v>
          </cell>
          <cell r="D564" t="str">
            <v>-</v>
          </cell>
          <cell r="H564">
            <v>9.3323724875572796E-8</v>
          </cell>
          <cell r="J564">
            <v>1.64607928728746E-7</v>
          </cell>
        </row>
        <row r="565">
          <cell r="B565" t="str">
            <v>RHNM-CHPGFC</v>
          </cell>
          <cell r="C565" t="str">
            <v>VAR_cap</v>
          </cell>
          <cell r="D565" t="str">
            <v>-</v>
          </cell>
          <cell r="H565">
            <v>9.3323724875572796E-8</v>
          </cell>
          <cell r="I565">
            <v>3.2044755402771599E-7</v>
          </cell>
          <cell r="J565">
            <v>3.6986141731856598E-7</v>
          </cell>
        </row>
        <row r="566">
          <cell r="B566" t="str">
            <v>G-INTC-EXP00-FR</v>
          </cell>
          <cell r="C566" t="str">
            <v>VAR_fout</v>
          </cell>
          <cell r="D566" t="str">
            <v>ELC_E-FR</v>
          </cell>
          <cell r="E566">
            <v>12.753358544952594</v>
          </cell>
          <cell r="I566">
            <v>1.1862173876227478E-6</v>
          </cell>
          <cell r="J566">
            <v>5.9780717456202467E-7</v>
          </cell>
        </row>
        <row r="567">
          <cell r="B567" t="str">
            <v>G-INTC-EXP00-FR</v>
          </cell>
          <cell r="C567" t="str">
            <v>VAR_fin</v>
          </cell>
          <cell r="D567" t="str">
            <v>ELC</v>
          </cell>
          <cell r="E567">
            <v>12.753358544952594</v>
          </cell>
          <cell r="I567">
            <v>1.1862173876227478E-6</v>
          </cell>
          <cell r="J567">
            <v>5.9780717456202467E-7</v>
          </cell>
        </row>
        <row r="568">
          <cell r="B568" t="str">
            <v>G-INTC-EXP00-FR</v>
          </cell>
          <cell r="C568" t="str">
            <v>VAR_cap</v>
          </cell>
          <cell r="D568" t="str">
            <v>-</v>
          </cell>
          <cell r="E568">
            <v>1.3</v>
          </cell>
          <cell r="F568">
            <v>1.0609898699609488E-6</v>
          </cell>
          <cell r="G568">
            <v>1.0570741100224268E-6</v>
          </cell>
          <cell r="H568">
            <v>1.0555493801245319E-6</v>
          </cell>
          <cell r="I568">
            <v>1.0543389401540537E-6</v>
          </cell>
          <cell r="J568">
            <v>1.0537512500352619E-6</v>
          </cell>
        </row>
        <row r="569">
          <cell r="B569" t="str">
            <v>RHNM-EBAT</v>
          </cell>
          <cell r="C569" t="str">
            <v>VAR_fout</v>
          </cell>
          <cell r="D569" t="str">
            <v>RHNM_ELC</v>
          </cell>
          <cell r="E569">
            <v>7.9000947134485443E-6</v>
          </cell>
          <cell r="F569">
            <v>7.2828424120728542E-6</v>
          </cell>
          <cell r="G569">
            <v>7.883604963883815E-6</v>
          </cell>
          <cell r="H569">
            <v>6.1411004000243144E-2</v>
          </cell>
          <cell r="I569">
            <v>0.19538912075680404</v>
          </cell>
          <cell r="J569">
            <v>0.14871276145813986</v>
          </cell>
        </row>
        <row r="570">
          <cell r="B570" t="str">
            <v>RHNM-EBAT</v>
          </cell>
          <cell r="C570" t="str">
            <v>VAR_fout</v>
          </cell>
          <cell r="D570" t="str">
            <v>AUX_RHNM-EBAT_OUT</v>
          </cell>
          <cell r="E570">
            <v>7.9000947134485528E-6</v>
          </cell>
          <cell r="F570">
            <v>7.2828424120728619E-6</v>
          </cell>
          <cell r="G570">
            <v>7.8836049638838218E-6</v>
          </cell>
          <cell r="H570">
            <v>6.1411004000243186E-2</v>
          </cell>
          <cell r="I570">
            <v>0.19538912075680423</v>
          </cell>
          <cell r="J570">
            <v>0.14871276145813991</v>
          </cell>
        </row>
        <row r="571">
          <cell r="B571" t="str">
            <v>RHNM-EBAT</v>
          </cell>
          <cell r="C571" t="str">
            <v>VAR_fin</v>
          </cell>
          <cell r="D571" t="str">
            <v>RHNM_ELC</v>
          </cell>
          <cell r="E571">
            <v>8.7450637297509569E-6</v>
          </cell>
          <cell r="F571">
            <v>8.0626522050849456E-6</v>
          </cell>
          <cell r="G571">
            <v>8.7189837033830484E-6</v>
          </cell>
          <cell r="H571">
            <v>6.7912251398715359E-2</v>
          </cell>
          <cell r="I571">
            <v>0.21607382916816323</v>
          </cell>
          <cell r="J571">
            <v>0.16445540706081943</v>
          </cell>
        </row>
        <row r="572">
          <cell r="B572" t="str">
            <v>RHNM-EBAT</v>
          </cell>
          <cell r="C572" t="str">
            <v>VAR_fin</v>
          </cell>
          <cell r="D572" t="str">
            <v>AUX_RHNM-EBAT_IN</v>
          </cell>
          <cell r="E572">
            <v>8.7450637297509569E-6</v>
          </cell>
          <cell r="F572">
            <v>8.0626522050849456E-6</v>
          </cell>
          <cell r="G572">
            <v>8.7189837033830484E-6</v>
          </cell>
          <cell r="H572">
            <v>6.7912251398715359E-2</v>
          </cell>
          <cell r="I572">
            <v>0.21607382916816323</v>
          </cell>
          <cell r="J572">
            <v>0.16445540706081943</v>
          </cell>
        </row>
        <row r="573">
          <cell r="B573" t="str">
            <v>RHNM-EBAT</v>
          </cell>
          <cell r="C573" t="str">
            <v>VAR_ncap</v>
          </cell>
          <cell r="D573" t="str">
            <v>-</v>
          </cell>
          <cell r="E573">
            <v>4.7225749035803301E-7</v>
          </cell>
          <cell r="H573">
            <v>5.6034965565229702E-2</v>
          </cell>
          <cell r="I573">
            <v>5.9383318457773601E-2</v>
          </cell>
          <cell r="J573">
            <v>3.8782210872388201E-2</v>
          </cell>
        </row>
        <row r="574">
          <cell r="B574" t="str">
            <v>RHNM-EBAT</v>
          </cell>
          <cell r="C574" t="str">
            <v>VAR_cap</v>
          </cell>
          <cell r="D574" t="str">
            <v>-</v>
          </cell>
          <cell r="E574">
            <v>3.2369478393617431E-6</v>
          </cell>
          <cell r="F574">
            <v>3.2369478393617431E-6</v>
          </cell>
          <cell r="G574">
            <v>3.2369478393617431E-6</v>
          </cell>
          <cell r="H574">
            <v>5.60353111145033E-2</v>
          </cell>
          <cell r="I574">
            <v>8.0027403085299306E-2</v>
          </cell>
          <cell r="J574">
            <v>7.0444333096662107E-2</v>
          </cell>
        </row>
        <row r="575">
          <cell r="B575" t="str">
            <v>ITOT-CHPWST</v>
          </cell>
          <cell r="C575" t="str">
            <v>VAR_fout</v>
          </cell>
          <cell r="D575" t="str">
            <v>ITOT_LTH_CHP</v>
          </cell>
          <cell r="E575">
            <v>1.9347796921806157</v>
          </cell>
          <cell r="F575">
            <v>1.858760252864927</v>
          </cell>
          <cell r="G575">
            <v>2.5502833888905698</v>
          </cell>
          <cell r="H575">
            <v>2.2433280475434043</v>
          </cell>
          <cell r="I575">
            <v>1.6589178984662289</v>
          </cell>
          <cell r="J575">
            <v>1.0997664742865736</v>
          </cell>
        </row>
        <row r="576">
          <cell r="B576" t="str">
            <v>ITOT-CHPWST</v>
          </cell>
          <cell r="C576" t="str">
            <v>VAR_fout</v>
          </cell>
          <cell r="D576" t="str">
            <v>ITOT_KEV_WST_ELC_CHP</v>
          </cell>
          <cell r="E576">
            <v>0.23004001889860984</v>
          </cell>
          <cell r="F576">
            <v>0.23015670503846836</v>
          </cell>
          <cell r="G576">
            <v>0.33670546103208238</v>
          </cell>
          <cell r="H576">
            <v>0.33294515552706777</v>
          </cell>
          <cell r="I576">
            <v>0.32752322745611984</v>
          </cell>
          <cell r="J576">
            <v>0.32419997097216441</v>
          </cell>
        </row>
        <row r="577">
          <cell r="B577" t="str">
            <v>ITOT-CHPWST</v>
          </cell>
          <cell r="C577" t="str">
            <v>VAR_fout</v>
          </cell>
          <cell r="D577" t="str">
            <v>CO2_I</v>
          </cell>
          <cell r="E577">
            <v>344.46988889127198</v>
          </cell>
          <cell r="F577">
            <v>344.644641431953</v>
          </cell>
          <cell r="G577">
            <v>504.19445509785101</v>
          </cell>
          <cell r="H577">
            <v>498.563642994921</v>
          </cell>
          <cell r="I577">
            <v>490.44465953402897</v>
          </cell>
          <cell r="J577">
            <v>485.46829981909502</v>
          </cell>
        </row>
        <row r="578">
          <cell r="B578" t="str">
            <v>ITOT-CHPWST</v>
          </cell>
          <cell r="C578" t="str">
            <v>VAR_fin</v>
          </cell>
          <cell r="D578" t="str">
            <v>IWST</v>
          </cell>
          <cell r="E578">
            <v>3.7119600096042227</v>
          </cell>
          <cell r="F578">
            <v>3.7138431188788052</v>
          </cell>
          <cell r="G578">
            <v>5.4331299040716701</v>
          </cell>
          <cell r="H578">
            <v>5.3724530495142346</v>
          </cell>
          <cell r="I578">
            <v>5.2849640035994545</v>
          </cell>
          <cell r="J578">
            <v>5.2313394377057607</v>
          </cell>
        </row>
        <row r="579">
          <cell r="B579" t="str">
            <v>ITOT-CHPWST</v>
          </cell>
          <cell r="C579" t="str">
            <v>VAR_ncap</v>
          </cell>
          <cell r="D579" t="str">
            <v>-</v>
          </cell>
          <cell r="H579">
            <v>1.39397126434277E-3</v>
          </cell>
          <cell r="I579">
            <v>7.3616132371802899E-4</v>
          </cell>
          <cell r="J579">
            <v>3.3334725159622201E-3</v>
          </cell>
        </row>
        <row r="580">
          <cell r="B580" t="str">
            <v>ITOT-CHPWST</v>
          </cell>
          <cell r="C580" t="str">
            <v>VAR_cap</v>
          </cell>
          <cell r="D580" t="str">
            <v>-</v>
          </cell>
          <cell r="E580">
            <v>4.7230912264770858E-2</v>
          </cell>
          <cell r="F580">
            <v>1.4045578690996603E-2</v>
          </cell>
          <cell r="G580">
            <v>1.4045578440543598E-2</v>
          </cell>
          <cell r="H580">
            <v>1.354566772465007E-2</v>
          </cell>
          <cell r="I580">
            <v>1.3325079519250209E-2</v>
          </cell>
          <cell r="J580">
            <v>1.318987485279002E-2</v>
          </cell>
        </row>
        <row r="581">
          <cell r="B581" t="str">
            <v>CAES-EBAT</v>
          </cell>
          <cell r="C581" t="str">
            <v>VAR_fout</v>
          </cell>
          <cell r="D581" t="str">
            <v>ELC13</v>
          </cell>
          <cell r="E581">
            <v>9.4500012453774263E-2</v>
          </cell>
          <cell r="F581">
            <v>1.9382059285261597E-3</v>
          </cell>
          <cell r="G581">
            <v>1.6439783333025079E-2</v>
          </cell>
          <cell r="H581">
            <v>1.0693887060875408E-2</v>
          </cell>
          <cell r="I581">
            <v>2.8731933835959428E-2</v>
          </cell>
          <cell r="J581">
            <v>9.4499366015299568E-2</v>
          </cell>
        </row>
        <row r="582">
          <cell r="B582" t="str">
            <v>CAES-EBAT</v>
          </cell>
          <cell r="C582" t="str">
            <v>VAR_fout</v>
          </cell>
          <cell r="D582" t="str">
            <v>AUX_CAES_OUT</v>
          </cell>
          <cell r="E582">
            <v>9.4500012453774249E-2</v>
          </cell>
          <cell r="F582">
            <v>1.9382059285261563E-3</v>
          </cell>
          <cell r="G582">
            <v>1.6439783333025051E-2</v>
          </cell>
          <cell r="H582">
            <v>1.0693887060875406E-2</v>
          </cell>
          <cell r="I582">
            <v>2.8731860530728143E-2</v>
          </cell>
          <cell r="J582">
            <v>9.4499050151164207E-2</v>
          </cell>
        </row>
        <row r="583">
          <cell r="B583" t="str">
            <v>CAES-EBAT</v>
          </cell>
          <cell r="C583" t="str">
            <v>VAR_fin</v>
          </cell>
          <cell r="D583" t="str">
            <v>ELC13</v>
          </cell>
          <cell r="E583">
            <v>0.13500003852147302</v>
          </cell>
          <cell r="F583">
            <v>2.7688758624874275E-3</v>
          </cell>
          <cell r="G583">
            <v>2.3485283156197453E-2</v>
          </cell>
          <cell r="H583">
            <v>1.5276218640688833E-2</v>
          </cell>
          <cell r="I583">
            <v>4.1045294181071036E-2</v>
          </cell>
          <cell r="J583">
            <v>0.13499917530094391</v>
          </cell>
        </row>
        <row r="584">
          <cell r="B584" t="str">
            <v>CAES-EBAT</v>
          </cell>
          <cell r="C584" t="str">
            <v>VAR_fin</v>
          </cell>
          <cell r="D584" t="str">
            <v>AUX_CAES_IN</v>
          </cell>
          <cell r="E584">
            <v>0.13500003852147302</v>
          </cell>
          <cell r="F584">
            <v>2.7688758624874275E-3</v>
          </cell>
          <cell r="G584">
            <v>2.3485283156197453E-2</v>
          </cell>
          <cell r="H584">
            <v>1.5276218640688833E-2</v>
          </cell>
          <cell r="I584">
            <v>4.1045294181071036E-2</v>
          </cell>
          <cell r="J584">
            <v>0.13499917530094391</v>
          </cell>
        </row>
        <row r="585">
          <cell r="B585" t="str">
            <v>CAES-EBAT</v>
          </cell>
          <cell r="C585" t="str">
            <v>VAR_ncap</v>
          </cell>
          <cell r="D585" t="str">
            <v>-</v>
          </cell>
          <cell r="J585">
            <v>6.9595703197630004E-2</v>
          </cell>
        </row>
        <row r="586">
          <cell r="B586" t="str">
            <v>CAES-EBAT</v>
          </cell>
          <cell r="C586" t="str">
            <v>VAR_cap</v>
          </cell>
          <cell r="D586" t="str">
            <v>-</v>
          </cell>
          <cell r="E586">
            <v>0.1</v>
          </cell>
          <cell r="F586">
            <v>3.0404292071773004E-2</v>
          </cell>
          <cell r="G586">
            <v>3.0404290809509904E-2</v>
          </cell>
          <cell r="H586">
            <v>3.0404290179147211E-2</v>
          </cell>
          <cell r="I586">
            <v>3.040428963513031E-2</v>
          </cell>
          <cell r="J586">
            <v>9.9999992591200113E-2</v>
          </cell>
        </row>
        <row r="587">
          <cell r="B587" t="str">
            <v>RHEM-CHPNGA</v>
          </cell>
          <cell r="C587" t="str">
            <v>VAR_fout</v>
          </cell>
          <cell r="D587" t="str">
            <v>CO2_R</v>
          </cell>
          <cell r="E587">
            <v>5.3783024401278503</v>
          </cell>
          <cell r="F587">
            <v>7.0757646282950705E-4</v>
          </cell>
          <cell r="G587">
            <v>35.192654055063798</v>
          </cell>
          <cell r="H587">
            <v>46.761251134932301</v>
          </cell>
          <cell r="I587">
            <v>211.586118903205</v>
          </cell>
          <cell r="J587">
            <v>233.70061336082301</v>
          </cell>
        </row>
        <row r="588">
          <cell r="B588" t="str">
            <v>RHEM-CHPNGA</v>
          </cell>
          <cell r="C588" t="str">
            <v>VAR_fout</v>
          </cell>
          <cell r="D588" t="str">
            <v>RHEM_LTH_CHPNGA</v>
          </cell>
          <cell r="E588">
            <v>6.0003637481019605E-2</v>
          </cell>
          <cell r="F588">
            <v>7.7183480243860564E-6</v>
          </cell>
          <cell r="G588">
            <v>0.38909558290194129</v>
          </cell>
          <cell r="H588">
            <v>0.51287275986704572</v>
          </cell>
          <cell r="I588">
            <v>2.2923331580995505</v>
          </cell>
          <cell r="J588">
            <v>2.5145982359938759</v>
          </cell>
        </row>
        <row r="589">
          <cell r="B589" t="str">
            <v>RHEM-CHPNGA</v>
          </cell>
          <cell r="C589" t="str">
            <v>VAR_fout</v>
          </cell>
          <cell r="D589" t="str">
            <v>RHEM_NKEV_GAS_ELC_CHP</v>
          </cell>
          <cell r="E589">
            <v>2.7620722015072478E-2</v>
          </cell>
          <cell r="F589">
            <v>2.7398795731046354E-6</v>
          </cell>
          <cell r="G589">
            <v>0.18357546481816087</v>
          </cell>
          <cell r="H589">
            <v>0.24816423864534454</v>
          </cell>
          <cell r="I589">
            <v>1.1368481515778259</v>
          </cell>
          <cell r="J589">
            <v>1.2779105458171565</v>
          </cell>
        </row>
        <row r="590">
          <cell r="B590" t="str">
            <v>RHEM-CHPNGA</v>
          </cell>
          <cell r="C590" t="str">
            <v>VAR_fin</v>
          </cell>
          <cell r="D590" t="str">
            <v>RNGA</v>
          </cell>
          <cell r="E590">
            <v>9.5359972342692251E-2</v>
          </cell>
          <cell r="F590">
            <v>1.2545681965062191E-5</v>
          </cell>
          <cell r="G590">
            <v>0.62398322792666328</v>
          </cell>
          <cell r="H590">
            <v>0.82910019742787833</v>
          </cell>
          <cell r="I590">
            <v>3.7515269309078856</v>
          </cell>
          <cell r="J590">
            <v>4.1436278964684998</v>
          </cell>
        </row>
        <row r="591">
          <cell r="B591" t="str">
            <v>RHEM-CHPNGA</v>
          </cell>
          <cell r="C591" t="str">
            <v>VAR_ncap</v>
          </cell>
          <cell r="D591" t="str">
            <v>-</v>
          </cell>
          <cell r="G591">
            <v>1.36208045637437E-2</v>
          </cell>
          <cell r="H591">
            <v>4.7927059438467702E-3</v>
          </cell>
          <cell r="I591">
            <v>5.2475165532938801E-2</v>
          </cell>
          <cell r="J591">
            <v>3.0371000666228599E-2</v>
          </cell>
        </row>
        <row r="592">
          <cell r="B592" t="str">
            <v>RHEM-CHPNGA</v>
          </cell>
          <cell r="C592" t="str">
            <v>VAR_cap</v>
          </cell>
          <cell r="D592" t="str">
            <v>-</v>
          </cell>
          <cell r="E592">
            <v>8.3499999999999998E-3</v>
          </cell>
          <cell r="F592">
            <v>1.1122631330216098E-6</v>
          </cell>
          <cell r="G592">
            <v>1.3621916788120272E-2</v>
          </cell>
          <cell r="H592">
            <v>1.841462283369712E-2</v>
          </cell>
          <cell r="I592">
            <v>8.4357970752302947E-2</v>
          </cell>
          <cell r="J592">
            <v>9.48252783831562E-2</v>
          </cell>
        </row>
        <row r="593">
          <cell r="B593" t="str">
            <v>D-DH2</v>
          </cell>
          <cell r="C593" t="str">
            <v>VAR_fout</v>
          </cell>
          <cell r="D593" t="str">
            <v>H2</v>
          </cell>
          <cell r="I593">
            <v>2.0417663993286089E-7</v>
          </cell>
          <cell r="J593">
            <v>5.0632167899588717E-6</v>
          </cell>
        </row>
        <row r="594">
          <cell r="B594" t="str">
            <v>D-DH2</v>
          </cell>
          <cell r="C594" t="str">
            <v>VAR_fin</v>
          </cell>
          <cell r="D594" t="str">
            <v>H2_E</v>
          </cell>
          <cell r="I594">
            <v>2.0623903023521298E-7</v>
          </cell>
          <cell r="J594">
            <v>5.1143603938978485E-6</v>
          </cell>
        </row>
        <row r="595">
          <cell r="B595" t="str">
            <v>D-DH2</v>
          </cell>
          <cell r="C595" t="str">
            <v>VAR_ncap</v>
          </cell>
          <cell r="D595" t="str">
            <v>-</v>
          </cell>
          <cell r="H595">
            <v>6.0914030240420603E-8</v>
          </cell>
          <cell r="I595">
            <v>2.8923422132084101E-7</v>
          </cell>
          <cell r="J595">
            <v>2.6139944888303498E-7</v>
          </cell>
        </row>
        <row r="596">
          <cell r="B596" t="str">
            <v>D-DH2</v>
          </cell>
          <cell r="C596" t="str">
            <v>VAR_cap</v>
          </cell>
          <cell r="D596" t="str">
            <v>-</v>
          </cell>
          <cell r="H596">
            <v>6.0914030240420603E-8</v>
          </cell>
          <cell r="I596">
            <v>4.1954540471235701E-7</v>
          </cell>
          <cell r="J596">
            <v>6.8094485359539204E-7</v>
          </cell>
        </row>
        <row r="597">
          <cell r="B597" t="str">
            <v>D-SBIO</v>
          </cell>
          <cell r="C597" t="str">
            <v>VAR_fout</v>
          </cell>
          <cell r="D597" t="str">
            <v>SBIO</v>
          </cell>
          <cell r="E597">
            <v>4.0476402725284135</v>
          </cell>
          <cell r="F597">
            <v>4.5832129257351282</v>
          </cell>
          <cell r="G597">
            <v>4.6609135421643053</v>
          </cell>
          <cell r="H597">
            <v>4.6517885564342834</v>
          </cell>
          <cell r="I597">
            <v>4.8226196397031913</v>
          </cell>
          <cell r="J597">
            <v>4.924894321999929</v>
          </cell>
        </row>
        <row r="598">
          <cell r="B598" t="str">
            <v>D-SBIO</v>
          </cell>
          <cell r="C598" t="str">
            <v>VAR_fin</v>
          </cell>
          <cell r="D598" t="str">
            <v>BIO</v>
          </cell>
          <cell r="E598">
            <v>4.0476402725284135</v>
          </cell>
          <cell r="F598">
            <v>4.5832129257351282</v>
          </cell>
          <cell r="G598">
            <v>4.6609135421643053</v>
          </cell>
          <cell r="H598">
            <v>4.6517885564342834</v>
          </cell>
          <cell r="I598">
            <v>4.8226196397031913</v>
          </cell>
          <cell r="J598">
            <v>4.924894321999929</v>
          </cell>
        </row>
        <row r="599">
          <cell r="B599" t="str">
            <v>SCOM-CHPBIO</v>
          </cell>
          <cell r="C599" t="str">
            <v>VAR_fout</v>
          </cell>
          <cell r="D599" t="str">
            <v>SCOM_LTH_CHPBIO</v>
          </cell>
          <cell r="E599">
            <v>1.4243074729523202</v>
          </cell>
          <cell r="F599">
            <v>1.5783094022902799</v>
          </cell>
          <cell r="G599">
            <v>1.4829083013985085</v>
          </cell>
          <cell r="H599">
            <v>1.3239064619990752</v>
          </cell>
          <cell r="I599">
            <v>1.0059027927134374</v>
          </cell>
          <cell r="J599">
            <v>1.005902793154912</v>
          </cell>
        </row>
        <row r="600">
          <cell r="B600" t="str">
            <v>SCOM-CHPBIO</v>
          </cell>
          <cell r="C600" t="str">
            <v>VAR_fout</v>
          </cell>
          <cell r="D600" t="str">
            <v>SCOM_KEV_BIO_ELC_CHP</v>
          </cell>
          <cell r="E600">
            <v>0.95936400661254895</v>
          </cell>
          <cell r="F600">
            <v>1.105933597935838</v>
          </cell>
          <cell r="G600">
            <v>1.1059335995089565</v>
          </cell>
          <cell r="H600">
            <v>1.105933598808861</v>
          </cell>
          <cell r="I600">
            <v>1.1059336072039596</v>
          </cell>
          <cell r="J600">
            <v>1.1059336076893349</v>
          </cell>
        </row>
        <row r="601">
          <cell r="B601" t="str">
            <v>SCOM-CHPBIO</v>
          </cell>
          <cell r="C601" t="str">
            <v>VAR_fin</v>
          </cell>
          <cell r="D601" t="str">
            <v>SBIO</v>
          </cell>
          <cell r="E601">
            <v>2.6453639780597382</v>
          </cell>
          <cell r="F601">
            <v>3.0459903337940144</v>
          </cell>
          <cell r="G601">
            <v>3.0411002460136594</v>
          </cell>
          <cell r="H601">
            <v>3.0319756578734358</v>
          </cell>
          <cell r="I601">
            <v>2.9544639188119151</v>
          </cell>
          <cell r="J601">
            <v>2.8804757136409562</v>
          </cell>
        </row>
        <row r="602">
          <cell r="B602" t="str">
            <v>SCOM-CHPBIO</v>
          </cell>
          <cell r="C602" t="str">
            <v>VAR_ncap</v>
          </cell>
          <cell r="D602" t="str">
            <v>-</v>
          </cell>
          <cell r="F602">
            <v>2.6186147467538199E-2</v>
          </cell>
          <cell r="G602">
            <v>6.5655742740518899E-3</v>
          </cell>
          <cell r="H602">
            <v>1.22204365441731E-2</v>
          </cell>
          <cell r="I602">
            <v>3.11506453410677E-2</v>
          </cell>
          <cell r="J602">
            <v>4.3489498673974003E-2</v>
          </cell>
        </row>
        <row r="603">
          <cell r="B603" t="str">
            <v>SCOM-CHPBIO</v>
          </cell>
          <cell r="C603" t="str">
            <v>VAR_cap</v>
          </cell>
          <cell r="D603" t="str">
            <v>-</v>
          </cell>
          <cell r="E603">
            <v>7.35127E-2</v>
          </cell>
          <cell r="F603">
            <v>8.4743832230924299E-2</v>
          </cell>
          <cell r="G603">
            <v>8.4743816187134197E-2</v>
          </cell>
          <cell r="H603">
            <v>8.4743818496289106E-2</v>
          </cell>
          <cell r="I603">
            <v>8.4743831981636805E-2</v>
          </cell>
          <cell r="J603">
            <v>8.4743815393550595E-2</v>
          </cell>
        </row>
        <row r="604">
          <cell r="B604" t="str">
            <v>SCOM-CHPHFC</v>
          </cell>
          <cell r="C604" t="str">
            <v>VAR_fout</v>
          </cell>
          <cell r="D604" t="str">
            <v>SCOM_KEV_HFC_ELC_CHP</v>
          </cell>
          <cell r="H604">
            <v>1.8989625609491613E-6</v>
          </cell>
          <cell r="I604">
            <v>4.1305693467674757E-6</v>
          </cell>
          <cell r="J604">
            <v>1.5874135193883797E-6</v>
          </cell>
        </row>
        <row r="605">
          <cell r="B605" t="str">
            <v>SCOM-CHPHFC</v>
          </cell>
          <cell r="C605" t="str">
            <v>VAR_fout</v>
          </cell>
          <cell r="D605" t="str">
            <v>SCOM_LTH_CHPHFC</v>
          </cell>
          <cell r="H605">
            <v>1.4292191906091045E-6</v>
          </cell>
          <cell r="I605">
            <v>1.6108424315413584E-6</v>
          </cell>
          <cell r="J605">
            <v>6.9436207928045097E-7</v>
          </cell>
        </row>
        <row r="606">
          <cell r="B606" t="str">
            <v>SCOM-CHPHFC</v>
          </cell>
          <cell r="C606" t="str">
            <v>VAR_fin</v>
          </cell>
          <cell r="D606" t="str">
            <v>RSH2</v>
          </cell>
          <cell r="H606">
            <v>6.6666767261562544E-6</v>
          </cell>
          <cell r="I606">
            <v>8.1223254099722967E-6</v>
          </cell>
          <cell r="J606">
            <v>4.95349587440961E-6</v>
          </cell>
        </row>
        <row r="607">
          <cell r="B607" t="str">
            <v>SCOM-CHPHFC</v>
          </cell>
          <cell r="C607" t="str">
            <v>VAR_ncap</v>
          </cell>
          <cell r="D607" t="str">
            <v>-</v>
          </cell>
          <cell r="H607">
            <v>1.9027121555553901E-7</v>
          </cell>
          <cell r="J607">
            <v>1.64844970099681E-7</v>
          </cell>
        </row>
        <row r="608">
          <cell r="B608" t="str">
            <v>SCOM-CHPHFC</v>
          </cell>
          <cell r="C608" t="str">
            <v>VAR_cap</v>
          </cell>
          <cell r="D608" t="str">
            <v>-</v>
          </cell>
          <cell r="H608">
            <v>1.9027121555553901E-7</v>
          </cell>
          <cell r="I608">
            <v>2.7510269953514199E-7</v>
          </cell>
          <cell r="J608">
            <v>2.26242670893839E-7</v>
          </cell>
        </row>
        <row r="609">
          <cell r="B609" t="str">
            <v>RHES-EBAT</v>
          </cell>
          <cell r="C609" t="str">
            <v>VAR_fout</v>
          </cell>
          <cell r="D609" t="str">
            <v>RHES_ELC</v>
          </cell>
          <cell r="E609">
            <v>7.9025592931125012E-6</v>
          </cell>
          <cell r="F609">
            <v>7.2823866257650241E-6</v>
          </cell>
          <cell r="G609">
            <v>7.8824942813053675E-6</v>
          </cell>
          <cell r="H609">
            <v>1.0691365463885521E-3</v>
          </cell>
          <cell r="I609">
            <v>8.7938536513497932E-4</v>
          </cell>
          <cell r="J609">
            <v>9.3134745999340726E-2</v>
          </cell>
        </row>
        <row r="610">
          <cell r="B610" t="str">
            <v>RHES-EBAT</v>
          </cell>
          <cell r="C610" t="str">
            <v>VAR_fout</v>
          </cell>
          <cell r="D610" t="str">
            <v>AUX_RHES-EBAT_OUT</v>
          </cell>
          <cell r="E610">
            <v>7.9025592931125097E-6</v>
          </cell>
          <cell r="F610">
            <v>7.2823866257650326E-6</v>
          </cell>
          <cell r="G610">
            <v>7.8824942813053743E-6</v>
          </cell>
          <cell r="H610">
            <v>1.0691365463885532E-3</v>
          </cell>
          <cell r="I610">
            <v>8.7938536513498041E-4</v>
          </cell>
          <cell r="J610">
            <v>9.313474599934092E-2</v>
          </cell>
        </row>
        <row r="611">
          <cell r="B611" t="str">
            <v>RHES-EBAT</v>
          </cell>
          <cell r="C611" t="str">
            <v>VAR_fin</v>
          </cell>
          <cell r="D611" t="str">
            <v>RHES_ELC</v>
          </cell>
          <cell r="E611">
            <v>8.7477892216391703E-6</v>
          </cell>
          <cell r="F611">
            <v>8.0621115863711518E-6</v>
          </cell>
          <cell r="G611">
            <v>8.717973298207981E-6</v>
          </cell>
          <cell r="H611">
            <v>1.1823042679314781E-3</v>
          </cell>
          <cell r="I611">
            <v>9.7237538981938666E-4</v>
          </cell>
          <cell r="J611">
            <v>0.10299363631588317</v>
          </cell>
        </row>
        <row r="612">
          <cell r="B612" t="str">
            <v>RHES-EBAT</v>
          </cell>
          <cell r="C612" t="str">
            <v>VAR_fin</v>
          </cell>
          <cell r="D612" t="str">
            <v>AUX_RHES-EBAT_IN</v>
          </cell>
          <cell r="E612">
            <v>8.7477892216391703E-6</v>
          </cell>
          <cell r="F612">
            <v>8.0621115863711518E-6</v>
          </cell>
          <cell r="G612">
            <v>8.717973298207981E-6</v>
          </cell>
          <cell r="H612">
            <v>1.1823042679314781E-3</v>
          </cell>
          <cell r="I612">
            <v>9.7237538981938666E-4</v>
          </cell>
          <cell r="J612">
            <v>0.10299363631588317</v>
          </cell>
        </row>
        <row r="613">
          <cell r="B613" t="str">
            <v>RHES-EBAT</v>
          </cell>
          <cell r="C613" t="str">
            <v>VAR_ncap</v>
          </cell>
          <cell r="D613" t="str">
            <v>-</v>
          </cell>
          <cell r="E613">
            <v>4.7332320196268103E-7</v>
          </cell>
          <cell r="H613">
            <v>9.3554719674793696E-4</v>
          </cell>
          <cell r="I613">
            <v>1.9268304443866501E-4</v>
          </cell>
          <cell r="J613">
            <v>4.3918958798454102E-2</v>
          </cell>
        </row>
        <row r="614">
          <cell r="B614" t="str">
            <v>RHES-EBAT</v>
          </cell>
          <cell r="C614" t="str">
            <v>VAR_cap</v>
          </cell>
          <cell r="D614" t="str">
            <v>-</v>
          </cell>
          <cell r="E614">
            <v>3.2379583674938308E-6</v>
          </cell>
          <cell r="F614">
            <v>3.2379583674938308E-6</v>
          </cell>
          <cell r="G614">
            <v>3.2379583674938308E-6</v>
          </cell>
          <cell r="H614">
            <v>9.3589352579931796E-4</v>
          </cell>
          <cell r="I614">
            <v>3.6019187807000402E-4</v>
          </cell>
          <cell r="J614">
            <v>4.4015906755595899E-2</v>
          </cell>
        </row>
        <row r="615">
          <cell r="B615" t="str">
            <v>D-INGA</v>
          </cell>
          <cell r="C615" t="str">
            <v>VAR_fout</v>
          </cell>
          <cell r="D615" t="str">
            <v>CO2</v>
          </cell>
          <cell r="E615">
            <v>2101.2763941815201</v>
          </cell>
          <cell r="F615">
            <v>1812.6132788750299</v>
          </cell>
          <cell r="G615">
            <v>1881.2968326703001</v>
          </cell>
          <cell r="H615">
            <v>1687.79270911505</v>
          </cell>
          <cell r="I615">
            <v>989.53690846608299</v>
          </cell>
          <cell r="J615">
            <v>211.202678825996</v>
          </cell>
        </row>
        <row r="616">
          <cell r="B616" t="str">
            <v>D-INGA</v>
          </cell>
          <cell r="C616" t="str">
            <v>VAR_fout</v>
          </cell>
          <cell r="D616" t="str">
            <v>INGA</v>
          </cell>
          <cell r="E616">
            <v>37.467152196031137</v>
          </cell>
          <cell r="F616">
            <v>32.03618999119449</v>
          </cell>
          <cell r="G616">
            <v>35.955807223722566</v>
          </cell>
          <cell r="H616">
            <v>32.535553214498073</v>
          </cell>
          <cell r="I616">
            <v>20.419243005679832</v>
          </cell>
          <cell r="J616">
            <v>14.279100077885143</v>
          </cell>
        </row>
        <row r="617">
          <cell r="B617" t="str">
            <v>D-INGA</v>
          </cell>
          <cell r="C617" t="str">
            <v>VAR_fin</v>
          </cell>
          <cell r="D617" t="str">
            <v>NGA</v>
          </cell>
          <cell r="E617">
            <v>37.256673655700652</v>
          </cell>
          <cell r="F617">
            <v>32.138533313387029</v>
          </cell>
          <cell r="G617">
            <v>33.356326820395452</v>
          </cell>
          <cell r="H617">
            <v>29.925402643883952</v>
          </cell>
          <cell r="I617">
            <v>17.544980646561758</v>
          </cell>
          <cell r="J617">
            <v>3.7447283479786528</v>
          </cell>
        </row>
        <row r="618">
          <cell r="B618" t="str">
            <v>D-INGA</v>
          </cell>
          <cell r="C618" t="str">
            <v>VAR_fin</v>
          </cell>
          <cell r="D618" t="str">
            <v>BNGA</v>
          </cell>
          <cell r="E618">
            <v>0.33017183864482597</v>
          </cell>
          <cell r="G618">
            <v>2.7116056375786055</v>
          </cell>
          <cell r="H618">
            <v>2.7116057363358843</v>
          </cell>
          <cell r="I618">
            <v>2.8138149389547475</v>
          </cell>
          <cell r="J618">
            <v>10.150246785063915</v>
          </cell>
        </row>
        <row r="619">
          <cell r="B619" t="str">
            <v>D-INGA</v>
          </cell>
          <cell r="C619" t="str">
            <v>VAR_fin</v>
          </cell>
          <cell r="D619" t="str">
            <v>H2</v>
          </cell>
          <cell r="G619">
            <v>2.7398918100194364E-3</v>
          </cell>
          <cell r="H619">
            <v>2.4831913467708009E-3</v>
          </cell>
          <cell r="I619">
            <v>0.12567827778375387</v>
          </cell>
          <cell r="J619">
            <v>0.42974128269618345</v>
          </cell>
        </row>
        <row r="620">
          <cell r="B620" t="str">
            <v>D-INGA</v>
          </cell>
          <cell r="C620" t="str">
            <v>VAR_cap</v>
          </cell>
          <cell r="D620" t="str">
            <v>-</v>
          </cell>
          <cell r="E620">
            <v>1.9844833702661</v>
          </cell>
          <cell r="F620">
            <v>1.9844833702661</v>
          </cell>
          <cell r="G620">
            <v>1.9844833702661</v>
          </cell>
          <cell r="H620">
            <v>1.9844833702661</v>
          </cell>
          <cell r="I620">
            <v>1.9844833702661</v>
          </cell>
          <cell r="J620">
            <v>1.0954594374459199</v>
          </cell>
        </row>
        <row r="621">
          <cell r="B621" t="str">
            <v>EWIND</v>
          </cell>
          <cell r="C621" t="str">
            <v>VAR_fout</v>
          </cell>
          <cell r="D621" t="str">
            <v>ELC35</v>
          </cell>
          <cell r="E621">
            <v>0.52400000000000047</v>
          </cell>
          <cell r="F621">
            <v>0.54529200036799375</v>
          </cell>
          <cell r="G621">
            <v>1.5470903840557788</v>
          </cell>
          <cell r="H621">
            <v>1.9745236640160475</v>
          </cell>
          <cell r="I621">
            <v>3.9599937854638902</v>
          </cell>
          <cell r="J621">
            <v>7.9200160296011628</v>
          </cell>
        </row>
        <row r="622">
          <cell r="B622" t="str">
            <v>EWIND</v>
          </cell>
          <cell r="C622" t="str">
            <v>VAR_fin</v>
          </cell>
          <cell r="D622" t="str">
            <v>WND</v>
          </cell>
          <cell r="E622">
            <v>0.52400000000000047</v>
          </cell>
          <cell r="F622">
            <v>0.54529200036799375</v>
          </cell>
          <cell r="G622">
            <v>1.5470903840557788</v>
          </cell>
          <cell r="H622">
            <v>1.9745236640160475</v>
          </cell>
          <cell r="I622">
            <v>3.9599937854638902</v>
          </cell>
          <cell r="J622">
            <v>7.9200160296011628</v>
          </cell>
        </row>
        <row r="623">
          <cell r="B623" t="str">
            <v>EWIND</v>
          </cell>
          <cell r="C623" t="str">
            <v>VAR_ncap</v>
          </cell>
          <cell r="D623" t="str">
            <v>-</v>
          </cell>
          <cell r="F623">
            <v>7.1321101925142004E-3</v>
          </cell>
          <cell r="G623">
            <v>0.173562623014061</v>
          </cell>
          <cell r="H623">
            <v>9.3914606131969905E-2</v>
          </cell>
          <cell r="I623">
            <v>0.258204292908428</v>
          </cell>
          <cell r="J623">
            <v>0.93462846259287402</v>
          </cell>
        </row>
        <row r="624">
          <cell r="B624" t="str">
            <v>EWIND</v>
          </cell>
          <cell r="C624" t="str">
            <v>VAR_cap</v>
          </cell>
          <cell r="D624" t="str">
            <v>-</v>
          </cell>
          <cell r="E624">
            <v>8.7120000000000003E-2</v>
          </cell>
          <cell r="F624">
            <v>9.0659998229121394E-2</v>
          </cell>
          <cell r="G624">
            <v>0.2572185387371112</v>
          </cell>
          <cell r="H624">
            <v>0.32828340004735129</v>
          </cell>
          <cell r="I624">
            <v>0.65838675436737371</v>
          </cell>
          <cell r="J624">
            <v>1.3167782386565099</v>
          </cell>
        </row>
        <row r="625">
          <cell r="B625" t="str">
            <v>EGEO</v>
          </cell>
          <cell r="C625" t="str">
            <v>VAR_fout</v>
          </cell>
          <cell r="D625" t="str">
            <v>ELC35</v>
          </cell>
          <cell r="I625">
            <v>8.9649640613494033E-6</v>
          </cell>
          <cell r="J625">
            <v>9.9642953442451386E-6</v>
          </cell>
        </row>
        <row r="626">
          <cell r="B626" t="str">
            <v>EGEO</v>
          </cell>
          <cell r="C626" t="str">
            <v>VAR_fin</v>
          </cell>
          <cell r="D626" t="str">
            <v>GEO</v>
          </cell>
          <cell r="I626">
            <v>5.9766427075662653E-5</v>
          </cell>
          <cell r="J626">
            <v>6.6428635628300884E-5</v>
          </cell>
        </row>
        <row r="627">
          <cell r="B627" t="str">
            <v>EGEO</v>
          </cell>
          <cell r="C627" t="str">
            <v>VAR_ncap</v>
          </cell>
          <cell r="D627" t="str">
            <v>-</v>
          </cell>
          <cell r="I627">
            <v>3.5593511414097302E-7</v>
          </cell>
          <cell r="J627">
            <v>3.9490247541170502E-8</v>
          </cell>
        </row>
        <row r="628">
          <cell r="B628" t="str">
            <v>EGEO</v>
          </cell>
          <cell r="C628" t="str">
            <v>VAR_cap</v>
          </cell>
          <cell r="D628" t="str">
            <v>-</v>
          </cell>
          <cell r="I628">
            <v>3.5593511414097302E-7</v>
          </cell>
          <cell r="J628">
            <v>3.95425361682144E-7</v>
          </cell>
        </row>
        <row r="629">
          <cell r="B629" t="str">
            <v>D-SPLT</v>
          </cell>
          <cell r="C629" t="str">
            <v>VAR_fout</v>
          </cell>
          <cell r="D629" t="str">
            <v>SPLT</v>
          </cell>
          <cell r="E629">
            <v>2.0856330064759354</v>
          </cell>
          <cell r="F629">
            <v>2.400090715938461</v>
          </cell>
          <cell r="G629">
            <v>2.4192921141508914</v>
          </cell>
          <cell r="H629">
            <v>2.5344308638228505</v>
          </cell>
          <cell r="I629">
            <v>3.0720806096812834</v>
          </cell>
          <cell r="J629">
            <v>2.8776054665738879</v>
          </cell>
        </row>
        <row r="630">
          <cell r="B630" t="str">
            <v>D-SPLT</v>
          </cell>
          <cell r="C630" t="str">
            <v>VAR_fin</v>
          </cell>
          <cell r="D630" t="str">
            <v>PLT</v>
          </cell>
          <cell r="E630">
            <v>2.0856330064759354</v>
          </cell>
          <cell r="F630">
            <v>2.400090715938461</v>
          </cell>
          <cell r="G630">
            <v>2.4192921141508914</v>
          </cell>
          <cell r="H630">
            <v>2.5344308638228505</v>
          </cell>
          <cell r="I630">
            <v>3.0720806096812834</v>
          </cell>
          <cell r="J630">
            <v>2.8776054665738879</v>
          </cell>
        </row>
        <row r="631">
          <cell r="B631" t="str">
            <v>RHES-ESOLPV</v>
          </cell>
          <cell r="C631" t="str">
            <v>VAR_fout</v>
          </cell>
          <cell r="D631" t="str">
            <v>RHES_SOL_ELC</v>
          </cell>
          <cell r="E631">
            <v>2.1349390887346629</v>
          </cell>
          <cell r="F631">
            <v>3.3906651496682749</v>
          </cell>
          <cell r="G631">
            <v>4.2185458923298764</v>
          </cell>
          <cell r="H631">
            <v>5.4127816498642094</v>
          </cell>
          <cell r="I631">
            <v>7.2741999089800879</v>
          </cell>
          <cell r="J631">
            <v>9.7759924510993503</v>
          </cell>
        </row>
        <row r="632">
          <cell r="B632" t="str">
            <v>RHES-ESOLPV</v>
          </cell>
          <cell r="C632" t="str">
            <v>VAR_fin</v>
          </cell>
          <cell r="D632" t="str">
            <v>SOL</v>
          </cell>
          <cell r="E632">
            <v>2.1349390887346629</v>
          </cell>
          <cell r="F632">
            <v>3.3906651496682749</v>
          </cell>
          <cell r="G632">
            <v>4.2185458923298764</v>
          </cell>
          <cell r="H632">
            <v>5.4127816498642094</v>
          </cell>
          <cell r="I632">
            <v>7.2741999089800879</v>
          </cell>
          <cell r="J632">
            <v>9.7759924510993503</v>
          </cell>
        </row>
        <row r="633">
          <cell r="B633" t="str">
            <v>RHES-ESOLPV</v>
          </cell>
          <cell r="C633" t="str">
            <v>VAR_fin</v>
          </cell>
          <cell r="D633" t="str">
            <v>SOLPVC</v>
          </cell>
          <cell r="E633">
            <v>2.1349390887346602</v>
          </cell>
          <cell r="F633">
            <v>3.3906651496682798</v>
          </cell>
          <cell r="G633">
            <v>4.21854589232988</v>
          </cell>
          <cell r="H633">
            <v>5.4127816498642103</v>
          </cell>
          <cell r="I633">
            <v>7.2741999089800897</v>
          </cell>
          <cell r="J633">
            <v>9.7759924510993592</v>
          </cell>
        </row>
        <row r="634">
          <cell r="B634" t="str">
            <v>RHES-ESOLPV</v>
          </cell>
          <cell r="C634" t="str">
            <v>VAR_ncap</v>
          </cell>
          <cell r="D634" t="str">
            <v>-</v>
          </cell>
          <cell r="G634">
            <v>5.6812113074286498E-2</v>
          </cell>
          <cell r="H634">
            <v>0.25126081867007199</v>
          </cell>
          <cell r="I634">
            <v>0.87117696014305401</v>
          </cell>
          <cell r="J634">
            <v>1.5059753680485799</v>
          </cell>
        </row>
        <row r="635">
          <cell r="B635" t="str">
            <v>RHES-ESOLPV</v>
          </cell>
          <cell r="C635" t="str">
            <v>VAR_cap</v>
          </cell>
          <cell r="D635" t="str">
            <v>-</v>
          </cell>
          <cell r="E635">
            <v>0.67885700000000004</v>
          </cell>
          <cell r="F635">
            <v>1.1558999176781499</v>
          </cell>
          <cell r="G635">
            <v>1.3459691130742866</v>
          </cell>
          <cell r="H635">
            <v>1.5603470968007391</v>
          </cell>
          <cell r="I635">
            <v>2.0969396935196518</v>
          </cell>
          <cell r="J635">
            <v>2.8181335220749402</v>
          </cell>
        </row>
        <row r="636">
          <cell r="B636" t="str">
            <v>EHYD-DAM10</v>
          </cell>
          <cell r="C636" t="str">
            <v>VAR_fout</v>
          </cell>
          <cell r="D636" t="str">
            <v>ELC</v>
          </cell>
          <cell r="F636">
            <v>3.3683061744691163E-5</v>
          </cell>
          <cell r="G636">
            <v>1.3329262307781409E-4</v>
          </cell>
          <cell r="H636">
            <v>0.70421187002015839</v>
          </cell>
          <cell r="I636">
            <v>0.70507221397984154</v>
          </cell>
          <cell r="J636">
            <v>0.66713264431585606</v>
          </cell>
        </row>
        <row r="637">
          <cell r="B637" t="str">
            <v>EHYD-DAM10</v>
          </cell>
          <cell r="C637" t="str">
            <v>VAR_fin</v>
          </cell>
          <cell r="D637" t="str">
            <v>HYDD</v>
          </cell>
          <cell r="F637">
            <v>3.3683061744691163E-5</v>
          </cell>
          <cell r="G637">
            <v>1.3329262307781409E-4</v>
          </cell>
          <cell r="H637">
            <v>0.70421187002015839</v>
          </cell>
          <cell r="I637">
            <v>0.70507221397984154</v>
          </cell>
          <cell r="J637">
            <v>0.66713264431585606</v>
          </cell>
        </row>
        <row r="638">
          <cell r="B638" t="str">
            <v>EHYD-DAM10</v>
          </cell>
          <cell r="C638" t="str">
            <v>VAR_ncap</v>
          </cell>
          <cell r="D638" t="str">
            <v>-</v>
          </cell>
          <cell r="F638">
            <v>4.4004789342371003E-6</v>
          </cell>
          <cell r="G638">
            <v>1.01097806995151E-5</v>
          </cell>
          <cell r="H638">
            <v>7.5286344653359705E-2</v>
          </cell>
        </row>
        <row r="639">
          <cell r="B639" t="str">
            <v>EHYD-DAM10</v>
          </cell>
          <cell r="C639" t="str">
            <v>VAR_cap</v>
          </cell>
          <cell r="D639" t="str">
            <v>-</v>
          </cell>
          <cell r="F639">
            <v>4.4004789342371003E-6</v>
          </cell>
          <cell r="G639">
            <v>1.4510259633752199E-5</v>
          </cell>
          <cell r="H639">
            <v>7.5300854912993501E-2</v>
          </cell>
          <cell r="I639">
            <v>7.5300854912993501E-2</v>
          </cell>
          <cell r="J639">
            <v>7.5300854912993501E-2</v>
          </cell>
        </row>
        <row r="640">
          <cell r="B640" t="str">
            <v>DH-EBAT</v>
          </cell>
          <cell r="C640" t="str">
            <v>VAR_fout</v>
          </cell>
          <cell r="D640" t="str">
            <v>ELC35</v>
          </cell>
          <cell r="E640">
            <v>6.2825318739846609E-6</v>
          </cell>
          <cell r="F640">
            <v>5.0548825046334762E-6</v>
          </cell>
          <cell r="G640">
            <v>5.9564832852742005E-6</v>
          </cell>
          <cell r="H640">
            <v>6.3528350170255396E-6</v>
          </cell>
          <cell r="I640">
            <v>2.0104585667647981E-5</v>
          </cell>
          <cell r="J640">
            <v>1.4950105793489743E-4</v>
          </cell>
        </row>
        <row r="641">
          <cell r="B641" t="str">
            <v>DH-EBAT</v>
          </cell>
          <cell r="C641" t="str">
            <v>VAR_fout</v>
          </cell>
          <cell r="D641" t="str">
            <v>AUX_DH-EBAT_OUT</v>
          </cell>
          <cell r="E641">
            <v>6.2825318739846583E-6</v>
          </cell>
          <cell r="F641">
            <v>5.0548825046334753E-6</v>
          </cell>
          <cell r="G641">
            <v>5.9564832852741988E-6</v>
          </cell>
          <cell r="H641">
            <v>6.352835017025537E-6</v>
          </cell>
          <cell r="I641">
            <v>2.010458566764797E-5</v>
          </cell>
          <cell r="J641">
            <v>1.495010579348974E-4</v>
          </cell>
        </row>
        <row r="642">
          <cell r="B642" t="str">
            <v>DH-EBAT</v>
          </cell>
          <cell r="C642" t="str">
            <v>VAR_fin</v>
          </cell>
          <cell r="D642" t="str">
            <v>ELC35</v>
          </cell>
          <cell r="E642">
            <v>6.8836734918987497E-6</v>
          </cell>
          <cell r="F642">
            <v>5.4693996253463089E-6</v>
          </cell>
          <cell r="G642">
            <v>6.4428567386053653E-6</v>
          </cell>
          <cell r="H642">
            <v>6.9563676484518594E-6</v>
          </cell>
          <cell r="I642">
            <v>2.2431777373155003E-5</v>
          </cell>
          <cell r="J642">
            <v>1.6644112215617651E-4</v>
          </cell>
        </row>
        <row r="643">
          <cell r="B643" t="str">
            <v>DH-EBAT</v>
          </cell>
          <cell r="C643" t="str">
            <v>VAR_fin</v>
          </cell>
          <cell r="D643" t="str">
            <v>AUX_DH-EBAT_IN</v>
          </cell>
          <cell r="E643">
            <v>6.8836734918987497E-6</v>
          </cell>
          <cell r="F643">
            <v>5.4693996253463089E-6</v>
          </cell>
          <cell r="G643">
            <v>6.4428567386053653E-6</v>
          </cell>
          <cell r="H643">
            <v>6.9563676484518594E-6</v>
          </cell>
          <cell r="I643">
            <v>2.2431777373155003E-5</v>
          </cell>
          <cell r="J643">
            <v>1.6644112215617651E-4</v>
          </cell>
        </row>
        <row r="644">
          <cell r="B644" t="str">
            <v>DH-EBAT</v>
          </cell>
          <cell r="C644" t="str">
            <v>VAR_ncap</v>
          </cell>
          <cell r="D644" t="str">
            <v>-</v>
          </cell>
          <cell r="E644">
            <v>8.6844743749716201E-7</v>
          </cell>
          <cell r="H644">
            <v>2.3663897415030699E-7</v>
          </cell>
          <cell r="I644">
            <v>4.2338363719302201E-7</v>
          </cell>
          <cell r="J644">
            <v>3.9611816924838097E-5</v>
          </cell>
        </row>
        <row r="645">
          <cell r="B645" t="str">
            <v>DH-EBAT</v>
          </cell>
          <cell r="C645" t="str">
            <v>VAR_cap</v>
          </cell>
          <cell r="D645" t="str">
            <v>-</v>
          </cell>
          <cell r="E645">
            <v>8.6844743749716201E-7</v>
          </cell>
          <cell r="F645">
            <v>8.6844743749716201E-7</v>
          </cell>
          <cell r="G645">
            <v>8.6844743749716201E-7</v>
          </cell>
          <cell r="H645">
            <v>8.7207914686108897E-7</v>
          </cell>
          <cell r="I645">
            <v>2.7758097880250498E-6</v>
          </cell>
          <cell r="J645">
            <v>4.0229614693873998E-5</v>
          </cell>
        </row>
        <row r="646">
          <cell r="B646" t="str">
            <v>RHEM-EBAT</v>
          </cell>
          <cell r="C646" t="str">
            <v>VAR_fout</v>
          </cell>
          <cell r="D646" t="str">
            <v>RHEM_ELC</v>
          </cell>
          <cell r="E646">
            <v>7.9002291723355484E-6</v>
          </cell>
          <cell r="F646">
            <v>7.2827267246094314E-6</v>
          </cell>
          <cell r="G646">
            <v>7.883731216306826E-6</v>
          </cell>
          <cell r="H646">
            <v>6.1404397421909222E-2</v>
          </cell>
          <cell r="I646">
            <v>0.1953835782613802</v>
          </cell>
          <cell r="J646">
            <v>0.14871392016600557</v>
          </cell>
        </row>
        <row r="647">
          <cell r="B647" t="str">
            <v>RHEM-EBAT</v>
          </cell>
          <cell r="C647" t="str">
            <v>VAR_fout</v>
          </cell>
          <cell r="D647" t="str">
            <v>AUX_RHEM-EBAT_OUT</v>
          </cell>
          <cell r="E647">
            <v>7.9002291723355552E-6</v>
          </cell>
          <cell r="F647">
            <v>7.2827267246094382E-6</v>
          </cell>
          <cell r="G647">
            <v>7.8837312163068311E-6</v>
          </cell>
          <cell r="H647">
            <v>6.1404397421909243E-2</v>
          </cell>
          <cell r="I647">
            <v>0.1953835782613805</v>
          </cell>
          <cell r="J647">
            <v>0.1487139201660056</v>
          </cell>
        </row>
        <row r="648">
          <cell r="B648" t="str">
            <v>RHEM-EBAT</v>
          </cell>
          <cell r="C648" t="str">
            <v>VAR_fin</v>
          </cell>
          <cell r="D648" t="str">
            <v>RHEM_ELC</v>
          </cell>
          <cell r="E648">
            <v>8.7452124231006771E-6</v>
          </cell>
          <cell r="F648">
            <v>8.0625196283238664E-6</v>
          </cell>
          <cell r="G648">
            <v>8.719123960021539E-6</v>
          </cell>
          <cell r="H648">
            <v>6.790494541568029E-2</v>
          </cell>
          <cell r="I648">
            <v>0.21606769989159516</v>
          </cell>
          <cell r="J648">
            <v>0.16445668842102951</v>
          </cell>
        </row>
        <row r="649">
          <cell r="B649" t="str">
            <v>RHEM-EBAT</v>
          </cell>
          <cell r="C649" t="str">
            <v>VAR_fin</v>
          </cell>
          <cell r="D649" t="str">
            <v>AUX_RHEM-EBAT_IN</v>
          </cell>
          <cell r="E649">
            <v>8.7452124231006771E-6</v>
          </cell>
          <cell r="F649">
            <v>8.0625196283238664E-6</v>
          </cell>
          <cell r="G649">
            <v>8.719123960021539E-6</v>
          </cell>
          <cell r="H649">
            <v>6.790494541568029E-2</v>
          </cell>
          <cell r="I649">
            <v>0.21606769989159516</v>
          </cell>
          <cell r="J649">
            <v>0.16445668842102951</v>
          </cell>
        </row>
        <row r="650">
          <cell r="B650" t="str">
            <v>RHEM-EBAT</v>
          </cell>
          <cell r="C650" t="str">
            <v>VAR_ncap</v>
          </cell>
          <cell r="D650" t="str">
            <v>-</v>
          </cell>
          <cell r="E650">
            <v>4.7236715915578398E-7</v>
          </cell>
          <cell r="H650">
            <v>5.6029071017858999E-2</v>
          </cell>
          <cell r="I650">
            <v>5.9379753846099601E-2</v>
          </cell>
          <cell r="J650">
            <v>3.8784191178195399E-2</v>
          </cell>
        </row>
        <row r="651">
          <cell r="B651" t="str">
            <v>RHEM-EBAT</v>
          </cell>
          <cell r="C651" t="str">
            <v>VAR_cap</v>
          </cell>
          <cell r="D651" t="str">
            <v>-</v>
          </cell>
          <cell r="E651">
            <v>3.237001957669194E-6</v>
          </cell>
          <cell r="F651">
            <v>3.237001957669194E-6</v>
          </cell>
          <cell r="G651">
            <v>3.237001957669194E-6</v>
          </cell>
          <cell r="H651">
            <v>5.6029416647376901E-2</v>
          </cell>
          <cell r="I651">
            <v>8.0025132992873504E-2</v>
          </cell>
          <cell r="J651">
            <v>7.0444936123812293E-2</v>
          </cell>
        </row>
        <row r="652">
          <cell r="B652" t="str">
            <v>HPLGEO</v>
          </cell>
          <cell r="C652" t="str">
            <v>VAR_ncap</v>
          </cell>
          <cell r="D652" t="str">
            <v>-</v>
          </cell>
          <cell r="I652">
            <v>1.38257276470641E-8</v>
          </cell>
        </row>
        <row r="653">
          <cell r="B653" t="str">
            <v>HPLGEO</v>
          </cell>
          <cell r="C653" t="str">
            <v>VAR_cap</v>
          </cell>
          <cell r="D653" t="str">
            <v>-</v>
          </cell>
          <cell r="I653">
            <v>1.38257276470641E-8</v>
          </cell>
          <cell r="J653">
            <v>1.38257276470641E-8</v>
          </cell>
        </row>
        <row r="654">
          <cell r="B654" t="str">
            <v>EHYD-PUM15</v>
          </cell>
          <cell r="C654" t="str">
            <v>VAR_fout</v>
          </cell>
          <cell r="D654" t="str">
            <v>ELC</v>
          </cell>
          <cell r="F654">
            <v>4.5560897851505855E-6</v>
          </cell>
          <cell r="G654">
            <v>5.0673886455437936E-6</v>
          </cell>
          <cell r="H654">
            <v>7.3545688735612084E-6</v>
          </cell>
          <cell r="I654">
            <v>6.5204903271467593E-6</v>
          </cell>
          <cell r="J654">
            <v>6.2703247535462899E-6</v>
          </cell>
        </row>
        <row r="655">
          <cell r="B655" t="str">
            <v>EHYD-PUM15</v>
          </cell>
          <cell r="C655" t="str">
            <v>VAR_fout</v>
          </cell>
          <cell r="D655" t="str">
            <v>AUX_PUMP_OUT</v>
          </cell>
          <cell r="F655">
            <v>3.6650120976740728E-6</v>
          </cell>
          <cell r="G655">
            <v>4.6914543458012811E-6</v>
          </cell>
          <cell r="H655">
            <v>7.0090367864680581E-6</v>
          </cell>
          <cell r="I655">
            <v>6.3104020615924364E-6</v>
          </cell>
          <cell r="J655">
            <v>5.7666222376283503E-6</v>
          </cell>
        </row>
        <row r="656">
          <cell r="B656" t="str">
            <v>EHYD-PUM15</v>
          </cell>
          <cell r="C656" t="str">
            <v>VAR_fin</v>
          </cell>
          <cell r="D656" t="str">
            <v>AUX_PUMP_IN</v>
          </cell>
          <cell r="F656">
            <v>5.7010918983092233E-6</v>
          </cell>
          <cell r="G656">
            <v>6.3363088773697575E-6</v>
          </cell>
          <cell r="H656">
            <v>9.3367270297614144E-6</v>
          </cell>
          <cell r="I656">
            <v>8.2203450885397217E-6</v>
          </cell>
          <cell r="J656">
            <v>7.8560866800223846E-6</v>
          </cell>
        </row>
        <row r="657">
          <cell r="B657" t="str">
            <v>EHYD-PUM15</v>
          </cell>
          <cell r="C657" t="str">
            <v>VAR_fin</v>
          </cell>
          <cell r="D657" t="str">
            <v>ELC</v>
          </cell>
          <cell r="F657">
            <v>5.7010918983092233E-6</v>
          </cell>
          <cell r="G657">
            <v>6.3363088773697575E-6</v>
          </cell>
          <cell r="H657">
            <v>9.3367270297614144E-6</v>
          </cell>
          <cell r="I657">
            <v>8.2203450885397217E-6</v>
          </cell>
          <cell r="J657">
            <v>7.8560866800223846E-6</v>
          </cell>
        </row>
        <row r="658">
          <cell r="B658" t="str">
            <v>EHYD-PUM15</v>
          </cell>
          <cell r="C658" t="str">
            <v>VAR_ncap</v>
          </cell>
          <cell r="D658" t="str">
            <v>-</v>
          </cell>
          <cell r="F658">
            <v>6.4216649449175903E-7</v>
          </cell>
        </row>
        <row r="659">
          <cell r="B659" t="str">
            <v>EHYD-PUM15</v>
          </cell>
          <cell r="C659" t="str">
            <v>VAR_cap</v>
          </cell>
          <cell r="D659" t="str">
            <v>-</v>
          </cell>
          <cell r="F659">
            <v>6.4216649449175903E-7</v>
          </cell>
          <cell r="G659">
            <v>6.4216649449175903E-7</v>
          </cell>
          <cell r="H659">
            <v>6.4216649449175903E-7</v>
          </cell>
          <cell r="I659">
            <v>6.9280828689764004E-7</v>
          </cell>
          <cell r="J659">
            <v>6.9280828689764004E-7</v>
          </cell>
        </row>
        <row r="660">
          <cell r="B660" t="str">
            <v>D-EWST</v>
          </cell>
          <cell r="C660" t="str">
            <v>VAR_fout</v>
          </cell>
          <cell r="D660" t="str">
            <v>CO2</v>
          </cell>
          <cell r="E660">
            <v>2236.6449245322901</v>
          </cell>
          <cell r="F660">
            <v>2235.4035175925801</v>
          </cell>
          <cell r="G660">
            <v>2268.7817333182402</v>
          </cell>
          <cell r="H660">
            <v>2238.5107323509401</v>
          </cell>
          <cell r="I660">
            <v>2266.09848083628</v>
          </cell>
          <cell r="J660">
            <v>2317.3895510771599</v>
          </cell>
        </row>
        <row r="661">
          <cell r="B661" t="str">
            <v>D-EWST</v>
          </cell>
          <cell r="C661" t="str">
            <v>VAR_fout</v>
          </cell>
          <cell r="D661" t="str">
            <v>EWST</v>
          </cell>
          <cell r="E661">
            <v>48.203554408023436</v>
          </cell>
          <cell r="F661">
            <v>48.176799956610509</v>
          </cell>
          <cell r="G661">
            <v>48.896158084550976</v>
          </cell>
          <cell r="H661">
            <v>48.243765791522513</v>
          </cell>
          <cell r="I661">
            <v>48.838329469896713</v>
          </cell>
          <cell r="J661">
            <v>49.943740383731971</v>
          </cell>
        </row>
        <row r="662">
          <cell r="B662" t="str">
            <v>D-EWST</v>
          </cell>
          <cell r="C662" t="str">
            <v>VAR_fin</v>
          </cell>
          <cell r="D662" t="str">
            <v>WSTNREN</v>
          </cell>
          <cell r="E662">
            <v>24.101777204011718</v>
          </cell>
          <cell r="F662">
            <v>24.088399974057936</v>
          </cell>
          <cell r="G662">
            <v>24.448079022825834</v>
          </cell>
          <cell r="H662">
            <v>24.121882891712648</v>
          </cell>
          <cell r="I662">
            <v>24.419164664184041</v>
          </cell>
          <cell r="J662">
            <v>24.971870162469443</v>
          </cell>
        </row>
        <row r="663">
          <cell r="B663" t="str">
            <v>D-EWST</v>
          </cell>
          <cell r="C663" t="str">
            <v>VAR_fin</v>
          </cell>
          <cell r="D663" t="str">
            <v>WSTREN</v>
          </cell>
          <cell r="E663">
            <v>24.101777204011718</v>
          </cell>
          <cell r="F663">
            <v>24.088399974057936</v>
          </cell>
          <cell r="G663">
            <v>24.448079022825834</v>
          </cell>
          <cell r="H663">
            <v>24.121882891712648</v>
          </cell>
          <cell r="I663">
            <v>24.419164664184041</v>
          </cell>
          <cell r="J663">
            <v>24.971870162469443</v>
          </cell>
        </row>
        <row r="664">
          <cell r="B664"/>
          <cell r="C664"/>
          <cell r="D664"/>
        </row>
        <row r="665">
          <cell r="B665"/>
          <cell r="C665"/>
          <cell r="D665"/>
        </row>
        <row r="666">
          <cell r="B666"/>
          <cell r="C666"/>
          <cell r="D666"/>
        </row>
        <row r="667">
          <cell r="B667"/>
          <cell r="C667"/>
          <cell r="D667"/>
        </row>
        <row r="668">
          <cell r="B668"/>
          <cell r="C668"/>
          <cell r="D668"/>
        </row>
        <row r="669">
          <cell r="B669"/>
          <cell r="C669"/>
          <cell r="D669"/>
        </row>
        <row r="670">
          <cell r="B670"/>
          <cell r="C670"/>
          <cell r="D670"/>
        </row>
        <row r="671">
          <cell r="B671"/>
          <cell r="C671"/>
          <cell r="D671"/>
        </row>
        <row r="672">
          <cell r="B672"/>
          <cell r="C672"/>
          <cell r="D672"/>
        </row>
        <row r="673">
          <cell r="B673"/>
          <cell r="C673"/>
          <cell r="D673"/>
        </row>
        <row r="674">
          <cell r="B674"/>
          <cell r="C674"/>
          <cell r="D674"/>
        </row>
        <row r="675">
          <cell r="B675"/>
          <cell r="C675"/>
          <cell r="D675"/>
        </row>
        <row r="676">
          <cell r="B676"/>
          <cell r="C676"/>
          <cell r="D676"/>
        </row>
        <row r="677">
          <cell r="B677"/>
          <cell r="C677"/>
          <cell r="D677"/>
        </row>
        <row r="678">
          <cell r="B678"/>
          <cell r="C678"/>
          <cell r="D678"/>
        </row>
        <row r="679">
          <cell r="B679"/>
          <cell r="C679"/>
          <cell r="D679"/>
        </row>
        <row r="680">
          <cell r="B680"/>
          <cell r="C680"/>
          <cell r="D680"/>
        </row>
        <row r="681">
          <cell r="B681"/>
          <cell r="C681"/>
          <cell r="D681"/>
        </row>
        <row r="682">
          <cell r="B682"/>
          <cell r="C682"/>
          <cell r="D682"/>
        </row>
        <row r="683">
          <cell r="B683"/>
          <cell r="C683"/>
          <cell r="D683"/>
        </row>
        <row r="684">
          <cell r="B684"/>
          <cell r="C684"/>
          <cell r="D684"/>
        </row>
        <row r="685">
          <cell r="B685"/>
          <cell r="C685"/>
          <cell r="D685"/>
        </row>
        <row r="686">
          <cell r="B686"/>
          <cell r="C686"/>
          <cell r="D686"/>
        </row>
        <row r="687">
          <cell r="B687"/>
          <cell r="C687"/>
          <cell r="D687"/>
        </row>
        <row r="688">
          <cell r="B688"/>
          <cell r="C688"/>
          <cell r="D688"/>
        </row>
        <row r="689">
          <cell r="B689"/>
          <cell r="C689"/>
          <cell r="D689"/>
        </row>
        <row r="690">
          <cell r="B690"/>
          <cell r="C690"/>
          <cell r="D690"/>
        </row>
        <row r="691">
          <cell r="B691"/>
          <cell r="C691"/>
          <cell r="D691"/>
        </row>
        <row r="692">
          <cell r="B692"/>
          <cell r="C692"/>
          <cell r="D692"/>
        </row>
        <row r="693">
          <cell r="B693"/>
          <cell r="C693"/>
          <cell r="D693"/>
        </row>
        <row r="694">
          <cell r="B694"/>
          <cell r="C694"/>
          <cell r="D694"/>
        </row>
        <row r="695">
          <cell r="B695"/>
          <cell r="C695"/>
          <cell r="D695"/>
        </row>
        <row r="696">
          <cell r="B696"/>
          <cell r="C696"/>
          <cell r="D696"/>
        </row>
        <row r="697">
          <cell r="B697"/>
          <cell r="C697"/>
          <cell r="D697"/>
        </row>
        <row r="698">
          <cell r="B698"/>
          <cell r="C698"/>
          <cell r="D698"/>
        </row>
        <row r="699">
          <cell r="B699"/>
          <cell r="C699"/>
          <cell r="D699"/>
        </row>
        <row r="700">
          <cell r="B700"/>
          <cell r="C700"/>
          <cell r="D700"/>
        </row>
        <row r="701">
          <cell r="B701"/>
          <cell r="C701"/>
          <cell r="D701"/>
        </row>
        <row r="702">
          <cell r="B702"/>
          <cell r="C702"/>
          <cell r="D702"/>
        </row>
        <row r="703">
          <cell r="B703"/>
          <cell r="C703"/>
          <cell r="D703"/>
        </row>
        <row r="704">
          <cell r="B704"/>
          <cell r="C704"/>
          <cell r="D704"/>
        </row>
        <row r="705">
          <cell r="B705"/>
          <cell r="C705"/>
          <cell r="D705"/>
        </row>
        <row r="706">
          <cell r="B706"/>
          <cell r="C706"/>
          <cell r="D706"/>
        </row>
        <row r="707">
          <cell r="B707"/>
          <cell r="C707"/>
          <cell r="D707"/>
        </row>
        <row r="708">
          <cell r="B708"/>
          <cell r="C708"/>
          <cell r="D708"/>
        </row>
        <row r="709">
          <cell r="B709"/>
          <cell r="C709"/>
          <cell r="D709"/>
        </row>
        <row r="710">
          <cell r="B710"/>
          <cell r="C710"/>
          <cell r="D710"/>
        </row>
        <row r="711">
          <cell r="B711"/>
          <cell r="C711"/>
          <cell r="D711"/>
        </row>
        <row r="712">
          <cell r="B712"/>
          <cell r="C712"/>
          <cell r="D712"/>
        </row>
        <row r="713">
          <cell r="B713"/>
          <cell r="C713"/>
          <cell r="D713"/>
        </row>
        <row r="714">
          <cell r="B714"/>
          <cell r="C714"/>
          <cell r="D714"/>
        </row>
        <row r="715">
          <cell r="B715"/>
          <cell r="C715"/>
          <cell r="D715"/>
        </row>
        <row r="716">
          <cell r="B716"/>
          <cell r="C716"/>
          <cell r="D716"/>
        </row>
        <row r="717">
          <cell r="B717"/>
          <cell r="C717"/>
          <cell r="D717"/>
        </row>
        <row r="718">
          <cell r="B718"/>
          <cell r="C718"/>
          <cell r="D718"/>
        </row>
        <row r="719">
          <cell r="B719"/>
          <cell r="C719"/>
          <cell r="D719"/>
        </row>
        <row r="720">
          <cell r="B720"/>
          <cell r="C720"/>
          <cell r="D720"/>
        </row>
        <row r="721">
          <cell r="B721"/>
          <cell r="C721"/>
          <cell r="D721"/>
        </row>
        <row r="722">
          <cell r="B722"/>
          <cell r="C722"/>
          <cell r="D722"/>
        </row>
        <row r="723">
          <cell r="B723"/>
          <cell r="C723"/>
          <cell r="D723"/>
        </row>
        <row r="724">
          <cell r="B724"/>
          <cell r="C724"/>
          <cell r="D724"/>
        </row>
        <row r="725">
          <cell r="B725"/>
          <cell r="C725"/>
          <cell r="D725"/>
        </row>
        <row r="726">
          <cell r="B726"/>
          <cell r="C726"/>
          <cell r="D726"/>
        </row>
        <row r="727">
          <cell r="B727"/>
          <cell r="C727"/>
          <cell r="D727"/>
        </row>
        <row r="728">
          <cell r="B728"/>
          <cell r="C728"/>
          <cell r="D728"/>
        </row>
        <row r="729">
          <cell r="B729"/>
          <cell r="C729"/>
          <cell r="D729"/>
        </row>
        <row r="730">
          <cell r="B730"/>
          <cell r="C730"/>
          <cell r="D730"/>
        </row>
        <row r="731">
          <cell r="B731"/>
          <cell r="C731"/>
          <cell r="D731"/>
        </row>
        <row r="732">
          <cell r="B732"/>
          <cell r="C732"/>
          <cell r="D732"/>
        </row>
        <row r="733">
          <cell r="B733"/>
          <cell r="C733"/>
          <cell r="D733"/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/>
          <cell r="E3"/>
        </row>
        <row r="4">
          <cell r="A4"/>
          <cell r="B4"/>
          <cell r="C4"/>
        </row>
        <row r="5">
          <cell r="A5"/>
          <cell r="B5"/>
          <cell r="C5"/>
        </row>
        <row r="6">
          <cell r="A6"/>
          <cell r="B6"/>
          <cell r="C6"/>
        </row>
        <row r="7">
          <cell r="A7"/>
          <cell r="B7"/>
          <cell r="C7"/>
        </row>
        <row r="8">
          <cell r="A8"/>
          <cell r="B8"/>
          <cell r="C8"/>
        </row>
        <row r="9">
          <cell r="A9"/>
          <cell r="B9"/>
          <cell r="C9"/>
        </row>
        <row r="10">
          <cell r="A10"/>
          <cell r="B10"/>
          <cell r="C10"/>
        </row>
        <row r="11">
          <cell r="A11"/>
          <cell r="B11"/>
          <cell r="C11"/>
        </row>
        <row r="12">
          <cell r="A12"/>
          <cell r="B12"/>
          <cell r="C12"/>
        </row>
        <row r="13">
          <cell r="A13"/>
          <cell r="B13"/>
          <cell r="C13"/>
        </row>
        <row r="14">
          <cell r="A14"/>
          <cell r="B14"/>
          <cell r="C14"/>
        </row>
        <row r="15">
          <cell r="A15"/>
          <cell r="B15"/>
          <cell r="C15"/>
        </row>
        <row r="16">
          <cell r="A16"/>
          <cell r="B16"/>
          <cell r="C16"/>
        </row>
        <row r="17">
          <cell r="A17"/>
          <cell r="B17"/>
          <cell r="C17"/>
        </row>
        <row r="18">
          <cell r="A18"/>
          <cell r="B18"/>
          <cell r="C18"/>
        </row>
        <row r="19">
          <cell r="A19"/>
          <cell r="B19"/>
          <cell r="C19"/>
        </row>
        <row r="20">
          <cell r="A20"/>
          <cell r="B20"/>
          <cell r="C20"/>
        </row>
        <row r="21">
          <cell r="A21"/>
          <cell r="B21"/>
          <cell r="C21"/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0.13797357388718937</v>
          </cell>
          <cell r="F4">
            <v>4.4132629090129966E-6</v>
          </cell>
        </row>
        <row r="5">
          <cell r="A5" t="str">
            <v>EXPELC_DE</v>
          </cell>
          <cell r="C5" t="str">
            <v>ELC_E-DE</v>
          </cell>
          <cell r="D5">
            <v>26.492979255239224</v>
          </cell>
          <cell r="H5">
            <v>1.1934778390475131E-6</v>
          </cell>
          <cell r="I5">
            <v>2.2131634593631358E-7</v>
          </cell>
        </row>
        <row r="6">
          <cell r="A6" t="str">
            <v>IMPDSL</v>
          </cell>
          <cell r="C6" t="str">
            <v>DSL</v>
          </cell>
          <cell r="D6">
            <v>119.59977904580161</v>
          </cell>
          <cell r="E6">
            <v>110.6054010487758</v>
          </cell>
          <cell r="F6">
            <v>92.118717524047739</v>
          </cell>
          <cell r="G6">
            <v>70.324498389400517</v>
          </cell>
          <cell r="H6">
            <v>54.717101578569213</v>
          </cell>
          <cell r="I6">
            <v>49.930535718735364</v>
          </cell>
        </row>
        <row r="7">
          <cell r="A7" t="str">
            <v>IMPH2</v>
          </cell>
          <cell r="C7" t="str">
            <v>H2</v>
          </cell>
          <cell r="H7">
            <v>0.83346598170583142</v>
          </cell>
          <cell r="I7">
            <v>0.83346596907232384</v>
          </cell>
        </row>
        <row r="8">
          <cell r="A8" t="str">
            <v>IMPELC_AT</v>
          </cell>
          <cell r="C8" t="str">
            <v>ELC_I-AT</v>
          </cell>
          <cell r="D8">
            <v>15.013805486959129</v>
          </cell>
          <cell r="E8">
            <v>2.0418151571895856E-5</v>
          </cell>
          <cell r="F8">
            <v>1.5748954349913646E-5</v>
          </cell>
          <cell r="G8">
            <v>1.3655564566475577E-5</v>
          </cell>
          <cell r="H8">
            <v>6.7498133490000536E-6</v>
          </cell>
          <cell r="I8">
            <v>8.6510755631948807E-6</v>
          </cell>
        </row>
        <row r="9">
          <cell r="A9" t="str">
            <v>IMPELC_AT</v>
          </cell>
          <cell r="C9" t="str">
            <v>ELCS</v>
          </cell>
          <cell r="D9">
            <v>15.013805486959129</v>
          </cell>
          <cell r="E9">
            <v>2.0418151571895856E-5</v>
          </cell>
          <cell r="F9">
            <v>1.5748954349913646E-5</v>
          </cell>
          <cell r="G9">
            <v>1.3655564566475577E-5</v>
          </cell>
          <cell r="H9">
            <v>6.7498133490000536E-6</v>
          </cell>
          <cell r="I9">
            <v>8.6510755631948807E-6</v>
          </cell>
        </row>
        <row r="10">
          <cell r="A10" t="str">
            <v>IMPELC_FR</v>
          </cell>
          <cell r="C10" t="str">
            <v>ELC_I-FR</v>
          </cell>
          <cell r="D10">
            <v>28.948621068020675</v>
          </cell>
          <cell r="E10">
            <v>12.71846025910075</v>
          </cell>
          <cell r="F10">
            <v>15.964589531954644</v>
          </cell>
          <cell r="G10">
            <v>11.041968096307983</v>
          </cell>
          <cell r="H10">
            <v>10.849144084382552</v>
          </cell>
          <cell r="I10">
            <v>10.097858686617153</v>
          </cell>
        </row>
        <row r="11">
          <cell r="A11" t="str">
            <v>IMPELC_FR</v>
          </cell>
          <cell r="C11" t="str">
            <v>ELCS</v>
          </cell>
          <cell r="D11">
            <v>28.948621068020675</v>
          </cell>
          <cell r="E11">
            <v>12.71846025910075</v>
          </cell>
          <cell r="F11">
            <v>15.964589531954644</v>
          </cell>
          <cell r="G11">
            <v>11.041968096307983</v>
          </cell>
          <cell r="H11">
            <v>10.849144084382552</v>
          </cell>
          <cell r="I11">
            <v>10.097858686617153</v>
          </cell>
        </row>
        <row r="12">
          <cell r="A12" t="str">
            <v>RNWHYDR1</v>
          </cell>
          <cell r="C12" t="str">
            <v>HYDR</v>
          </cell>
          <cell r="D12">
            <v>66.632400001403226</v>
          </cell>
          <cell r="E12">
            <v>55.764000013303978</v>
          </cell>
          <cell r="F12">
            <v>65.547512557843547</v>
          </cell>
          <cell r="G12">
            <v>64.462621327972741</v>
          </cell>
          <cell r="H12">
            <v>63.228471642287019</v>
          </cell>
          <cell r="I12">
            <v>66.134970514137109</v>
          </cell>
        </row>
        <row r="13">
          <cell r="A13" t="str">
            <v>EXPELC_IT</v>
          </cell>
          <cell r="C13" t="str">
            <v>ELC_E-IT</v>
          </cell>
          <cell r="D13">
            <v>71.69410773808012</v>
          </cell>
          <cell r="E13">
            <v>35.928840881048345</v>
          </cell>
          <cell r="F13">
            <v>54.707576838820444</v>
          </cell>
          <cell r="G13">
            <v>55.490039967583925</v>
          </cell>
          <cell r="H13">
            <v>24.008566368753129</v>
          </cell>
          <cell r="I13">
            <v>16.842409519644555</v>
          </cell>
        </row>
        <row r="14">
          <cell r="A14" t="str">
            <v>IMPLNG</v>
          </cell>
          <cell r="C14" t="str">
            <v>LBIO</v>
          </cell>
          <cell r="H14">
            <v>1.9937237610384284E-6</v>
          </cell>
          <cell r="I14">
            <v>4.0353311761945801E-6</v>
          </cell>
        </row>
        <row r="15">
          <cell r="A15" t="str">
            <v>IMPLNG</v>
          </cell>
          <cell r="C15" t="str">
            <v>LNGA</v>
          </cell>
          <cell r="H15">
            <v>9.8284824128725949E-7</v>
          </cell>
        </row>
        <row r="16">
          <cell r="A16" t="str">
            <v>IMPURN1</v>
          </cell>
          <cell r="C16" t="str">
            <v>URN</v>
          </cell>
          <cell r="D16">
            <v>250.94816979459242</v>
          </cell>
          <cell r="E16">
            <v>253.30010536688499</v>
          </cell>
          <cell r="F16">
            <v>164.97015654184466</v>
          </cell>
          <cell r="G16">
            <v>172.35164206756684</v>
          </cell>
          <cell r="H16">
            <v>98.561578261050187</v>
          </cell>
        </row>
        <row r="17">
          <cell r="A17" t="str">
            <v>EXPELC_AT</v>
          </cell>
          <cell r="C17" t="str">
            <v>ELC_E-AT</v>
          </cell>
          <cell r="D17">
            <v>6.22955447057371</v>
          </cell>
        </row>
        <row r="18">
          <cell r="A18" t="str">
            <v>EXPELC_FR</v>
          </cell>
          <cell r="C18" t="str">
            <v>ELC_E-FR</v>
          </cell>
          <cell r="D18">
            <v>12.753358544952594</v>
          </cell>
          <cell r="H18">
            <v>1.1862173876227478E-6</v>
          </cell>
          <cell r="I18">
            <v>5.9780717456202467E-7</v>
          </cell>
        </row>
        <row r="19">
          <cell r="A19" t="str">
            <v>RNWWND1</v>
          </cell>
          <cell r="C19" t="str">
            <v>WND</v>
          </cell>
          <cell r="D19">
            <v>0.52399412341590623</v>
          </cell>
          <cell r="E19">
            <v>0.54528607898653747</v>
          </cell>
          <cell r="F19">
            <v>1.5470844549189549</v>
          </cell>
          <cell r="G19">
            <v>1.9745177121914406</v>
          </cell>
          <cell r="H19">
            <v>2.5200000252088057</v>
          </cell>
          <cell r="I19">
            <v>2.5200000226988064</v>
          </cell>
        </row>
        <row r="20">
          <cell r="A20" t="str">
            <v>RNWWND2</v>
          </cell>
          <cell r="C20" t="str">
            <v>WND</v>
          </cell>
          <cell r="D20">
            <v>9.7641627013067815E-7</v>
          </cell>
          <cell r="E20">
            <v>9.7344133069400424E-7</v>
          </cell>
          <cell r="F20">
            <v>9.8169915521888863E-7</v>
          </cell>
          <cell r="G20">
            <v>9.9592612761037668E-7</v>
          </cell>
          <cell r="H20">
            <v>1.4399762484798846</v>
          </cell>
          <cell r="I20">
            <v>5.3999999726540073</v>
          </cell>
        </row>
        <row r="21">
          <cell r="A21" t="str">
            <v>RNWMNR1</v>
          </cell>
          <cell r="C21" t="str">
            <v>MNR</v>
          </cell>
          <cell r="D21">
            <v>3.7980348164958246</v>
          </cell>
          <cell r="E21">
            <v>4.7600164568352552</v>
          </cell>
          <cell r="F21">
            <v>5.1133484174341799</v>
          </cell>
          <cell r="G21">
            <v>5.7022350249234188</v>
          </cell>
          <cell r="H21">
            <v>7.1940810787503802</v>
          </cell>
          <cell r="I21">
            <v>9.0000000004770246</v>
          </cell>
        </row>
        <row r="22">
          <cell r="A22" t="str">
            <v>RNWWND3</v>
          </cell>
          <cell r="C22" t="str">
            <v>WND</v>
          </cell>
          <cell r="H22">
            <v>1.4305622485525595E-5</v>
          </cell>
          <cell r="I22">
            <v>1.3880996068602022E-5</v>
          </cell>
        </row>
        <row r="23">
          <cell r="A23" t="str">
            <v>RNWMNR2</v>
          </cell>
          <cell r="C23" t="str">
            <v>MNR</v>
          </cell>
          <cell r="D23">
            <v>2.9442761078126892E-5</v>
          </cell>
          <cell r="E23">
            <v>4.7600164324963172</v>
          </cell>
          <cell r="F23">
            <v>5.1133483934302522</v>
          </cell>
          <cell r="G23">
            <v>5.7022350187472064</v>
          </cell>
          <cell r="H23">
            <v>7.1940810627014145</v>
          </cell>
          <cell r="I23">
            <v>8.9999999985752019</v>
          </cell>
        </row>
        <row r="24">
          <cell r="A24" t="str">
            <v>RNWMNR3</v>
          </cell>
          <cell r="C24" t="str">
            <v>MNR</v>
          </cell>
          <cell r="D24">
            <v>1.5766413993347976E-5</v>
          </cell>
          <cell r="E24">
            <v>2.1885388104971391</v>
          </cell>
          <cell r="F24">
            <v>4.3413276757003896</v>
          </cell>
          <cell r="G24">
            <v>5.7022349566043697</v>
          </cell>
          <cell r="H24">
            <v>2.7185431966810443</v>
          </cell>
          <cell r="I24">
            <v>8.9999999971249771</v>
          </cell>
        </row>
        <row r="25">
          <cell r="A25" t="str">
            <v>IMPLFO1</v>
          </cell>
          <cell r="C25" t="str">
            <v>LFO</v>
          </cell>
          <cell r="D25">
            <v>101.7200380055485</v>
          </cell>
          <cell r="E25">
            <v>90.97736847976843</v>
          </cell>
          <cell r="F25">
            <v>79.942291708933027</v>
          </cell>
          <cell r="G25">
            <v>75.410305088117781</v>
          </cell>
          <cell r="H25">
            <v>49.821460724601437</v>
          </cell>
          <cell r="I25">
            <v>39.501470231871956</v>
          </cell>
        </row>
        <row r="26">
          <cell r="A26" t="str">
            <v>IMPBNGA</v>
          </cell>
          <cell r="C26" t="str">
            <v>BIO</v>
          </cell>
          <cell r="E26">
            <v>0.44347818949068191</v>
          </cell>
          <cell r="F26">
            <v>0.79252530751429984</v>
          </cell>
          <cell r="G26">
            <v>1.1017651477889356</v>
          </cell>
          <cell r="H26">
            <v>2.4946650173881926</v>
          </cell>
          <cell r="I26">
            <v>2.5915122962973571</v>
          </cell>
        </row>
        <row r="27">
          <cell r="A27" t="str">
            <v>RNWGEO1</v>
          </cell>
          <cell r="C27" t="str">
            <v>GEO</v>
          </cell>
          <cell r="H27">
            <v>3.9193506101263968E-5</v>
          </cell>
          <cell r="I27">
            <v>4.5408579929945926E-5</v>
          </cell>
        </row>
        <row r="28">
          <cell r="A28" t="str">
            <v>RNWGEO2</v>
          </cell>
          <cell r="C28" t="str">
            <v>GEO</v>
          </cell>
          <cell r="H28">
            <v>1.0545387609546212E-5</v>
          </cell>
          <cell r="I28">
            <v>1.0848801683114487E-5</v>
          </cell>
        </row>
        <row r="29">
          <cell r="A29" t="str">
            <v>RNWGEO3</v>
          </cell>
          <cell r="C29" t="str">
            <v>GEO</v>
          </cell>
          <cell r="H29">
            <v>2.9548616693754855E-6</v>
          </cell>
          <cell r="I29">
            <v>3.0012530978686873E-6</v>
          </cell>
        </row>
        <row r="30">
          <cell r="A30" t="str">
            <v>RNWGEO4</v>
          </cell>
          <cell r="C30" t="str">
            <v>GEO</v>
          </cell>
          <cell r="H30">
            <v>2.2759224679487688E-6</v>
          </cell>
          <cell r="I30">
            <v>2.3057692905140958E-6</v>
          </cell>
        </row>
        <row r="31">
          <cell r="A31" t="str">
            <v>RNWGEO5</v>
          </cell>
          <cell r="C31" t="str">
            <v>GEO</v>
          </cell>
          <cell r="H31">
            <v>1.8502621788952555E-6</v>
          </cell>
          <cell r="I31">
            <v>1.8718704888024173E-6</v>
          </cell>
        </row>
        <row r="32">
          <cell r="A32" t="str">
            <v>IMPGSL</v>
          </cell>
          <cell r="C32" t="str">
            <v>GSL</v>
          </cell>
          <cell r="D32">
            <v>79.080472258106525</v>
          </cell>
          <cell r="E32">
            <v>78.510250330413584</v>
          </cell>
          <cell r="F32">
            <v>77.246311539531533</v>
          </cell>
          <cell r="G32">
            <v>64.760339278085254</v>
          </cell>
          <cell r="H32">
            <v>40.707451778137226</v>
          </cell>
          <cell r="I32">
            <v>32.677047337446538</v>
          </cell>
        </row>
        <row r="33">
          <cell r="A33" t="str">
            <v>RNWWOD1</v>
          </cell>
          <cell r="C33" t="str">
            <v>WOD</v>
          </cell>
          <cell r="D33">
            <v>10.182339393411889</v>
          </cell>
          <cell r="E33">
            <v>11.152950465232077</v>
          </cell>
          <cell r="F33">
            <v>12.608867074753348</v>
          </cell>
          <cell r="G33">
            <v>15.035394761029341</v>
          </cell>
          <cell r="H33">
            <v>17.461922448594443</v>
          </cell>
          <cell r="I33">
            <v>17.461922448664083</v>
          </cell>
        </row>
        <row r="34">
          <cell r="A34" t="str">
            <v>RNWWOD2</v>
          </cell>
          <cell r="C34" t="str">
            <v>WOD</v>
          </cell>
          <cell r="D34">
            <v>7.4592162299028493</v>
          </cell>
          <cell r="E34">
            <v>8.0030400927171605</v>
          </cell>
          <cell r="F34">
            <v>8.8187758886713503</v>
          </cell>
          <cell r="G34">
            <v>10.178335551719977</v>
          </cell>
          <cell r="H34">
            <v>10.230788214600357</v>
          </cell>
          <cell r="I34">
            <v>7.6165742104710912</v>
          </cell>
        </row>
        <row r="35">
          <cell r="A35" t="str">
            <v>RNWWOD3</v>
          </cell>
          <cell r="C35" t="str">
            <v>WOD</v>
          </cell>
          <cell r="D35">
            <v>2.6225281472771855</v>
          </cell>
          <cell r="E35">
            <v>3.2650043799777917</v>
          </cell>
          <cell r="F35">
            <v>4.2287187324775291</v>
          </cell>
          <cell r="G35">
            <v>5.834909325127251</v>
          </cell>
          <cell r="H35">
            <v>6.3806238434707385</v>
          </cell>
          <cell r="I35">
            <v>4.2596716992226185</v>
          </cell>
        </row>
        <row r="36">
          <cell r="A36" t="str">
            <v>RNWWOD4</v>
          </cell>
          <cell r="C36" t="str">
            <v>WOD</v>
          </cell>
          <cell r="D36">
            <v>16.967544885691446</v>
          </cell>
          <cell r="E36">
            <v>16.92179193115917</v>
          </cell>
          <cell r="F36">
            <v>16.853162487931602</v>
          </cell>
          <cell r="G36">
            <v>16.212259332301198</v>
          </cell>
          <cell r="H36">
            <v>15.463312147811088</v>
          </cell>
          <cell r="I36">
            <v>21.182977640524147</v>
          </cell>
        </row>
        <row r="37">
          <cell r="A37" t="str">
            <v>RNWWOD5</v>
          </cell>
          <cell r="C37" t="str">
            <v>WOD</v>
          </cell>
          <cell r="D37">
            <v>7.5383713492086937</v>
          </cell>
          <cell r="E37">
            <v>7.9181137362359451</v>
          </cell>
          <cell r="F37">
            <v>4.7513764239319265</v>
          </cell>
          <cell r="I37">
            <v>3.3067811966583901E-5</v>
          </cell>
        </row>
        <row r="38">
          <cell r="A38" t="str">
            <v>RNNWWST1</v>
          </cell>
          <cell r="C38" t="str">
            <v>WSTNREN</v>
          </cell>
          <cell r="D38">
            <v>35.611777217434714</v>
          </cell>
          <cell r="E38">
            <v>35.882382720160166</v>
          </cell>
          <cell r="F38">
            <v>35.489469540751045</v>
          </cell>
          <cell r="G38">
            <v>35.039963917265432</v>
          </cell>
          <cell r="H38">
            <v>35.159447406786562</v>
          </cell>
          <cell r="I38">
            <v>35.603175302950305</v>
          </cell>
        </row>
        <row r="39">
          <cell r="A39" t="str">
            <v>RNWSOL1</v>
          </cell>
          <cell r="C39" t="str">
            <v>SOL</v>
          </cell>
          <cell r="D39">
            <v>12.556445409073195</v>
          </cell>
          <cell r="E39">
            <v>16.523345179299209</v>
          </cell>
          <cell r="F39">
            <v>32.500804681916392</v>
          </cell>
          <cell r="G39">
            <v>40.624844528939178</v>
          </cell>
          <cell r="H39">
            <v>52.740011295044461</v>
          </cell>
          <cell r="I39">
            <v>79.5879268617918</v>
          </cell>
        </row>
        <row r="40">
          <cell r="A40" t="str">
            <v>IMPHFO1</v>
          </cell>
          <cell r="C40" t="str">
            <v>HFO</v>
          </cell>
          <cell r="D40">
            <v>2.7763686050662164</v>
          </cell>
          <cell r="E40">
            <v>9.4735460249486999E-8</v>
          </cell>
          <cell r="F40">
            <v>2.1164106744900074E-6</v>
          </cell>
          <cell r="G40">
            <v>1.1938523155645532E-6</v>
          </cell>
          <cell r="H40">
            <v>1.4312375474316951E-6</v>
          </cell>
        </row>
        <row r="41">
          <cell r="A41" t="str">
            <v>RNWHYDD1</v>
          </cell>
          <cell r="C41" t="str">
            <v>HYDD</v>
          </cell>
          <cell r="D41">
            <v>66.745679999973873</v>
          </cell>
          <cell r="E41">
            <v>49.798800004786784</v>
          </cell>
          <cell r="F41">
            <v>68.537826265451841</v>
          </cell>
          <cell r="G41">
            <v>69.622717564198695</v>
          </cell>
          <cell r="H41">
            <v>70.856867392551436</v>
          </cell>
          <cell r="I41">
            <v>67.950368485892639</v>
          </cell>
        </row>
        <row r="42">
          <cell r="A42" t="str">
            <v>IMPKER</v>
          </cell>
          <cell r="C42" t="str">
            <v>KER</v>
          </cell>
          <cell r="D42">
            <v>1.1093853663791744</v>
          </cell>
          <cell r="E42">
            <v>1.4052148835537817</v>
          </cell>
          <cell r="F42">
            <v>1.8489591593156731</v>
          </cell>
          <cell r="G42">
            <v>1.9854991446889307</v>
          </cell>
          <cell r="H42">
            <v>0.34314168436697279</v>
          </cell>
        </row>
        <row r="43">
          <cell r="A43" t="str">
            <v>IMPBDS</v>
          </cell>
          <cell r="C43" t="str">
            <v>BDS</v>
          </cell>
          <cell r="D43">
            <v>2.5801158656030458</v>
          </cell>
          <cell r="E43">
            <v>2.8772669927122876</v>
          </cell>
          <cell r="F43">
            <v>2.6014142704353667</v>
          </cell>
          <cell r="G43">
            <v>3.0152372736672177</v>
          </cell>
          <cell r="H43">
            <v>3.0152396339324685</v>
          </cell>
          <cell r="I43">
            <v>3.3834320579878572</v>
          </cell>
        </row>
        <row r="44">
          <cell r="A44" t="str">
            <v>IMPCOA1</v>
          </cell>
          <cell r="C44" t="str">
            <v>COA</v>
          </cell>
          <cell r="D44">
            <v>3.6600000070195446</v>
          </cell>
          <cell r="E44">
            <v>3.5647164177449966</v>
          </cell>
          <cell r="F44">
            <v>1.7325132985400031</v>
          </cell>
          <cell r="G44">
            <v>5.8941682827918235E-6</v>
          </cell>
          <cell r="H44">
            <v>1.5056647720608531E-6</v>
          </cell>
        </row>
        <row r="45">
          <cell r="A45" t="str">
            <v>IMPETH</v>
          </cell>
          <cell r="C45" t="str">
            <v>ETH</v>
          </cell>
          <cell r="D45">
            <v>4.4341500012452597</v>
          </cell>
          <cell r="E45">
            <v>4.5465269434914886</v>
          </cell>
          <cell r="F45">
            <v>4.473332713214198</v>
          </cell>
          <cell r="G45">
            <v>3.7502697322828018</v>
          </cell>
          <cell r="H45">
            <v>2.3573676458947843</v>
          </cell>
          <cell r="I45">
            <v>1.8923275696795032</v>
          </cell>
        </row>
        <row r="46">
          <cell r="A46" t="str">
            <v>IMPELC_DE</v>
          </cell>
          <cell r="C46" t="str">
            <v>ELC_I-DE</v>
          </cell>
          <cell r="D46">
            <v>46.398475558375722</v>
          </cell>
          <cell r="E46">
            <v>37.555047774126201</v>
          </cell>
          <cell r="F46">
            <v>34.487205683218953</v>
          </cell>
          <cell r="G46">
            <v>39.706965070595231</v>
          </cell>
          <cell r="H46">
            <v>33.758891475473398</v>
          </cell>
          <cell r="I46">
            <v>28.034010506658571</v>
          </cell>
        </row>
        <row r="47">
          <cell r="A47" t="str">
            <v>IMPELC_DE</v>
          </cell>
          <cell r="C47" t="str">
            <v>ELCS</v>
          </cell>
          <cell r="D47">
            <v>46.398475558375722</v>
          </cell>
          <cell r="E47">
            <v>37.555047774126201</v>
          </cell>
          <cell r="F47">
            <v>34.487205683218953</v>
          </cell>
          <cell r="G47">
            <v>39.706965070595231</v>
          </cell>
          <cell r="H47">
            <v>33.758891475473398</v>
          </cell>
          <cell r="I47">
            <v>28.034010506658571</v>
          </cell>
        </row>
        <row r="48">
          <cell r="A48" t="str">
            <v>RNWWST1</v>
          </cell>
          <cell r="C48" t="str">
            <v>WSTREN</v>
          </cell>
          <cell r="D48">
            <v>33.781099534513743</v>
          </cell>
          <cell r="E48">
            <v>33.78109953126927</v>
          </cell>
          <cell r="F48">
            <v>33.7810995320418</v>
          </cell>
          <cell r="G48">
            <v>33.781099531567655</v>
          </cell>
          <cell r="H48">
            <v>33.781099543117833</v>
          </cell>
          <cell r="I48">
            <v>41.899111094388431</v>
          </cell>
        </row>
        <row r="49">
          <cell r="A49" t="str">
            <v>IMPNGA1</v>
          </cell>
          <cell r="C49" t="str">
            <v>NGA</v>
          </cell>
          <cell r="D49">
            <v>117.01557235738279</v>
          </cell>
          <cell r="E49">
            <v>106.72000000022845</v>
          </cell>
          <cell r="F49">
            <v>121.22026250964969</v>
          </cell>
          <cell r="G49">
            <v>122.22847656707525</v>
          </cell>
          <cell r="H49">
            <v>110.87254457640344</v>
          </cell>
          <cell r="I49">
            <v>86.885644119372444</v>
          </cell>
        </row>
        <row r="50">
          <cell r="A50" t="str">
            <v>IMPELC_IT</v>
          </cell>
          <cell r="C50" t="str">
            <v>ELC_I-IT</v>
          </cell>
          <cell r="D50">
            <v>6.7990978881587569</v>
          </cell>
          <cell r="E50">
            <v>4.3803207139169103E-8</v>
          </cell>
        </row>
        <row r="51">
          <cell r="A51" t="str">
            <v>IMPELC_IT</v>
          </cell>
          <cell r="C51" t="str">
            <v>ELCS</v>
          </cell>
          <cell r="D51">
            <v>6.7990978881587569</v>
          </cell>
          <cell r="E51">
            <v>4.3803207139169103E-8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3.2682024211473837</v>
          </cell>
          <cell r="E4">
            <v>3.8319807146920546</v>
          </cell>
          <cell r="F4">
            <v>3.7270777341666492</v>
          </cell>
          <cell r="G4">
            <v>3.8776936403273172</v>
          </cell>
          <cell r="H4">
            <v>5.0415622947580125</v>
          </cell>
          <cell r="I4">
            <v>5.3479009077984516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3.2682024211473837</v>
          </cell>
          <cell r="E5">
            <v>3.8319807146920546</v>
          </cell>
          <cell r="F5">
            <v>3.7270777341666492</v>
          </cell>
          <cell r="G5">
            <v>3.8776936403273172</v>
          </cell>
          <cell r="H5">
            <v>5.0415622947580125</v>
          </cell>
          <cell r="I5">
            <v>5.3479009077984516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/>
          <cell r="F6">
            <v>2.1216716816334154E-3</v>
          </cell>
          <cell r="G6">
            <v>2.4132000674556386E-3</v>
          </cell>
          <cell r="H6">
            <v>2.3835194917074813E-3</v>
          </cell>
          <cell r="I6">
            <v>2.366211687916773E-3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2.1217896047030192E-3</v>
          </cell>
          <cell r="G7">
            <v>2.4133256233483408E-3</v>
          </cell>
          <cell r="H7">
            <v>2.3836613792158337E-3</v>
          </cell>
          <cell r="I7">
            <v>2.3664298577172468E-3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3.4341727639679997E-4</v>
          </cell>
          <cell r="E8"/>
          <cell r="F8"/>
          <cell r="G8"/>
          <cell r="H8">
            <v>3.4420692737302403E-4</v>
          </cell>
          <cell r="I8">
            <v>9.5287736045598898E-5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3.4341727639679997E-4</v>
          </cell>
          <cell r="E9">
            <v>3.4341727639679997E-4</v>
          </cell>
          <cell r="F9">
            <v>3.4341727639679997E-4</v>
          </cell>
          <cell r="G9">
            <v>3.4341727639679997E-4</v>
          </cell>
          <cell r="H9">
            <v>3.4420692737302403E-4</v>
          </cell>
          <cell r="I9">
            <v>3.4509024239046202E-4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1.2928301447522701E-4</v>
          </cell>
          <cell r="G10">
            <v>1.25328146414574E-4</v>
          </cell>
          <cell r="H10">
            <v>1.8313086958170901E-4</v>
          </cell>
          <cell r="I10">
            <v>1.0655279667657E-4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6.1074654001401427E-6</v>
          </cell>
          <cell r="G11">
            <v>6.2748235455885301E-6</v>
          </cell>
          <cell r="H11">
            <v>8.7743223473791149E-6</v>
          </cell>
          <cell r="I11">
            <v>5.9412806620461164E-6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2.2922520297026066E-6</v>
          </cell>
          <cell r="G12">
            <v>2.2221302555775579E-6</v>
          </cell>
          <cell r="H12">
            <v>3.2470012337182426E-6</v>
          </cell>
          <cell r="I12">
            <v>1.8892339836271334E-6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6.1074654001401427E-6</v>
          </cell>
          <cell r="G13">
            <v>6.2748235455885301E-6</v>
          </cell>
          <cell r="H13">
            <v>8.7743223473791149E-6</v>
          </cell>
          <cell r="I13">
            <v>5.9412806620461164E-6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/>
          <cell r="F14">
            <v>5.16239944461065E-7</v>
          </cell>
          <cell r="G14"/>
          <cell r="H14">
            <v>2.2067513525778301E-7</v>
          </cell>
          <cell r="I14">
            <v>1.7085354338734299E-7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/>
          <cell r="F15">
            <v>5.16239944461065E-7</v>
          </cell>
          <cell r="G15">
            <v>5.16239944461065E-7</v>
          </cell>
          <cell r="H15">
            <v>7.1501857766923404E-7</v>
          </cell>
          <cell r="I15">
            <v>5.0143198286089004E-7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0.46151732789807259</v>
          </cell>
          <cell r="E16">
            <v>0.54457477073787663</v>
          </cell>
          <cell r="F16">
            <v>0.54457477307204327</v>
          </cell>
          <cell r="G16">
            <v>0.54457477456119874</v>
          </cell>
          <cell r="H16">
            <v>0.54457478223556799</v>
          </cell>
          <cell r="I16">
            <v>0.54457478788366898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0.46151732789807259</v>
          </cell>
          <cell r="E17">
            <v>0.54457477073787663</v>
          </cell>
          <cell r="F17">
            <v>0.54457477307204327</v>
          </cell>
          <cell r="G17">
            <v>0.54457477456119874</v>
          </cell>
          <cell r="H17">
            <v>0.54457478223556799</v>
          </cell>
          <cell r="I17">
            <v>0.54457478788366898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0.6257862073194197</v>
          </cell>
          <cell r="E18">
            <v>0.73757305291811792</v>
          </cell>
          <cell r="F18">
            <v>0.73632645373121408</v>
          </cell>
          <cell r="G18">
            <v>0.73425812300386351</v>
          </cell>
          <cell r="H18">
            <v>0.73015613260634804</v>
          </cell>
          <cell r="I18">
            <v>0.72609971717822419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8.1072416070947992E-3</v>
          </cell>
          <cell r="F19">
            <v>2.8742627543801401E-8</v>
          </cell>
          <cell r="G19">
            <v>1.0547827227400399E-3</v>
          </cell>
          <cell r="H19">
            <v>1.2630298362906901E-2</v>
          </cell>
          <cell r="I19">
            <v>1.9642087507316601E-2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3.7968001113544599E-2</v>
          </cell>
          <cell r="F20">
            <v>3.7968029856172147E-2</v>
          </cell>
          <cell r="G20">
            <v>3.9022812578912179E-2</v>
          </cell>
          <cell r="H20">
            <v>4.1060667277692094E-2</v>
          </cell>
          <cell r="I20">
            <v>4.0529484209040977E-2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/>
          <cell r="H21">
            <v>3.3699168787517353E-7</v>
          </cell>
          <cell r="I21"/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/>
          <cell r="H22">
            <v>3.3700733007424072E-7</v>
          </cell>
          <cell r="I22"/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7.2662199184600878E-7</v>
          </cell>
          <cell r="H23">
            <v>1.4293564047108848E-6</v>
          </cell>
          <cell r="I23">
            <v>3.3904779279785262E-7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0.52046940820208865</v>
          </cell>
          <cell r="E24">
            <v>0.59724015012215503</v>
          </cell>
          <cell r="F24">
            <v>0.29668261037765031</v>
          </cell>
          <cell r="G24">
            <v>0.28497294579962995</v>
          </cell>
          <cell r="H24">
            <v>0.24904977882546789</v>
          </cell>
          <cell r="I24">
            <v>0.20104343404177727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1.0409388164041773</v>
          </cell>
          <cell r="E25">
            <v>1.1944803002443103</v>
          </cell>
          <cell r="F25">
            <v>0.59336522075530074</v>
          </cell>
          <cell r="G25">
            <v>0.56994589159926001</v>
          </cell>
          <cell r="H25">
            <v>0.49809955765093561</v>
          </cell>
          <cell r="I25">
            <v>0.40208686808355465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5.11125572067927E-3</v>
          </cell>
          <cell r="F26"/>
          <cell r="G26"/>
          <cell r="H26">
            <v>1.03104569587373E-2</v>
          </cell>
          <cell r="I26">
            <v>3.4194691427850599E-3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4.0433266443163071E-2</v>
          </cell>
          <cell r="F27">
            <v>4.0433086289045954E-2</v>
          </cell>
          <cell r="G27">
            <v>4.0433082928152099E-2</v>
          </cell>
          <cell r="H27">
            <v>1.7022476367788801E-2</v>
          </cell>
          <cell r="I27">
            <v>1.37412617139603E-2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4.3871535683249805</v>
          </cell>
          <cell r="E28">
            <v>4.3871533766300956</v>
          </cell>
          <cell r="F28">
            <v>4.2031057621513863</v>
          </cell>
          <cell r="G28">
            <v>3.9036908472734244</v>
          </cell>
          <cell r="H28">
            <v>3.0414329469866486</v>
          </cell>
          <cell r="I28">
            <v>2.0581928607808977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6.0932688448958103</v>
          </cell>
          <cell r="E29">
            <v>6.0932685786529062</v>
          </cell>
          <cell r="F29">
            <v>5.837646891876922</v>
          </cell>
          <cell r="G29">
            <v>5.4217928434353029</v>
          </cell>
          <cell r="H29">
            <v>4.224212426370344</v>
          </cell>
          <cell r="I29">
            <v>2.8586011955290225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/>
          <cell r="F30"/>
          <cell r="G30"/>
          <cell r="H30">
            <v>5.0376536548104901E-2</v>
          </cell>
          <cell r="I30">
            <v>4.7200853930943698E-2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0.354428052062076</v>
          </cell>
          <cell r="F31">
            <v>0.354428052062076</v>
          </cell>
          <cell r="G31">
            <v>0.354428052062076</v>
          </cell>
          <cell r="H31">
            <v>0.24614114688230401</v>
          </cell>
          <cell r="I31">
            <v>0.16656817841434299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6.5061937904537973E-2</v>
          </cell>
          <cell r="I32">
            <v>5.2603263243359261E-2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6.5719129196502954E-2</v>
          </cell>
          <cell r="I33">
            <v>5.3134609336726493E-2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/>
          <cell r="H34">
            <v>7.6751333666336798E-3</v>
          </cell>
          <cell r="I34">
            <v>3.7286730059129102E-8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/>
          <cell r="H35">
            <v>7.6751333666336798E-3</v>
          </cell>
          <cell r="I35">
            <v>7.6751706533637401E-3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6.1735442448848739</v>
          </cell>
          <cell r="E36">
            <v>7.1868580880072779</v>
          </cell>
          <cell r="F36">
            <v>6.0175421173818684</v>
          </cell>
          <cell r="G36">
            <v>4.9103314279253816</v>
          </cell>
          <cell r="H36">
            <v>2.1680053121645324</v>
          </cell>
          <cell r="I36">
            <v>0.44726443609232708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8.5743670067845432</v>
          </cell>
          <cell r="E37">
            <v>9.9817473444545524</v>
          </cell>
          <cell r="F37">
            <v>8.3576973852525906</v>
          </cell>
          <cell r="G37">
            <v>6.8199047610074741</v>
          </cell>
          <cell r="H37">
            <v>3.0111184891174081</v>
          </cell>
          <cell r="I37">
            <v>0.62120060568378754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1.5918113368821899E-4</v>
          </cell>
          <cell r="E38">
            <v>7.6952430229910204E-2</v>
          </cell>
          <cell r="F38"/>
          <cell r="G38"/>
          <cell r="H38"/>
          <cell r="I38"/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0.47857945895080023</v>
          </cell>
          <cell r="E39">
            <v>0.55553188918071039</v>
          </cell>
          <cell r="F39">
            <v>0.4676789972662217</v>
          </cell>
          <cell r="G39">
            <v>0.43037864413630939</v>
          </cell>
          <cell r="H39">
            <v>0.16830290519737201</v>
          </cell>
          <cell r="I39">
            <v>5.4855411813591104E-2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5.1850533315643821</v>
          </cell>
          <cell r="E40">
            <v>5.5675572496921539</v>
          </cell>
          <cell r="F40">
            <v>5.6852780835056089</v>
          </cell>
          <cell r="G40">
            <v>7.5350892861049381</v>
          </cell>
          <cell r="H40">
            <v>10.709262133065343</v>
          </cell>
          <cell r="I40">
            <v>12.93954237436515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5.1850533315643821</v>
          </cell>
          <cell r="E41">
            <v>5.5675572496921539</v>
          </cell>
          <cell r="F41">
            <v>5.6852780835056089</v>
          </cell>
          <cell r="G41">
            <v>7.5350892861049381</v>
          </cell>
          <cell r="H41">
            <v>10.709262133065343</v>
          </cell>
          <cell r="I41">
            <v>12.93954237436515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5.6086386883485106</v>
          </cell>
          <cell r="E42">
            <v>6.0095191368573708</v>
          </cell>
          <cell r="F42">
            <v>6.1169742641417919</v>
          </cell>
          <cell r="G42">
            <v>8.0642943173794013</v>
          </cell>
          <cell r="H42">
            <v>11.341226099570886</v>
          </cell>
          <cell r="I42">
            <v>13.620570920384374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8.3647951702487902E-5</v>
          </cell>
          <cell r="F43">
            <v>3.1313794289050102E-2</v>
          </cell>
          <cell r="G43">
            <v>8.3783965861228299E-2</v>
          </cell>
          <cell r="H43">
            <v>0.125705534515171</v>
          </cell>
          <cell r="I43">
            <v>0.47165932694312601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0.32345560395527045</v>
          </cell>
          <cell r="F44">
            <v>0.35472672138842859</v>
          </cell>
          <cell r="G44">
            <v>0.43843206618421199</v>
          </cell>
          <cell r="H44">
            <v>0.60574823494625585</v>
          </cell>
          <cell r="I44">
            <v>0.73940474615479423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2.8217663480979298E-8</v>
          </cell>
          <cell r="G45">
            <v>1.858079167594413E-7</v>
          </cell>
          <cell r="H45">
            <v>4.935242334951773E-7</v>
          </cell>
          <cell r="I45">
            <v>5.1173820897861603E-7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2.3011910551422501E-8</v>
          </cell>
          <cell r="G46">
            <v>1.8882421383612401E-7</v>
          </cell>
          <cell r="H46">
            <v>4.5738268552267384E-7</v>
          </cell>
          <cell r="I46">
            <v>4.9046506233912553E-7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1.4616346005751901E-8</v>
          </cell>
          <cell r="E47">
            <v>1.6665443583571501E-8</v>
          </cell>
          <cell r="F47">
            <v>8.6204748498523103E-8</v>
          </cell>
          <cell r="G47">
            <v>3.85036668102254E-8</v>
          </cell>
          <cell r="H47">
            <v>6.2091027789225399E-8</v>
          </cell>
          <cell r="I47">
            <v>1.02249521330076E-7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1.895618606625603E-8</v>
          </cell>
          <cell r="E48">
            <v>2.2192662890419335E-9</v>
          </cell>
          <cell r="F48">
            <v>8.9073523577688114E-8</v>
          </cell>
          <cell r="G48">
            <v>8.1790183562882426E-8</v>
          </cell>
          <cell r="H48">
            <v>1.4235429673689499E-7</v>
          </cell>
          <cell r="I48">
            <v>1.436577017448866E-7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5.4452371444660072E-2</v>
          </cell>
          <cell r="F49">
            <v>6.9547245274968597E-2</v>
          </cell>
          <cell r="G49">
            <v>0.11200650424473126</v>
          </cell>
          <cell r="H49">
            <v>0.24325320567378553</v>
          </cell>
          <cell r="I49">
            <v>0.42410281736048594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2.0317082652611611</v>
          </cell>
          <cell r="E50">
            <v>3.8269932662802617</v>
          </cell>
          <cell r="F50">
            <v>4.1412823463535391</v>
          </cell>
          <cell r="G50">
            <v>3.1058784693825738</v>
          </cell>
          <cell r="H50">
            <v>3.9011226723780106</v>
          </cell>
          <cell r="I50">
            <v>3.6306325621673352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1.7872897511924586</v>
          </cell>
          <cell r="E51">
            <v>3.5391857597310796</v>
          </cell>
          <cell r="F51">
            <v>3.5135623458347855</v>
          </cell>
          <cell r="G51">
            <v>2.4221349095955991</v>
          </cell>
          <cell r="H51">
            <v>3.0004144112554223</v>
          </cell>
          <cell r="I51">
            <v>2.5163378386796698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4.5210019967698294</v>
          </cell>
          <cell r="E52">
            <v>1.895563555988546</v>
          </cell>
          <cell r="F52">
            <v>1.8955635569535618</v>
          </cell>
          <cell r="G52">
            <v>1.8955635548420731</v>
          </cell>
          <cell r="H52">
            <v>1.8955635604852574</v>
          </cell>
          <cell r="I52">
            <v>1.8955633798093394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0.35008105057613309</v>
          </cell>
          <cell r="F53">
            <v>0.38254301520547201</v>
          </cell>
          <cell r="G53">
            <v>0.44347219869243243</v>
          </cell>
          <cell r="H53">
            <v>0.59598955210110616</v>
          </cell>
          <cell r="I53">
            <v>0.80096019429451748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9.2187280639759912</v>
          </cell>
          <cell r="E54">
            <v>10.684744572076006</v>
          </cell>
          <cell r="F54">
            <v>11.031824976295606</v>
          </cell>
          <cell r="G54">
            <v>8.7676858256592691</v>
          </cell>
          <cell r="H54">
            <v>10.511209318648433</v>
          </cell>
          <cell r="I54">
            <v>10.035471719391362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0.62767173571277002</v>
          </cell>
          <cell r="E55">
            <v>3.2236263105699201E-2</v>
          </cell>
          <cell r="F55">
            <v>3.1691533835598602E-3</v>
          </cell>
          <cell r="G55">
            <v>7.7949052808998602E-3</v>
          </cell>
          <cell r="H55">
            <v>1.1110133744657399E-2</v>
          </cell>
          <cell r="I55">
            <v>3.02253328729329E-2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0.62767173571277002</v>
          </cell>
          <cell r="E56">
            <v>0.65990799881846895</v>
          </cell>
          <cell r="F56">
            <v>0.66307715220202901</v>
          </cell>
          <cell r="G56">
            <v>0.670872057482929</v>
          </cell>
          <cell r="H56">
            <v>0.69259662033723501</v>
          </cell>
          <cell r="I56">
            <v>0.72282195321016796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8.6403758308909624E-3</v>
          </cell>
          <cell r="E57">
            <v>9.6576457795899405E-7</v>
          </cell>
          <cell r="F57">
            <v>9.2062546188802913E-2</v>
          </cell>
          <cell r="G57">
            <v>0.12454014539123956</v>
          </cell>
          <cell r="H57">
            <v>0.57744706441201399</v>
          </cell>
          <cell r="I57">
            <v>0.65298524892670351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1.8980346184181537E-2</v>
          </cell>
          <cell r="E58">
            <v>9.6576544916600899E-7</v>
          </cell>
          <cell r="F58">
            <v>9.1512924730497908E-2</v>
          </cell>
          <cell r="G58">
            <v>0.12362518619217625</v>
          </cell>
          <cell r="H58">
            <v>0.55940476389274396</v>
          </cell>
          <cell r="I58">
            <v>0.62492946449681608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2.7620722015072478E-2</v>
          </cell>
          <cell r="E59">
            <v>2.7398795731046354E-6</v>
          </cell>
          <cell r="F59">
            <v>0.18357546481816087</v>
          </cell>
          <cell r="G59">
            <v>0.24816533158341564</v>
          </cell>
          <cell r="H59">
            <v>1.1368518283047586</v>
          </cell>
          <cell r="I59">
            <v>1.2779147618050528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73.238307317117929</v>
          </cell>
          <cell r="E60">
            <v>78.573829657102436</v>
          </cell>
          <cell r="F60">
            <v>77.921294086828681</v>
          </cell>
          <cell r="G60">
            <v>76.684327232711453</v>
          </cell>
          <cell r="H60">
            <v>71.349782922130046</v>
          </cell>
          <cell r="I60">
            <v>64.964070338023745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6.9642317946326706</v>
          </cell>
          <cell r="F61">
            <v>6.9642227418472178</v>
          </cell>
          <cell r="G61">
            <v>6.9642271674851539</v>
          </cell>
          <cell r="H61">
            <v>8.474247289128531</v>
          </cell>
          <cell r="I61">
            <v>8.4741348362322721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6.1735442448848739</v>
          </cell>
          <cell r="E62">
            <v>7.1868580880072779</v>
          </cell>
          <cell r="F62">
            <v>6.0175421173818684</v>
          </cell>
          <cell r="G62">
            <v>4.9103314279253816</v>
          </cell>
          <cell r="H62">
            <v>2.1680053121645324</v>
          </cell>
          <cell r="I62">
            <v>0.44726443609232708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5.7108529976517045E-7</v>
          </cell>
          <cell r="H63">
            <v>5.678340141702185E-7</v>
          </cell>
          <cell r="I63">
            <v>5.6867780740509247E-7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5.5539000090204036</v>
          </cell>
          <cell r="E64">
            <v>6.0159353451421786</v>
          </cell>
          <cell r="F64">
            <v>6.0159353461059979</v>
          </cell>
          <cell r="G64">
            <v>6.0159353452619246</v>
          </cell>
          <cell r="H64">
            <v>6.0159353486162486</v>
          </cell>
          <cell r="I64">
            <v>6.0159353525273449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2.3940341026319176</v>
          </cell>
          <cell r="E65">
            <v>3.020133551388055E-7</v>
          </cell>
          <cell r="F65">
            <v>2.2316348269073405</v>
          </cell>
          <cell r="G65">
            <v>1.9435529582087436</v>
          </cell>
          <cell r="H65">
            <v>1.3113384906432226</v>
          </cell>
          <cell r="I65">
            <v>0.77670792215304896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1.2230653840355754</v>
          </cell>
          <cell r="E66">
            <v>1.3407655446910371</v>
          </cell>
          <cell r="F66">
            <v>1.4128011569025942</v>
          </cell>
          <cell r="G66">
            <v>1.4128008101247769</v>
          </cell>
          <cell r="H66">
            <v>1.6294054197613725</v>
          </cell>
          <cell r="I66">
            <v>1.7831419102106953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4.2612045285766929</v>
          </cell>
          <cell r="E67">
            <v>4.6176476373593776</v>
          </cell>
          <cell r="F67">
            <v>4.8279418524182676</v>
          </cell>
          <cell r="G67">
            <v>5.201739981993625</v>
          </cell>
          <cell r="H67">
            <v>6.0179923213388102</v>
          </cell>
          <cell r="I67">
            <v>6.0114127925503622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1.8770697058283434</v>
          </cell>
          <cell r="E68">
            <v>2.1600816443446162</v>
          </cell>
          <cell r="F68">
            <v>2.177362902735803</v>
          </cell>
          <cell r="G68">
            <v>2.2809877774405662</v>
          </cell>
          <cell r="H68">
            <v>2.7648725487131554</v>
          </cell>
          <cell r="I68">
            <v>2.5898449199165006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0.68564834667838737</v>
          </cell>
          <cell r="E69">
            <v>0.74268822178959637</v>
          </cell>
          <cell r="F69">
            <v>0.64602379642826258</v>
          </cell>
          <cell r="G69">
            <v>1.5590206497282884</v>
          </cell>
          <cell r="H69">
            <v>6.7798863605210329</v>
          </cell>
          <cell r="I69">
            <v>5.9336644029875405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0.62699331839952366</v>
          </cell>
          <cell r="E70">
            <v>0.68733127511520609</v>
          </cell>
          <cell r="F70">
            <v>0.68732720571634764</v>
          </cell>
          <cell r="G70">
            <v>0.68732916186854487</v>
          </cell>
          <cell r="H70">
            <v>0.68330051081948862</v>
          </cell>
          <cell r="I70">
            <v>1.0043468752391298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8.6826006141816238E-6</v>
          </cell>
          <cell r="H71">
            <v>6.5872650821401583E-6</v>
          </cell>
          <cell r="I71">
            <v>2.2931341632837243E-6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24.189713919864669</v>
          </cell>
          <cell r="E72">
            <v>25.326919591379657</v>
          </cell>
          <cell r="F72">
            <v>24.179109984598131</v>
          </cell>
          <cell r="G72">
            <v>25.05588814677035</v>
          </cell>
          <cell r="H72">
            <v>24.937745637992879</v>
          </cell>
          <cell r="I72">
            <v>20.75880771094419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1.9912064923651262E-6</v>
          </cell>
          <cell r="G73">
            <v>1.7942790880091667E-6</v>
          </cell>
          <cell r="H73">
            <v>1.3745450874136556E-5</v>
          </cell>
          <cell r="I73">
            <v>0.96420135289322562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1.4100643958729777</v>
          </cell>
          <cell r="E74">
            <v>1.527369275048492</v>
          </cell>
          <cell r="F74">
            <v>1.3842364820066499</v>
          </cell>
          <cell r="G74">
            <v>1.1462429797640918</v>
          </cell>
          <cell r="H74">
            <v>0.74595160882544487</v>
          </cell>
          <cell r="I74">
            <v>0.62202817837251012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1.034172078830315E-6</v>
          </cell>
          <cell r="H75">
            <v>1.2397062137580786E-6</v>
          </cell>
          <cell r="I75">
            <v>5.8824050405845788E-7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24.843069306978268</v>
          </cell>
          <cell r="E76">
            <v>22.004000431746253</v>
          </cell>
          <cell r="F76">
            <v>21.37715290242701</v>
          </cell>
          <cell r="G76">
            <v>19.506255787285372</v>
          </cell>
          <cell r="H76">
            <v>9.8210778466769177</v>
          </cell>
          <cell r="I76">
            <v>9.5825737962235671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6.1339761078329424E-6</v>
          </cell>
          <cell r="G77">
            <v>2.6360151507000507E-6</v>
          </cell>
          <cell r="H77">
            <v>6.3462542227903009E-5</v>
          </cell>
          <cell r="I77">
            <v>1.3267671230671011E-7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8.1115115917197192E-6</v>
          </cell>
          <cell r="G78">
            <v>3.4866315408226734E-6</v>
          </cell>
          <cell r="H78">
            <v>7.482926867415081E-5</v>
          </cell>
          <cell r="I78">
            <v>9.7549784843635902E-8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3.64972945034298E-6</v>
          </cell>
          <cell r="E79"/>
          <cell r="F79">
            <v>6.1238866263275103E-4</v>
          </cell>
          <cell r="G79">
            <v>9.4288958310558002E-4</v>
          </cell>
          <cell r="H79">
            <v>7.8096993914864393E-8</v>
          </cell>
          <cell r="I79">
            <v>1.37570329511885E-7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3.64972945034298E-6</v>
          </cell>
          <cell r="E80">
            <v>9.6359227754409946E-8</v>
          </cell>
          <cell r="F80">
            <v>6.1249911697903276E-4</v>
          </cell>
          <cell r="G80">
            <v>1.5554275868063759E-3</v>
          </cell>
          <cell r="H80">
            <v>7.5248650744913004E-4</v>
          </cell>
          <cell r="I80">
            <v>1.8780869693070452E-7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7.033223990755662E-5</v>
          </cell>
          <cell r="F81">
            <v>9.7952872489587726E-5</v>
          </cell>
          <cell r="G81">
            <v>7.869921167338868E-4</v>
          </cell>
          <cell r="H81">
            <v>0.2667219880047238</v>
          </cell>
          <cell r="I81">
            <v>0.26631420700483582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7.0336122101757713E-5</v>
          </cell>
          <cell r="F82">
            <v>9.7957015855707613E-5</v>
          </cell>
          <cell r="G82">
            <v>7.8699514852109719E-4</v>
          </cell>
          <cell r="H82">
            <v>0.26672200018427528</v>
          </cell>
          <cell r="I82">
            <v>0.26631420171787262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2.6300724841821E-6</v>
          </cell>
          <cell r="F83">
            <v>9.7840304382069398E-7</v>
          </cell>
          <cell r="G83">
            <v>2.4482954260383098E-5</v>
          </cell>
          <cell r="H83">
            <v>1.27173498215686E-6</v>
          </cell>
          <cell r="I83">
            <v>1.92657935978992E-3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2.6300724841821E-6</v>
          </cell>
          <cell r="F84">
            <v>3.6084755280027901E-6</v>
          </cell>
          <cell r="G84">
            <v>2.80914297883859E-5</v>
          </cell>
          <cell r="H84">
            <v>9.4114085138512493E-3</v>
          </cell>
          <cell r="I84">
            <v>9.4114060041000092E-3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>
            <v>8.5920561682628668E-7</v>
          </cell>
          <cell r="E85"/>
          <cell r="F85">
            <v>2.1727716486246265E-6</v>
          </cell>
          <cell r="G85">
            <v>1.3509053817045133E-6</v>
          </cell>
          <cell r="H85">
            <v>8.3877344444433584E-6</v>
          </cell>
          <cell r="I85">
            <v>5.6249298497215064E-6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/>
          <cell r="F86">
            <v>3.5170446179226424E-6</v>
          </cell>
          <cell r="G86">
            <v>3.1914615074376425E-6</v>
          </cell>
          <cell r="H86">
            <v>4.3555072051578204E-8</v>
          </cell>
          <cell r="I86">
            <v>2.5068809804626532E-7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3.0246802259021086E-2</v>
          </cell>
          <cell r="E87">
            <v>2.8237070440486562E-3</v>
          </cell>
          <cell r="F87">
            <v>9.3853884744395447E-3</v>
          </cell>
          <cell r="G87">
            <v>9.0766698055227812E-3</v>
          </cell>
          <cell r="H87">
            <v>8.5096886473736959E-3</v>
          </cell>
          <cell r="I87">
            <v>7.9697337660730953E-3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3.0248913470269253E-2</v>
          </cell>
          <cell r="E88">
            <v>2.8237665941089527E-3</v>
          </cell>
          <cell r="F88">
            <v>9.3926045913903505E-3</v>
          </cell>
          <cell r="G88">
            <v>9.0827081105217273E-3</v>
          </cell>
          <cell r="H88">
            <v>8.519041908700847E-3</v>
          </cell>
          <cell r="I88">
            <v>7.9761901765757863E-3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3.5600000057513128</v>
          </cell>
          <cell r="E89">
            <v>3.4647164172366667</v>
          </cell>
          <cell r="F89">
            <v>1.7325083404243857</v>
          </cell>
          <cell r="G89">
            <v>1.9017489852249805E-6</v>
          </cell>
          <cell r="H89">
            <v>1.5056647720608531E-6</v>
          </cell>
          <cell r="I89"/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330.01200053314699</v>
          </cell>
          <cell r="E90">
            <v>321.17921187783998</v>
          </cell>
          <cell r="F90">
            <v>160.60352315733999</v>
          </cell>
          <cell r="G90">
            <v>1.7629213093035601E-4</v>
          </cell>
          <cell r="H90">
            <v>1.39575124370041E-4</v>
          </cell>
          <cell r="I90"/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3.5600000057513128</v>
          </cell>
          <cell r="E91">
            <v>3.4647164172366667</v>
          </cell>
          <cell r="F91">
            <v>1.7325083404243857</v>
          </cell>
          <cell r="G91">
            <v>1.9017489852249805E-6</v>
          </cell>
          <cell r="H91">
            <v>1.5056647720608531E-6</v>
          </cell>
          <cell r="I91"/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0.38978221356725734</v>
          </cell>
          <cell r="E92">
            <v>0.7803444925338705</v>
          </cell>
          <cell r="F92">
            <v>0.78034357878473537</v>
          </cell>
          <cell r="G92">
            <v>0.78034396508521209</v>
          </cell>
          <cell r="H92">
            <v>0.78029671279864543</v>
          </cell>
          <cell r="I92">
            <v>2.4432227765291907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0.38978221356725734</v>
          </cell>
          <cell r="E93">
            <v>0.7803444925338705</v>
          </cell>
          <cell r="F93">
            <v>0.78034357878473537</v>
          </cell>
          <cell r="G93">
            <v>0.78034396508521209</v>
          </cell>
          <cell r="H93">
            <v>0.78029671279864543</v>
          </cell>
          <cell r="I93">
            <v>2.4432227765291907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/>
          <cell r="G94"/>
          <cell r="H94"/>
          <cell r="I94">
            <v>0.14279052770938899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5.5102891573623601E-2</v>
          </cell>
          <cell r="G95">
            <v>5.5102891573623601E-2</v>
          </cell>
          <cell r="H95">
            <v>5.5102891573623601E-2</v>
          </cell>
          <cell r="I95">
            <v>0.17253524284265701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4.6280234926340045</v>
          </cell>
          <cell r="E96">
            <v>3.6602853265494151</v>
          </cell>
          <cell r="F96">
            <v>3.0570845857636333</v>
          </cell>
          <cell r="G96">
            <v>2.7147069569897124</v>
          </cell>
          <cell r="H96">
            <v>2.7884004865083583</v>
          </cell>
          <cell r="I96">
            <v>0.35508484847120914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4.8716036764568518</v>
          </cell>
          <cell r="E97">
            <v>3.8529319226835943</v>
          </cell>
          <cell r="F97">
            <v>3.2179837744880366</v>
          </cell>
          <cell r="G97">
            <v>2.8575862705154891</v>
          </cell>
          <cell r="H97">
            <v>2.9351584068509031</v>
          </cell>
          <cell r="I97">
            <v>0.37377352470653602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2.5230363128531901E-8</v>
          </cell>
          <cell r="E98"/>
          <cell r="F98"/>
          <cell r="G98"/>
          <cell r="H98">
            <v>1.46731464622756E-8</v>
          </cell>
          <cell r="I98"/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0.32680116917870211</v>
          </cell>
          <cell r="E99">
            <v>0.32680116917870211</v>
          </cell>
          <cell r="F99">
            <v>0.32680116917870211</v>
          </cell>
          <cell r="G99">
            <v>0.3268011563113109</v>
          </cell>
          <cell r="H99">
            <v>0.19902409253175299</v>
          </cell>
          <cell r="I99">
            <v>3.9608408279588503E-2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2.5520196895828162E-3</v>
          </cell>
          <cell r="F100">
            <v>2.7833170344806037E-3</v>
          </cell>
          <cell r="G100">
            <v>2.5594201118355467E-3</v>
          </cell>
          <cell r="H100">
            <v>0.74999624677345866</v>
          </cell>
          <cell r="I100">
            <v>1.5000020587973875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2.5520196895828162E-3</v>
          </cell>
          <cell r="F101">
            <v>2.7833170344806037E-3</v>
          </cell>
          <cell r="G101">
            <v>2.5594201118355467E-3</v>
          </cell>
          <cell r="H101">
            <v>0.74999624677345866</v>
          </cell>
          <cell r="I101">
            <v>1.5000020587973875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2.5777976662452696E-3</v>
          </cell>
          <cell r="F102">
            <v>2.8114313479602059E-3</v>
          </cell>
          <cell r="G102">
            <v>2.5852728402379261E-3</v>
          </cell>
          <cell r="H102">
            <v>0.75757196643783642</v>
          </cell>
          <cell r="I102">
            <v>1.5151535947448349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2.21196191883151E-4</v>
          </cell>
          <cell r="F103">
            <v>9.0588897912183199E-5</v>
          </cell>
          <cell r="G103">
            <v>8.0893456953635805E-5</v>
          </cell>
          <cell r="H103">
            <v>8.6903400317266306E-5</v>
          </cell>
          <cell r="I103">
            <v>0.107493833708026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2.21196191883151E-4</v>
          </cell>
          <cell r="F104">
            <v>2.192851903405769E-4</v>
          </cell>
          <cell r="G104">
            <v>2.1392125991534196E-4</v>
          </cell>
          <cell r="H104">
            <v>6.0792402884282587E-2</v>
          </cell>
          <cell r="I104">
            <v>0.13317579400442858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0.60709433481301356</v>
          </cell>
          <cell r="E105">
            <v>1.2154037906700839</v>
          </cell>
          <cell r="F105">
            <v>1.2154028570923154</v>
          </cell>
          <cell r="G105">
            <v>1.2154032520886582</v>
          </cell>
          <cell r="H105">
            <v>1.2153292850135717</v>
          </cell>
          <cell r="I105">
            <v>0.68689412338163591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0.60709433481301356</v>
          </cell>
          <cell r="E106">
            <v>1.2154037906700839</v>
          </cell>
          <cell r="F106">
            <v>1.2154028570923154</v>
          </cell>
          <cell r="G106">
            <v>1.2154032520886582</v>
          </cell>
          <cell r="H106">
            <v>1.2153292850135717</v>
          </cell>
          <cell r="I106">
            <v>0.68689412338163591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/>
          <cell r="G107"/>
          <cell r="H107"/>
          <cell r="I107">
            <v>2.17896537139857E-3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8.5823973297401199E-2</v>
          </cell>
          <cell r="G108">
            <v>8.5823973297401199E-2</v>
          </cell>
          <cell r="H108">
            <v>8.5823973297401199E-2</v>
          </cell>
          <cell r="I108">
            <v>4.85070175739871E-2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6.2197672286100041E-5</v>
          </cell>
          <cell r="E109">
            <v>7.5187736437964003E-8</v>
          </cell>
          <cell r="F109">
            <v>1.7043270157159324E-5</v>
          </cell>
          <cell r="G109">
            <v>5.0194762221188113E-7</v>
          </cell>
          <cell r="H109">
            <v>0.18383129705477402</v>
          </cell>
          <cell r="I109">
            <v>0.39185815915021532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3.6125166353364212E-7</v>
          </cell>
          <cell r="H110">
            <v>1.4712584915794352E-6</v>
          </cell>
          <cell r="I110">
            <v>1.0452944344938891E-7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/>
          <cell r="H111">
            <v>2.8665464658411892E-6</v>
          </cell>
          <cell r="I111">
            <v>5.6774096654366739E-7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/>
          <cell r="H112">
            <v>4.9953752092112999E-8</v>
          </cell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/>
          <cell r="H113">
            <v>1.03167606173446E-8</v>
          </cell>
          <cell r="I113"/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6.2136236597278203E-5</v>
          </cell>
          <cell r="E114"/>
          <cell r="F114"/>
          <cell r="G114"/>
          <cell r="H114">
            <v>0.18381419795593867</v>
          </cell>
          <cell r="I114">
            <v>0.13314618514142015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7.5187736437964003E-8</v>
          </cell>
          <cell r="F115">
            <v>1.3763833141747764E-5</v>
          </cell>
          <cell r="G115"/>
          <cell r="H115"/>
          <cell r="I115">
            <v>0.25870873522643772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/>
          <cell r="E116"/>
          <cell r="F116">
            <v>2.525333183274243E-6</v>
          </cell>
          <cell r="G116"/>
          <cell r="H116">
            <v>4.1623555567321919E-7</v>
          </cell>
          <cell r="I116">
            <v>1.04551995494026E-8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/>
          <cell r="F117">
            <v>6.2085722168022804E-8</v>
          </cell>
          <cell r="G117"/>
          <cell r="H117">
            <v>8.6104703897756933E-6</v>
          </cell>
          <cell r="I117"/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7.4874553791440667E-6</v>
          </cell>
          <cell r="H118">
            <v>8.2537441356350748E-6</v>
          </cell>
          <cell r="I118">
            <v>2.720283024747412E-6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7.5630862415596609E-6</v>
          </cell>
          <cell r="H119">
            <v>8.3371152885202787E-6</v>
          </cell>
          <cell r="I119">
            <v>2.7477606310579919E-6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7.4874553791440667E-6</v>
          </cell>
          <cell r="H120">
            <v>8.2537441356350748E-6</v>
          </cell>
          <cell r="I120">
            <v>2.720283024747412E-6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7.2452088405161105E-7</v>
          </cell>
          <cell r="H121">
            <v>5.8828253148237096E-7</v>
          </cell>
          <cell r="I121">
            <v>2.4153551877842701E-7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7.2452088405161105E-7</v>
          </cell>
          <cell r="H122">
            <v>9.4069764272921984E-7</v>
          </cell>
          <cell r="I122">
            <v>4.22492821768744E-7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8.1578355332906298E-6</v>
          </cell>
          <cell r="H123">
            <v>1.087276141329981E-5</v>
          </cell>
          <cell r="I123">
            <v>3.4264869269317438E-6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3.21691940697141E-7</v>
          </cell>
          <cell r="H124">
            <v>4.7933764841909369E-7</v>
          </cell>
          <cell r="I124">
            <v>2.6874010417618181E-7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/>
          <cell r="E125"/>
          <cell r="F125"/>
          <cell r="G125">
            <v>8.954655598867887E-6</v>
          </cell>
          <cell r="H125">
            <v>1.173170355367336E-5</v>
          </cell>
          <cell r="I125">
            <v>4.8302024141333895E-6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1.7694168536805319</v>
          </cell>
          <cell r="E126">
            <v>3.5037939021337681</v>
          </cell>
          <cell r="F126">
            <v>3.4784267223764407</v>
          </cell>
          <cell r="G126">
            <v>2.3979135604996404</v>
          </cell>
          <cell r="H126">
            <v>2.9704102671428698</v>
          </cell>
          <cell r="I126">
            <v>2.4911744602928749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1.7694168536805319</v>
          </cell>
          <cell r="E127">
            <v>3.5037939021337681</v>
          </cell>
          <cell r="F127">
            <v>3.4784267223764407</v>
          </cell>
          <cell r="G127">
            <v>2.3979135604996404</v>
          </cell>
          <cell r="H127">
            <v>2.9704102671428698</v>
          </cell>
          <cell r="I127">
            <v>2.4911744602928749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1.7872897511924586</v>
          </cell>
          <cell r="E128">
            <v>3.5391857597310796</v>
          </cell>
          <cell r="F128">
            <v>3.5135623458347855</v>
          </cell>
          <cell r="G128">
            <v>2.4221349095955991</v>
          </cell>
          <cell r="H128">
            <v>3.0004144112554223</v>
          </cell>
          <cell r="I128">
            <v>2.5163378386796698</v>
          </cell>
          <cell r="J128"/>
          <cell r="K128"/>
        </row>
        <row r="129">
          <cell r="A129" t="str">
            <v>RHES-SHLTHDH</v>
          </cell>
          <cell r="B129" t="str">
            <v>VAR_cap</v>
          </cell>
          <cell r="C129" t="str">
            <v>-</v>
          </cell>
          <cell r="D129">
            <v>0.31204626794151202</v>
          </cell>
          <cell r="E129">
            <v>0.31204626794151202</v>
          </cell>
          <cell r="F129">
            <v>0.31204626794151202</v>
          </cell>
          <cell r="G129">
            <v>0.31204626794151202</v>
          </cell>
          <cell r="H129">
            <v>0.31204626794151202</v>
          </cell>
          <cell r="I129">
            <v>0.31204626794151202</v>
          </cell>
          <cell r="J129"/>
          <cell r="K129"/>
          <cell r="L129"/>
          <cell r="M129"/>
        </row>
        <row r="130">
          <cell r="A130" t="str">
            <v>RHEM-SHCONBR3</v>
          </cell>
          <cell r="B130" t="str">
            <v>VAR_fout</v>
          </cell>
          <cell r="C130" t="str">
            <v>RHEM-SHCON</v>
          </cell>
          <cell r="D130">
            <v>0.48782243701231331</v>
          </cell>
          <cell r="E130">
            <v>0.97662121575188832</v>
          </cell>
          <cell r="F130">
            <v>0.97662028980152626</v>
          </cell>
          <cell r="G130">
            <v>0.97662067947036235</v>
          </cell>
          <cell r="H130">
            <v>0.97656136796719395</v>
          </cell>
          <cell r="I130">
            <v>0.52715073635312404</v>
          </cell>
          <cell r="J130"/>
          <cell r="K130"/>
        </row>
        <row r="131">
          <cell r="A131" t="str">
            <v>RHEM-SHCONBR3</v>
          </cell>
          <cell r="B131" t="str">
            <v>VAR_fin</v>
          </cell>
          <cell r="C131" t="str">
            <v>CON</v>
          </cell>
          <cell r="D131">
            <v>0.48782243701231331</v>
          </cell>
          <cell r="E131">
            <v>0.97662121575188832</v>
          </cell>
          <cell r="F131">
            <v>0.97662028980152626</v>
          </cell>
          <cell r="G131">
            <v>0.97662067947036235</v>
          </cell>
          <cell r="H131">
            <v>0.97656136796719395</v>
          </cell>
          <cell r="I131">
            <v>0.52715073635312404</v>
          </cell>
          <cell r="J131"/>
        </row>
        <row r="132">
          <cell r="A132" t="str">
            <v>RHEM-SHCONBR3</v>
          </cell>
          <cell r="B132" t="str">
            <v>VAR_ncap</v>
          </cell>
          <cell r="C132" t="str">
            <v>-</v>
          </cell>
          <cell r="D132">
            <v>3.44813439133239E-2</v>
          </cell>
          <cell r="E132">
            <v>3.44813439133239E-2</v>
          </cell>
          <cell r="F132"/>
          <cell r="G132"/>
          <cell r="H132"/>
          <cell r="I132"/>
          <cell r="J132"/>
          <cell r="K132"/>
        </row>
        <row r="133">
          <cell r="A133" t="str">
            <v>RHEM-SHCONBR3</v>
          </cell>
          <cell r="B133" t="str">
            <v>VAR_cap</v>
          </cell>
          <cell r="C133" t="str">
            <v>-</v>
          </cell>
          <cell r="D133">
            <v>3.44813439133239E-2</v>
          </cell>
          <cell r="E133">
            <v>6.8962687826647801E-2</v>
          </cell>
          <cell r="F133">
            <v>6.8962687826647801E-2</v>
          </cell>
          <cell r="G133">
            <v>6.8962687826647801E-2</v>
          </cell>
          <cell r="H133">
            <v>6.8962687826647801E-2</v>
          </cell>
          <cell r="I133">
            <v>3.7226276981987501E-2</v>
          </cell>
          <cell r="J133"/>
        </row>
        <row r="134">
          <cell r="A134" t="str">
            <v>D-RHSA_ELC</v>
          </cell>
          <cell r="B134" t="str">
            <v>VAR_fout</v>
          </cell>
          <cell r="C134" t="str">
            <v>RHSA_ELC</v>
          </cell>
          <cell r="D134">
            <v>54.266674095917409</v>
          </cell>
          <cell r="E134">
            <v>55.044014490312435</v>
          </cell>
          <cell r="F134">
            <v>53.702002469769241</v>
          </cell>
          <cell r="G134">
            <v>55.206070158709117</v>
          </cell>
          <cell r="H134">
            <v>63.103980182684325</v>
          </cell>
          <cell r="I134">
            <v>68.058787165022608</v>
          </cell>
          <cell r="J134"/>
          <cell r="K134"/>
        </row>
        <row r="135">
          <cell r="A135" t="str">
            <v>D-RHSA_ELC</v>
          </cell>
          <cell r="B135" t="str">
            <v>VAR_fin</v>
          </cell>
          <cell r="C135" t="str">
            <v>RHNS_ELC</v>
          </cell>
          <cell r="D135">
            <v>11.50930677227228</v>
          </cell>
          <cell r="E135">
            <v>14.731193431460156</v>
          </cell>
          <cell r="F135">
            <v>15.049098810004059</v>
          </cell>
          <cell r="G135">
            <v>15.153653238166404</v>
          </cell>
          <cell r="H135">
            <v>16.976856902028363</v>
          </cell>
          <cell r="I135">
            <v>17.906462456395072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RHES_ELC</v>
          </cell>
          <cell r="D136">
            <v>15.358580490337228</v>
          </cell>
          <cell r="E136">
            <v>13.07290973679047</v>
          </cell>
          <cell r="F136">
            <v>12.651932072407188</v>
          </cell>
          <cell r="G136">
            <v>13.210697048108511</v>
          </cell>
          <cell r="H136">
            <v>15.778273326833276</v>
          </cell>
          <cell r="I136">
            <v>17.175710824871963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RHNM_ELC</v>
          </cell>
          <cell r="D137">
            <v>12.746736582878478</v>
          </cell>
          <cell r="E137">
            <v>14.678349409582781</v>
          </cell>
          <cell r="F137">
            <v>14.447089743212434</v>
          </cell>
          <cell r="G137">
            <v>14.26304501841569</v>
          </cell>
          <cell r="H137">
            <v>15.89598636545615</v>
          </cell>
          <cell r="I137">
            <v>16.755501828407606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RHEM_ELC</v>
          </cell>
          <cell r="D138">
            <v>14.652050292224041</v>
          </cell>
          <cell r="E138">
            <v>12.561561920537754</v>
          </cell>
          <cell r="F138">
            <v>11.553881899331456</v>
          </cell>
          <cell r="G138">
            <v>12.578674881452455</v>
          </cell>
          <cell r="H138">
            <v>14.452863565623906</v>
          </cell>
          <cell r="I138">
            <v>16.221112045046372</v>
          </cell>
          <cell r="J138"/>
          <cell r="K138"/>
        </row>
        <row r="139">
          <cell r="A139" t="str">
            <v>SCOM-SHLTHDH</v>
          </cell>
          <cell r="B139" t="str">
            <v>VAR_fout</v>
          </cell>
          <cell r="C139" t="str">
            <v>SCOM-SHLTHD</v>
          </cell>
          <cell r="D139">
            <v>5.5539000090204036</v>
          </cell>
          <cell r="E139">
            <v>6.0159353451421786</v>
          </cell>
          <cell r="F139">
            <v>6.0159353461059979</v>
          </cell>
          <cell r="G139">
            <v>6.0159353452619246</v>
          </cell>
          <cell r="H139">
            <v>6.0159353486162486</v>
          </cell>
          <cell r="I139">
            <v>6.0159353525273449</v>
          </cell>
          <cell r="J139"/>
          <cell r="K139"/>
        </row>
        <row r="140">
          <cell r="A140" t="str">
            <v>SCOM-SHLTHDH</v>
          </cell>
          <cell r="B140" t="str">
            <v>VAR_fin</v>
          </cell>
          <cell r="C140" t="str">
            <v>SCOMLTHDHC</v>
          </cell>
          <cell r="D140">
            <v>5.5539000090204036</v>
          </cell>
          <cell r="E140">
            <v>6.0159353451421786</v>
          </cell>
          <cell r="F140">
            <v>6.0159353461059979</v>
          </cell>
          <cell r="G140">
            <v>6.0159353452619246</v>
          </cell>
          <cell r="H140">
            <v>6.0159353486162486</v>
          </cell>
          <cell r="I140">
            <v>6.0159353525273449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SCOM_LTH_DH</v>
          </cell>
          <cell r="D141">
            <v>5.610000009111519</v>
          </cell>
          <cell r="E141">
            <v>6.0767023688304853</v>
          </cell>
          <cell r="F141">
            <v>6.0767023698040301</v>
          </cell>
          <cell r="G141">
            <v>6.0767023689514392</v>
          </cell>
          <cell r="H141">
            <v>6.0767023723396418</v>
          </cell>
          <cell r="I141">
            <v>6.0767023762902497</v>
          </cell>
          <cell r="J141"/>
          <cell r="K141"/>
        </row>
        <row r="142">
          <cell r="A142" t="str">
            <v>SCOM-SHLTHDH</v>
          </cell>
          <cell r="B142" t="str">
            <v>VAR_ncap</v>
          </cell>
          <cell r="C142" t="str">
            <v>-</v>
          </cell>
          <cell r="D142"/>
          <cell r="E142"/>
          <cell r="F142"/>
          <cell r="G142"/>
          <cell r="H142">
            <v>0.18100961108966501</v>
          </cell>
          <cell r="I142">
            <v>0.29543117986163703</v>
          </cell>
          <cell r="J142"/>
          <cell r="K142"/>
        </row>
        <row r="143">
          <cell r="A143" t="str">
            <v>SCOM-SHLTHDH</v>
          </cell>
          <cell r="B143" t="str">
            <v>VAR_cap</v>
          </cell>
          <cell r="C143" t="str">
            <v>-</v>
          </cell>
          <cell r="D143">
            <v>0.84970025293020501</v>
          </cell>
          <cell r="E143">
            <v>0.84970025293020501</v>
          </cell>
          <cell r="F143">
            <v>0.84970025293020501</v>
          </cell>
          <cell r="G143">
            <v>0.84970025293020501</v>
          </cell>
          <cell r="H143">
            <v>0.77875057070244302</v>
          </cell>
          <cell r="I143">
            <v>0.67963715157818505</v>
          </cell>
          <cell r="J143"/>
          <cell r="K143"/>
        </row>
        <row r="144">
          <cell r="A144" t="str">
            <v>ITOT-SWHSTG-ELC</v>
          </cell>
          <cell r="B144" t="str">
            <v>VAR_fout</v>
          </cell>
          <cell r="C144" t="str">
            <v>ITOT-SWHAELC</v>
          </cell>
          <cell r="D144"/>
          <cell r="E144"/>
          <cell r="F144">
            <v>0.17628976071027447</v>
          </cell>
          <cell r="G144">
            <v>0.11707910893441333</v>
          </cell>
          <cell r="H144">
            <v>0.3548348405930084</v>
          </cell>
          <cell r="I144">
            <v>0.80553901849529641</v>
          </cell>
          <cell r="J144"/>
          <cell r="K144"/>
        </row>
        <row r="145">
          <cell r="A145" t="str">
            <v>ITOT-SWHSTG-ELC</v>
          </cell>
          <cell r="B145" t="str">
            <v>VAR_fin</v>
          </cell>
          <cell r="C145" t="str">
            <v>ITOT-SWHAELC</v>
          </cell>
          <cell r="D145"/>
          <cell r="E145"/>
          <cell r="F145">
            <v>0.22748922335536659</v>
          </cell>
          <cell r="G145">
            <v>0.14635978227555541</v>
          </cell>
          <cell r="H145">
            <v>0.41747972381525145</v>
          </cell>
          <cell r="I145">
            <v>0.89510056195881593</v>
          </cell>
          <cell r="J145"/>
          <cell r="K145"/>
        </row>
        <row r="146">
          <cell r="A146" t="str">
            <v>ITOT-SWHSTG-ELC</v>
          </cell>
          <cell r="B146" t="str">
            <v>VAR_ncap</v>
          </cell>
          <cell r="C146" t="str">
            <v>-</v>
          </cell>
          <cell r="D146">
            <v>3.4048691925836699E-6</v>
          </cell>
          <cell r="E146">
            <v>0.16777320241951599</v>
          </cell>
          <cell r="F146">
            <v>9.2540774302272896E-7</v>
          </cell>
          <cell r="G146">
            <v>2.0487404715535701E-2</v>
          </cell>
          <cell r="H146">
            <v>0.120263744625656</v>
          </cell>
          <cell r="I146">
            <v>0.11139259795004799</v>
          </cell>
          <cell r="J146"/>
          <cell r="K146"/>
        </row>
        <row r="147">
          <cell r="A147" t="str">
            <v>ITOT-SWHSTG-ELC</v>
          </cell>
          <cell r="B147" t="str">
            <v>VAR_cap</v>
          </cell>
          <cell r="C147" t="str">
            <v>-</v>
          </cell>
          <cell r="D147">
            <v>3.4048691925836699E-6</v>
          </cell>
          <cell r="E147">
            <v>0.167776607288708</v>
          </cell>
          <cell r="F147">
            <v>0.16777753269645099</v>
          </cell>
          <cell r="G147">
            <v>0.18826493741198699</v>
          </cell>
          <cell r="H147">
            <v>0.24979967410261372</v>
          </cell>
          <cell r="I147">
            <v>0.24754616429375101</v>
          </cell>
          <cell r="J147"/>
          <cell r="K147"/>
        </row>
        <row r="148">
          <cell r="A148" t="str">
            <v>D-SCOM_SOLELC</v>
          </cell>
          <cell r="B148" t="str">
            <v>VAR_fout</v>
          </cell>
          <cell r="C148" t="str">
            <v>ELC5</v>
          </cell>
          <cell r="D148">
            <v>0.21689086776828895</v>
          </cell>
          <cell r="E148">
            <v>1.5530228159071318</v>
          </cell>
          <cell r="F148">
            <v>3.6428435915621642</v>
          </cell>
          <cell r="G148">
            <v>3.9903815035619004</v>
          </cell>
          <cell r="H148">
            <v>5.8548461727828673</v>
          </cell>
          <cell r="I148">
            <v>7.9602356178089266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SCOM_ELC</v>
          </cell>
          <cell r="D149">
            <v>2.6227328180036786</v>
          </cell>
          <cell r="E149">
            <v>1.7414322221232419</v>
          </cell>
          <cell r="F149">
            <v>3.1895562934794435</v>
          </cell>
          <cell r="G149">
            <v>4.7761747094663463</v>
          </cell>
          <cell r="H149">
            <v>5.92626214194937</v>
          </cell>
          <cell r="I149">
            <v>7.8725212862680056</v>
          </cell>
          <cell r="J149"/>
          <cell r="K149"/>
        </row>
        <row r="150">
          <cell r="A150" t="str">
            <v>D-SCOM_SOLELC</v>
          </cell>
          <cell r="B150" t="str">
            <v>VAR_fin</v>
          </cell>
          <cell r="C150" t="str">
            <v>SCOM_SOL_ELC</v>
          </cell>
          <cell r="D150">
            <v>2.8396236857719668</v>
          </cell>
          <cell r="E150">
            <v>3.2944550379620496</v>
          </cell>
          <cell r="F150">
            <v>6.8323998850416068</v>
          </cell>
          <cell r="G150">
            <v>8.766556201984276</v>
          </cell>
          <cell r="H150">
            <v>11.781108303484332</v>
          </cell>
          <cell r="I150">
            <v>15.832756895397074</v>
          </cell>
          <cell r="J150"/>
          <cell r="K150"/>
        </row>
        <row r="151">
          <cell r="A151" t="str">
            <v>D-ILFO</v>
          </cell>
          <cell r="B151" t="str">
            <v>VAR_fout</v>
          </cell>
          <cell r="C151" t="str">
            <v>CO2</v>
          </cell>
          <cell r="D151">
            <v>688.71350826310004</v>
          </cell>
          <cell r="E151">
            <v>652.00741973358197</v>
          </cell>
          <cell r="F151">
            <v>599.18093068295798</v>
          </cell>
          <cell r="G151">
            <v>536.93922040300595</v>
          </cell>
          <cell r="H151">
            <v>255.56475111211299</v>
          </cell>
          <cell r="I151"/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ILFO</v>
          </cell>
          <cell r="D152">
            <v>9.1887542747834843</v>
          </cell>
          <cell r="E152">
            <v>8.6990249115003415</v>
          </cell>
          <cell r="F152">
            <v>7.9942189103765253</v>
          </cell>
          <cell r="G152">
            <v>7.1637955547643539</v>
          </cell>
          <cell r="H152">
            <v>3.4097231390768719</v>
          </cell>
          <cell r="I152">
            <v>0.36204307156827253</v>
          </cell>
          <cell r="J152"/>
          <cell r="K152"/>
        </row>
        <row r="153">
          <cell r="A153" t="str">
            <v>D-ILFO</v>
          </cell>
          <cell r="B153" t="str">
            <v>VAR_fin</v>
          </cell>
          <cell r="C153" t="str">
            <v>LFO</v>
          </cell>
          <cell r="D153">
            <v>9.3448237213446372</v>
          </cell>
          <cell r="E153">
            <v>8.8467763871584957</v>
          </cell>
          <cell r="F153">
            <v>8.1299990594702578</v>
          </cell>
          <cell r="G153">
            <v>7.285471104518404</v>
          </cell>
          <cell r="H153">
            <v>3.4676357003000362</v>
          </cell>
          <cell r="I153"/>
          <cell r="J153"/>
        </row>
        <row r="154">
          <cell r="A154" t="str">
            <v>D-ILFO</v>
          </cell>
          <cell r="B154" t="str">
            <v>VAR_fin</v>
          </cell>
          <cell r="C154" t="str">
            <v>BDS</v>
          </cell>
          <cell r="D154"/>
          <cell r="E154"/>
          <cell r="F154"/>
          <cell r="G154"/>
          <cell r="H154"/>
          <cell r="I154">
            <v>0.36819219984346413</v>
          </cell>
          <cell r="J154"/>
        </row>
        <row r="155">
          <cell r="A155" t="str">
            <v>RHEM-SHSTG-NGAHP</v>
          </cell>
          <cell r="B155" t="str">
            <v>VAR_fout</v>
          </cell>
          <cell r="C155" t="str">
            <v>RHEM-SHANGAH</v>
          </cell>
          <cell r="D155"/>
          <cell r="E155"/>
          <cell r="F155"/>
          <cell r="G155"/>
          <cell r="H155">
            <v>3.4043492697649198E-8</v>
          </cell>
          <cell r="I155"/>
          <cell r="J155"/>
        </row>
        <row r="156">
          <cell r="A156" t="str">
            <v>RHEM-SHSTG-NGAHP</v>
          </cell>
          <cell r="B156" t="str">
            <v>VAR_ncap</v>
          </cell>
          <cell r="C156" t="str">
            <v>-</v>
          </cell>
          <cell r="D156">
            <v>2.14913110032535E-8</v>
          </cell>
          <cell r="E156">
            <v>1.1582365946965199E-8</v>
          </cell>
          <cell r="F156">
            <v>4.2713349869978801E-8</v>
          </cell>
          <cell r="G156">
            <v>3.3230417358942802E-8</v>
          </cell>
          <cell r="H156">
            <v>2.8471492310933201E-8</v>
          </cell>
          <cell r="I156">
            <v>2.0681027570618998E-8</v>
          </cell>
          <cell r="J156"/>
          <cell r="K156"/>
        </row>
        <row r="157">
          <cell r="A157" t="str">
            <v>RHEM-SHSTG-NGAHP</v>
          </cell>
          <cell r="B157" t="str">
            <v>VAR_cap</v>
          </cell>
          <cell r="C157" t="str">
            <v>-</v>
          </cell>
          <cell r="D157">
            <v>2.14913110032535E-8</v>
          </cell>
          <cell r="E157">
            <v>3.3372153695089625E-10</v>
          </cell>
          <cell r="F157">
            <v>4.1745802586028405E-8</v>
          </cell>
          <cell r="G157">
            <v>3.4851101370550505E-8</v>
          </cell>
          <cell r="H157">
            <v>3.8991915726068601E-8</v>
          </cell>
          <cell r="I157">
            <v>2.9246402311136005E-8</v>
          </cell>
          <cell r="J157"/>
        </row>
        <row r="158">
          <cell r="A158" t="str">
            <v>RHEM-SHCONBR4</v>
          </cell>
          <cell r="B158" t="str">
            <v>VAR_fout</v>
          </cell>
          <cell r="C158" t="str">
            <v>RHEM-SHCON</v>
          </cell>
          <cell r="D158">
            <v>0.41530035195211662</v>
          </cell>
          <cell r="E158">
            <v>0.952664919925436</v>
          </cell>
          <cell r="F158">
            <v>0.95266399538451496</v>
          </cell>
          <cell r="G158">
            <v>0.95266438422158206</v>
          </cell>
          <cell r="H158">
            <v>0.95260654302660164</v>
          </cell>
          <cell r="I158">
            <v>0.51886252871817395</v>
          </cell>
          <cell r="J158"/>
        </row>
        <row r="159">
          <cell r="A159" t="str">
            <v>RHEM-SHCONBR4</v>
          </cell>
          <cell r="B159" t="str">
            <v>VAR_fin</v>
          </cell>
          <cell r="C159" t="str">
            <v>CON</v>
          </cell>
          <cell r="D159">
            <v>0.41530035195211662</v>
          </cell>
          <cell r="E159">
            <v>0.952664919925436</v>
          </cell>
          <cell r="F159">
            <v>0.95266399538451496</v>
          </cell>
          <cell r="G159">
            <v>0.95266438422158206</v>
          </cell>
          <cell r="H159">
            <v>0.95260654302660164</v>
          </cell>
          <cell r="I159">
            <v>0.51886252871817395</v>
          </cell>
          <cell r="J159"/>
          <cell r="K159"/>
        </row>
        <row r="160">
          <cell r="A160" t="str">
            <v>RHEM-SHCONBR4</v>
          </cell>
          <cell r="B160" t="str">
            <v>VAR_ncap</v>
          </cell>
          <cell r="C160" t="str">
            <v>-</v>
          </cell>
          <cell r="D160">
            <v>2.93551760519437E-2</v>
          </cell>
          <cell r="E160">
            <v>3.7915872872457901E-2</v>
          </cell>
          <cell r="F160"/>
          <cell r="G160"/>
          <cell r="H160"/>
          <cell r="I160"/>
          <cell r="J160"/>
          <cell r="K160"/>
        </row>
        <row r="161">
          <cell r="A161" t="str">
            <v>RHEM-SHCONBR4</v>
          </cell>
          <cell r="B161" t="str">
            <v>VAR_cap</v>
          </cell>
          <cell r="C161" t="str">
            <v>-</v>
          </cell>
          <cell r="D161">
            <v>2.93551760519437E-2</v>
          </cell>
          <cell r="E161">
            <v>6.7271048924401597E-2</v>
          </cell>
          <cell r="F161">
            <v>6.7271048924401597E-2</v>
          </cell>
          <cell r="G161">
            <v>6.7271048924401597E-2</v>
          </cell>
          <cell r="H161">
            <v>6.7271048924401597E-2</v>
          </cell>
          <cell r="I161">
            <v>3.6640981428157297E-2</v>
          </cell>
          <cell r="J161"/>
          <cell r="K161"/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D162"/>
          <cell r="E162"/>
          <cell r="F162">
            <v>1.8100694511974301E-8</v>
          </cell>
          <cell r="G162"/>
          <cell r="H162"/>
          <cell r="I162"/>
          <cell r="J162"/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D163"/>
          <cell r="E163"/>
          <cell r="F163">
            <v>1.8100694511974301E-8</v>
          </cell>
          <cell r="G163">
            <v>1.8100694511974301E-8</v>
          </cell>
          <cell r="H163">
            <v>1.8100694511974301E-8</v>
          </cell>
          <cell r="I163">
            <v>1.8100694511974301E-8</v>
          </cell>
          <cell r="J163"/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/>
          <cell r="E164">
            <v>0.59570936313913536</v>
          </cell>
          <cell r="F164">
            <v>0.59570846204494088</v>
          </cell>
          <cell r="G164">
            <v>0.59570884036549709</v>
          </cell>
          <cell r="H164">
            <v>0.59567290411901064</v>
          </cell>
          <cell r="I164">
            <v>0.34435891274939096</v>
          </cell>
          <cell r="J164"/>
          <cell r="K164"/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/>
          <cell r="E165">
            <v>0.59570936313913536</v>
          </cell>
          <cell r="F165">
            <v>0.59570846204494088</v>
          </cell>
          <cell r="G165">
            <v>0.59570884036549709</v>
          </cell>
          <cell r="H165">
            <v>0.59567290411901064</v>
          </cell>
          <cell r="I165">
            <v>0.34435891274939096</v>
          </cell>
          <cell r="J165"/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3.1632621259716598E-8</v>
          </cell>
          <cell r="E166">
            <v>4.20651181109808E-2</v>
          </cell>
          <cell r="F166"/>
          <cell r="G166"/>
          <cell r="H166"/>
          <cell r="I166"/>
          <cell r="J166"/>
          <cell r="K166"/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3.1632621259716598E-8</v>
          </cell>
          <cell r="E167">
            <v>4.20651497436021E-2</v>
          </cell>
          <cell r="F167">
            <v>4.20651497436021E-2</v>
          </cell>
          <cell r="G167">
            <v>4.20651497436021E-2</v>
          </cell>
          <cell r="H167">
            <v>4.20651497436021E-2</v>
          </cell>
          <cell r="I167">
            <v>2.4317904180635098E-2</v>
          </cell>
          <cell r="J167"/>
          <cell r="K167"/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28.619768235351216</v>
          </cell>
          <cell r="E168">
            <v>25.592674773450231</v>
          </cell>
          <cell r="F168">
            <v>28.769830683188886</v>
          </cell>
          <cell r="G168">
            <v>25.493116222866146</v>
          </cell>
          <cell r="H168">
            <v>16.530141276323004</v>
          </cell>
          <cell r="I168">
            <v>11.639538181882081</v>
          </cell>
          <cell r="J168"/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2005.15310449556</v>
          </cell>
          <cell r="E169">
            <v>1791.5013106981501</v>
          </cell>
          <cell r="F169">
            <v>2011.2655737499299</v>
          </cell>
          <cell r="G169">
            <v>1778.3113401630401</v>
          </cell>
          <cell r="H169">
            <v>1148.08258453442</v>
          </cell>
          <cell r="I169">
            <v>804.91900123231005</v>
          </cell>
          <cell r="J169"/>
          <cell r="K169"/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35.552360008786543</v>
          </cell>
          <cell r="E170">
            <v>31.764207636491935</v>
          </cell>
          <cell r="F170">
            <v>35.660737123225694</v>
          </cell>
          <cell r="G170">
            <v>31.530342910692134</v>
          </cell>
          <cell r="H170">
            <v>20.356074193872633</v>
          </cell>
          <cell r="I170">
            <v>14.271613497026772</v>
          </cell>
          <cell r="J170"/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D171"/>
          <cell r="E171">
            <v>6.3097933387165402E-8</v>
          </cell>
          <cell r="F171">
            <v>1.20710335477627E-2</v>
          </cell>
          <cell r="G171">
            <v>2.15456094359381E-8</v>
          </cell>
          <cell r="H171">
            <v>0.17732155943818301</v>
          </cell>
          <cell r="I171">
            <v>0.23553746136234299</v>
          </cell>
          <cell r="J171"/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1.5565819583539333</v>
          </cell>
          <cell r="F172">
            <v>1.5686529796769166</v>
          </cell>
          <cell r="G172">
            <v>1.5686524952531375</v>
          </cell>
          <cell r="H172">
            <v>1.0973765306743462</v>
          </cell>
          <cell r="I172">
            <v>0.75249960690506912</v>
          </cell>
          <cell r="J172"/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D173"/>
          <cell r="E173">
            <v>2.1536948242102002E-2</v>
          </cell>
          <cell r="F173">
            <v>2.1536955052037177E-2</v>
          </cell>
          <cell r="G173">
            <v>2.1536957945863737E-2</v>
          </cell>
          <cell r="H173">
            <v>2.9310055526119121E-6</v>
          </cell>
          <cell r="I173">
            <v>0.25560619855819833</v>
          </cell>
          <cell r="J173"/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D174"/>
          <cell r="E174">
            <v>2.1536948242102002E-2</v>
          </cell>
          <cell r="F174">
            <v>2.1536955052037177E-2</v>
          </cell>
          <cell r="G174">
            <v>2.1536957945863737E-2</v>
          </cell>
          <cell r="H174">
            <v>2.9310055526119121E-6</v>
          </cell>
          <cell r="I174">
            <v>0.25560619855819833</v>
          </cell>
          <cell r="J174"/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D175"/>
          <cell r="E175">
            <v>3.1277886195947399E-3</v>
          </cell>
          <cell r="F175"/>
          <cell r="G175"/>
          <cell r="H175">
            <v>4.6714553175443598E-7</v>
          </cell>
          <cell r="I175">
            <v>3.7121082832865103E-2</v>
          </cell>
          <cell r="J175"/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D176"/>
          <cell r="E176">
            <v>3.1277886195947399E-3</v>
          </cell>
          <cell r="F176">
            <v>3.1277886195947399E-3</v>
          </cell>
          <cell r="G176">
            <v>3.1277886195947399E-3</v>
          </cell>
          <cell r="H176">
            <v>4.6714553175443598E-7</v>
          </cell>
          <cell r="I176">
            <v>3.7121421856037999E-2</v>
          </cell>
          <cell r="J176"/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1.4011270274091958</v>
          </cell>
          <cell r="E177">
            <v>1.6077973266011834</v>
          </cell>
          <cell r="F177">
            <v>1.6077973337237679</v>
          </cell>
          <cell r="G177">
            <v>1.607797332191476</v>
          </cell>
          <cell r="H177">
            <v>2.3969074959504124</v>
          </cell>
          <cell r="I177">
            <v>2.3969075466551057</v>
          </cell>
          <cell r="J177"/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1.4011270274091958</v>
          </cell>
          <cell r="E178">
            <v>1.6077973266011834</v>
          </cell>
          <cell r="F178">
            <v>1.6077973337237679</v>
          </cell>
          <cell r="G178">
            <v>1.607797332191476</v>
          </cell>
          <cell r="H178">
            <v>2.3969074959504124</v>
          </cell>
          <cell r="I178">
            <v>2.3969075466551057</v>
          </cell>
          <cell r="J178"/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1.556807808232439</v>
          </cell>
          <cell r="E179">
            <v>1.7864414740013157</v>
          </cell>
          <cell r="F179">
            <v>1.7864414819152961</v>
          </cell>
          <cell r="G179">
            <v>1.7864414802127537</v>
          </cell>
          <cell r="H179">
            <v>2.6632305510560115</v>
          </cell>
          <cell r="I179">
            <v>2.6632306073945635</v>
          </cell>
          <cell r="J179"/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4.4169491627091901E-7</v>
          </cell>
          <cell r="E180">
            <v>1.47055025295387E-2</v>
          </cell>
          <cell r="F180"/>
          <cell r="G180">
            <v>1.76926865428433E-8</v>
          </cell>
          <cell r="H180">
            <v>8.9934162541182E-2</v>
          </cell>
          <cell r="I180">
            <v>7.0375835881290094E-2</v>
          </cell>
          <cell r="J180"/>
          <cell r="K180"/>
          <cell r="L180"/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9.9699497815196866E-2</v>
          </cell>
          <cell r="E181">
            <v>0.11440500034473559</v>
          </cell>
          <cell r="F181">
            <v>0.11440500034473559</v>
          </cell>
          <cell r="G181">
            <v>0.1144050180374222</v>
          </cell>
          <cell r="H181">
            <v>0.17010625253773801</v>
          </cell>
          <cell r="I181">
            <v>0.16955643272327001</v>
          </cell>
          <cell r="J181"/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D182"/>
          <cell r="E182">
            <v>5.5410521342968944E-5</v>
          </cell>
          <cell r="F182">
            <v>5.5384984652788352E-5</v>
          </cell>
          <cell r="G182">
            <v>5.5373011155441798E-5</v>
          </cell>
          <cell r="H182">
            <v>5.537188972795793E-5</v>
          </cell>
          <cell r="I182">
            <v>3.1924261034004241E-5</v>
          </cell>
          <cell r="J182"/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D183"/>
          <cell r="E183">
            <v>5.5410521342968944E-5</v>
          </cell>
          <cell r="F183">
            <v>5.5384984652788352E-5</v>
          </cell>
          <cell r="G183">
            <v>5.5373011155441798E-5</v>
          </cell>
          <cell r="H183">
            <v>5.537188972795793E-5</v>
          </cell>
          <cell r="I183">
            <v>3.1924261034004241E-5</v>
          </cell>
          <cell r="J183"/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D184"/>
          <cell r="E184">
            <v>3.9105138106112401E-6</v>
          </cell>
          <cell r="F184"/>
          <cell r="G184"/>
          <cell r="H184"/>
          <cell r="I184"/>
          <cell r="J184"/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D185"/>
          <cell r="E185">
            <v>3.9105138106112401E-6</v>
          </cell>
          <cell r="F185">
            <v>3.9105138106112401E-6</v>
          </cell>
          <cell r="G185">
            <v>3.9105138106112401E-6</v>
          </cell>
          <cell r="H185">
            <v>3.9105138106112401E-6</v>
          </cell>
          <cell r="I185">
            <v>2.260672081236E-6</v>
          </cell>
          <cell r="J185"/>
        </row>
        <row r="186">
          <cell r="A186" t="str">
            <v>RHEM-SHCONBR7</v>
          </cell>
          <cell r="B186" t="str">
            <v>VAR_ncap</v>
          </cell>
          <cell r="C186" t="str">
            <v>-</v>
          </cell>
          <cell r="D186"/>
          <cell r="E186">
            <v>4.1629345350524299E-8</v>
          </cell>
          <cell r="F186"/>
          <cell r="G186"/>
          <cell r="H186"/>
          <cell r="I186"/>
          <cell r="J186"/>
          <cell r="K186"/>
        </row>
        <row r="187">
          <cell r="A187" t="str">
            <v>RHEM-SHCONBR7</v>
          </cell>
          <cell r="B187" t="str">
            <v>VAR_cap</v>
          </cell>
          <cell r="C187" t="str">
            <v>-</v>
          </cell>
          <cell r="D187"/>
          <cell r="E187">
            <v>4.1629345350524299E-8</v>
          </cell>
          <cell r="F187">
            <v>4.1629345350524299E-8</v>
          </cell>
          <cell r="G187">
            <v>4.1629345350524299E-8</v>
          </cell>
          <cell r="H187">
            <v>4.1629345350524299E-8</v>
          </cell>
          <cell r="I187">
            <v>2.4065967632870101E-8</v>
          </cell>
          <cell r="J187"/>
          <cell r="K187"/>
        </row>
        <row r="188">
          <cell r="A188" t="str">
            <v>RHES-SHELCHP</v>
          </cell>
          <cell r="B188" t="str">
            <v>VAR_fout</v>
          </cell>
          <cell r="C188" t="str">
            <v>RHES-SHAELCH</v>
          </cell>
          <cell r="D188">
            <v>9.1578052322248613</v>
          </cell>
          <cell r="E188">
            <v>10.275903455561977</v>
          </cell>
          <cell r="F188">
            <v>10.275903462432669</v>
          </cell>
          <cell r="G188">
            <v>10.275903460052756</v>
          </cell>
          <cell r="H188">
            <v>10.275903448771828</v>
          </cell>
          <cell r="I188">
            <v>10.27590341527619</v>
          </cell>
          <cell r="J188"/>
          <cell r="K188"/>
        </row>
        <row r="189">
          <cell r="A189" t="str">
            <v>RHES-SHELCHP</v>
          </cell>
          <cell r="B189" t="str">
            <v>VAR_fin</v>
          </cell>
          <cell r="C189" t="str">
            <v>RHES_ELC</v>
          </cell>
          <cell r="D189">
            <v>2.8618141350702668</v>
          </cell>
          <cell r="E189">
            <v>3.1585768818325746</v>
          </cell>
          <cell r="F189">
            <v>3.0827710387297973</v>
          </cell>
          <cell r="G189">
            <v>2.9642029211690608</v>
          </cell>
          <cell r="H189">
            <v>2.7772712023707644</v>
          </cell>
          <cell r="I189">
            <v>2.6348470295579967</v>
          </cell>
          <cell r="J189"/>
        </row>
        <row r="190">
          <cell r="A190" t="str">
            <v>RHES-SHELCHP</v>
          </cell>
          <cell r="B190" t="str">
            <v>VAR_fin</v>
          </cell>
          <cell r="C190" t="str">
            <v>RHESELCHPC</v>
          </cell>
          <cell r="D190">
            <v>9.1578052322248613</v>
          </cell>
          <cell r="E190">
            <v>10.275903455561977</v>
          </cell>
          <cell r="F190">
            <v>10.275903462432669</v>
          </cell>
          <cell r="G190">
            <v>10.275903460052756</v>
          </cell>
          <cell r="H190">
            <v>10.275903448771828</v>
          </cell>
          <cell r="I190">
            <v>10.27590341527619</v>
          </cell>
          <cell r="J190"/>
        </row>
        <row r="191">
          <cell r="A191" t="str">
            <v>RHES-SHELCHP</v>
          </cell>
          <cell r="B191" t="str">
            <v>VAR_ncap</v>
          </cell>
          <cell r="C191" t="str">
            <v>-</v>
          </cell>
          <cell r="D191">
            <v>8.0710960727798794E-8</v>
          </cell>
          <cell r="E191">
            <v>9.0328584463514203E-2</v>
          </cell>
          <cell r="F191"/>
          <cell r="G191"/>
          <cell r="H191">
            <v>0.23814481673072299</v>
          </cell>
          <cell r="I191">
            <v>0.40835958192946498</v>
          </cell>
          <cell r="J191"/>
          <cell r="K191"/>
        </row>
        <row r="192">
          <cell r="A192" t="str">
            <v>RHES-SHELCHP</v>
          </cell>
          <cell r="B192" t="str">
            <v>VAR_cap</v>
          </cell>
          <cell r="C192" t="str">
            <v>-</v>
          </cell>
          <cell r="D192">
            <v>0.73983800863632565</v>
          </cell>
          <cell r="E192">
            <v>0.83016659309983987</v>
          </cell>
          <cell r="F192">
            <v>0.83016659309983987</v>
          </cell>
          <cell r="G192">
            <v>0.83016659309983987</v>
          </cell>
          <cell r="H192">
            <v>0.83016659733202203</v>
          </cell>
          <cell r="I192">
            <v>0.83161130564133101</v>
          </cell>
          <cell r="J192"/>
        </row>
        <row r="193">
          <cell r="A193" t="str">
            <v>RHSA-WHELCHP</v>
          </cell>
          <cell r="B193" t="str">
            <v>VAR_fout</v>
          </cell>
          <cell r="C193" t="str">
            <v>RHSA-WHAELCH</v>
          </cell>
          <cell r="D193">
            <v>3.2398892855796073</v>
          </cell>
          <cell r="E193">
            <v>3.6354558599716231</v>
          </cell>
          <cell r="F193">
            <v>9.1081452761348967</v>
          </cell>
          <cell r="G193">
            <v>9.587909555249599</v>
          </cell>
          <cell r="H193">
            <v>12.389819956450809</v>
          </cell>
          <cell r="I193">
            <v>16.278591825488352</v>
          </cell>
          <cell r="J193"/>
        </row>
        <row r="194">
          <cell r="A194" t="str">
            <v>RHSA-WHELCHP</v>
          </cell>
          <cell r="B194" t="str">
            <v>VAR_fin</v>
          </cell>
          <cell r="C194" t="str">
            <v>RHSA_ELC</v>
          </cell>
          <cell r="D194">
            <v>1.1488969097800026</v>
          </cell>
          <cell r="E194">
            <v>1.286431656040915</v>
          </cell>
          <cell r="F194">
            <v>3.2127496564849727</v>
          </cell>
          <cell r="G194">
            <v>3.3641787913156485</v>
          </cell>
          <cell r="H194">
            <v>4.11621925463482</v>
          </cell>
          <cell r="I194">
            <v>5.2174973799642128</v>
          </cell>
          <cell r="J194"/>
        </row>
        <row r="195">
          <cell r="A195" t="str">
            <v>RHSA-WHELCHP</v>
          </cell>
          <cell r="B195" t="str">
            <v>VAR_ncap</v>
          </cell>
          <cell r="C195" t="str">
            <v>-</v>
          </cell>
          <cell r="D195">
            <v>1.6334493931322801E-6</v>
          </cell>
          <cell r="E195">
            <v>3.2766489013045803E-2</v>
          </cell>
          <cell r="F195">
            <v>0.37641383275241802</v>
          </cell>
          <cell r="G195">
            <v>3.2788580282100001E-2</v>
          </cell>
          <cell r="H195">
            <v>0.50955231581170601</v>
          </cell>
          <cell r="I195">
            <v>0.64173948394771596</v>
          </cell>
          <cell r="J195"/>
        </row>
        <row r="196">
          <cell r="A196" t="str">
            <v>RHSA-WHELCHP</v>
          </cell>
          <cell r="B196" t="str">
            <v>VAR_cap</v>
          </cell>
          <cell r="C196" t="str">
            <v>-</v>
          </cell>
          <cell r="D196">
            <v>0.21335429586863414</v>
          </cell>
          <cell r="E196">
            <v>0.24612078488167999</v>
          </cell>
          <cell r="F196">
            <v>0.62253461763409801</v>
          </cell>
          <cell r="G196">
            <v>0.65532319791619797</v>
          </cell>
          <cell r="H196">
            <v>0.83758710345854004</v>
          </cell>
          <cell r="I196">
            <v>1.1126214995824399</v>
          </cell>
          <cell r="J196"/>
          <cell r="K196"/>
        </row>
        <row r="197">
          <cell r="A197" t="str">
            <v>D-ITOT_LTH_CHP</v>
          </cell>
          <cell r="B197" t="str">
            <v>VAR_fout</v>
          </cell>
          <cell r="C197" t="str">
            <v>ITOT_LTH_CHP_ON</v>
          </cell>
          <cell r="D197">
            <v>5.6086386883485106</v>
          </cell>
          <cell r="E197">
            <v>6.0095191368573708</v>
          </cell>
          <cell r="F197">
            <v>6.1169742641417919</v>
          </cell>
          <cell r="G197">
            <v>8.0642943173794013</v>
          </cell>
          <cell r="H197">
            <v>11.341226099570886</v>
          </cell>
          <cell r="I197">
            <v>13.620570920384374</v>
          </cell>
          <cell r="J197"/>
          <cell r="K197"/>
        </row>
        <row r="198">
          <cell r="A198" t="str">
            <v>D-ITOT_LTH_CHP</v>
          </cell>
          <cell r="B198" t="str">
            <v>VAR_fout</v>
          </cell>
          <cell r="C198" t="str">
            <v>LTH</v>
          </cell>
          <cell r="D198"/>
          <cell r="E198"/>
          <cell r="F198">
            <v>3.824490265965048E-3</v>
          </cell>
          <cell r="G198">
            <v>3.6341249614501624E-3</v>
          </cell>
          <cell r="H198">
            <v>3.484514321285704E-3</v>
          </cell>
          <cell r="I198">
            <v>1.080114367848144E-2</v>
          </cell>
          <cell r="J198"/>
          <cell r="K198"/>
          <cell r="L198"/>
          <cell r="M198"/>
        </row>
        <row r="199">
          <cell r="A199" t="str">
            <v>D-ITOT_LTH_CHP</v>
          </cell>
          <cell r="B199" t="str">
            <v>VAR_fin</v>
          </cell>
          <cell r="C199" t="str">
            <v>ITOT_LTH_CHP</v>
          </cell>
          <cell r="D199">
            <v>5.6086386883485106</v>
          </cell>
          <cell r="E199">
            <v>6.0095194966611984</v>
          </cell>
          <cell r="F199">
            <v>6.1207987544077627</v>
          </cell>
          <cell r="G199">
            <v>8.0679287344380715</v>
          </cell>
          <cell r="H199">
            <v>11.344712123025115</v>
          </cell>
          <cell r="I199">
            <v>13.631372878132755</v>
          </cell>
          <cell r="J199"/>
          <cell r="K199"/>
        </row>
        <row r="200">
          <cell r="A200" t="str">
            <v>SCOM-SHELCHP</v>
          </cell>
          <cell r="B200" t="str">
            <v>VAR_fout</v>
          </cell>
          <cell r="C200" t="str">
            <v>SCOM-SHAELCH</v>
          </cell>
          <cell r="D200">
            <v>4.261204560524213</v>
          </cell>
          <cell r="E200">
            <v>4.6176476484267983</v>
          </cell>
          <cell r="F200">
            <v>4.8285700321924185</v>
          </cell>
          <cell r="G200">
            <v>5.2017422087805736</v>
          </cell>
          <cell r="H200">
            <v>6.036822304297587</v>
          </cell>
          <cell r="I200">
            <v>6.0368223281911408</v>
          </cell>
          <cell r="J200"/>
          <cell r="K200"/>
        </row>
        <row r="201">
          <cell r="A201" t="str">
            <v>SCOM-SHELCHP</v>
          </cell>
          <cell r="B201" t="str">
            <v>VAR_fin</v>
          </cell>
          <cell r="C201" t="str">
            <v>SCOMELCHPC</v>
          </cell>
          <cell r="D201">
            <v>4.261204560524213</v>
          </cell>
          <cell r="E201">
            <v>4.6176476484267983</v>
          </cell>
          <cell r="F201">
            <v>4.8285700321924185</v>
          </cell>
          <cell r="G201">
            <v>5.2017422087805736</v>
          </cell>
          <cell r="H201">
            <v>6.036822304297587</v>
          </cell>
          <cell r="I201">
            <v>6.0368223281911408</v>
          </cell>
          <cell r="J201"/>
          <cell r="K201"/>
          <cell r="M201"/>
        </row>
        <row r="202">
          <cell r="A202" t="str">
            <v>SCOM-SHELCHP</v>
          </cell>
          <cell r="B202" t="str">
            <v>VAR_fin</v>
          </cell>
          <cell r="C202" t="str">
            <v>SCOM_ELC</v>
          </cell>
          <cell r="D202">
            <v>1.3316264251638172</v>
          </cell>
          <cell r="E202">
            <v>1.4251998914897523</v>
          </cell>
          <cell r="F202">
            <v>1.4632030400583076</v>
          </cell>
          <cell r="G202">
            <v>1.52992417905311</v>
          </cell>
          <cell r="H202">
            <v>1.6768950845271069</v>
          </cell>
          <cell r="I202">
            <v>1.5886373869564467</v>
          </cell>
          <cell r="J202"/>
        </row>
        <row r="203">
          <cell r="A203" t="str">
            <v>SCOM-SHELCHP</v>
          </cell>
          <cell r="B203" t="str">
            <v>VAR_ncap</v>
          </cell>
          <cell r="C203" t="str">
            <v>-</v>
          </cell>
          <cell r="D203"/>
          <cell r="E203"/>
          <cell r="F203"/>
          <cell r="G203"/>
          <cell r="H203">
            <v>0.14513828667215301</v>
          </cell>
          <cell r="I203">
            <v>0.225215450143812</v>
          </cell>
          <cell r="J203"/>
        </row>
        <row r="204">
          <cell r="A204" t="str">
            <v>SCOM-SHELCHP</v>
          </cell>
          <cell r="B204" t="str">
            <v>VAR_cap</v>
          </cell>
          <cell r="C204" t="str">
            <v>-</v>
          </cell>
          <cell r="D204">
            <v>0.43061731345378801</v>
          </cell>
          <cell r="E204">
            <v>0.43061731345378801</v>
          </cell>
          <cell r="F204">
            <v>0.43061731345378801</v>
          </cell>
          <cell r="G204">
            <v>0.43061731345378801</v>
          </cell>
          <cell r="H204">
            <v>0.46646788233529202</v>
          </cell>
          <cell r="I204">
            <v>0.46646787066352102</v>
          </cell>
          <cell r="J204"/>
        </row>
        <row r="205">
          <cell r="A205" t="str">
            <v>D-ITOT_NKEV_OIL_ELC_CHP</v>
          </cell>
          <cell r="B205" t="str">
            <v>VAR_fout</v>
          </cell>
          <cell r="C205" t="str">
            <v>ITOT_ELC</v>
          </cell>
          <cell r="D205">
            <v>7.0491956999912952E-2</v>
          </cell>
          <cell r="E205">
            <v>0.17152193822644685</v>
          </cell>
          <cell r="F205">
            <v>2.4928554446348944E-3</v>
          </cell>
          <cell r="G205">
            <v>0.17108616738926957</v>
          </cell>
          <cell r="H205">
            <v>2.1758431163020203E-2</v>
          </cell>
          <cell r="I205">
            <v>1.6112861405820765E-2</v>
          </cell>
          <cell r="J205"/>
        </row>
        <row r="206">
          <cell r="A206" t="str">
            <v>D-ITOT_NKEV_OIL_ELC_CHP</v>
          </cell>
          <cell r="B206" t="str">
            <v>VAR_fout</v>
          </cell>
          <cell r="C206" t="str">
            <v>ELC5</v>
          </cell>
          <cell r="D206">
            <v>8.0475194792668311E-6</v>
          </cell>
          <cell r="E206">
            <v>5.0519038941711276E-6</v>
          </cell>
          <cell r="F206">
            <v>3.4202491283028543E-6</v>
          </cell>
          <cell r="G206">
            <v>4.3641492341189869E-4</v>
          </cell>
          <cell r="H206">
            <v>2.3868548110534643E-4</v>
          </cell>
          <cell r="I206">
            <v>1.0772857525355783E-2</v>
          </cell>
          <cell r="J206"/>
          <cell r="K206"/>
        </row>
        <row r="207">
          <cell r="A207" t="str">
            <v>D-ITOT_NKEV_OIL_ELC_CHP</v>
          </cell>
          <cell r="B207" t="str">
            <v>VAR_fin</v>
          </cell>
          <cell r="C207" t="str">
            <v>ITOT_NKEV_OIL_ELC_CHP</v>
          </cell>
          <cell r="D207">
            <v>7.0500004519392145E-2</v>
          </cell>
          <cell r="E207">
            <v>0.17152699013034076</v>
          </cell>
          <cell r="F207">
            <v>2.4962986581528132E-3</v>
          </cell>
          <cell r="G207">
            <v>0.17152446183722223</v>
          </cell>
          <cell r="H207">
            <v>2.1999048080642691E-2</v>
          </cell>
          <cell r="I207">
            <v>2.6887105814988856E-2</v>
          </cell>
          <cell r="J207"/>
          <cell r="K207"/>
        </row>
        <row r="208">
          <cell r="A208" t="str">
            <v>RHNS-SHELCBR</v>
          </cell>
          <cell r="B208" t="str">
            <v>VAR_fout</v>
          </cell>
          <cell r="C208" t="str">
            <v>RHNS-SHAELCB</v>
          </cell>
          <cell r="D208"/>
          <cell r="E208">
            <v>6.906085107080151E-2</v>
          </cell>
          <cell r="F208">
            <v>3.4775212450309977E-2</v>
          </cell>
          <cell r="G208">
            <v>6.4224507091640584E-2</v>
          </cell>
          <cell r="H208">
            <v>2.4813962412396344E-6</v>
          </cell>
          <cell r="I208">
            <v>3.613162637566187E-7</v>
          </cell>
          <cell r="J208"/>
          <cell r="K208"/>
        </row>
        <row r="209">
          <cell r="A209" t="str">
            <v>RHNS-SHELCBR</v>
          </cell>
          <cell r="B209" t="str">
            <v>VAR_fin</v>
          </cell>
          <cell r="C209" t="str">
            <v>RHNS_ELC</v>
          </cell>
          <cell r="D209"/>
          <cell r="E209">
            <v>7.269563270610685E-2</v>
          </cell>
          <cell r="F209">
            <v>3.6605486789799989E-2</v>
          </cell>
          <cell r="G209">
            <v>6.7604744306990136E-2</v>
          </cell>
          <cell r="H209">
            <v>2.6119960434101413E-6</v>
          </cell>
          <cell r="I209">
            <v>3.8033290921749337E-7</v>
          </cell>
          <cell r="J209"/>
        </row>
        <row r="210">
          <cell r="A210" t="str">
            <v>RHNS-SHELCBR</v>
          </cell>
          <cell r="B210" t="str">
            <v>VAR_ncap</v>
          </cell>
          <cell r="C210" t="str">
            <v>-</v>
          </cell>
          <cell r="D210"/>
          <cell r="E210">
            <v>5.04615405949885E-3</v>
          </cell>
          <cell r="F210"/>
          <cell r="G210"/>
          <cell r="H210"/>
          <cell r="I210"/>
          <cell r="J210"/>
          <cell r="K210"/>
        </row>
        <row r="211">
          <cell r="A211" t="str">
            <v>RHNS-SHELCBR</v>
          </cell>
          <cell r="B211" t="str">
            <v>VAR_cap</v>
          </cell>
          <cell r="C211" t="str">
            <v>-</v>
          </cell>
          <cell r="D211"/>
          <cell r="E211">
            <v>5.04615405949885E-3</v>
          </cell>
          <cell r="F211">
            <v>5.04615405949885E-3</v>
          </cell>
          <cell r="G211">
            <v>5.04615405949885E-3</v>
          </cell>
          <cell r="H211">
            <v>3.5619797401945802E-7</v>
          </cell>
          <cell r="I211">
            <v>1.5066983782958201E-7</v>
          </cell>
          <cell r="J211"/>
          <cell r="K211"/>
        </row>
        <row r="212">
          <cell r="A212" t="str">
            <v>ITOT-SWHSTG-SOL</v>
          </cell>
          <cell r="B212" t="str">
            <v>VAR_fout</v>
          </cell>
          <cell r="C212" t="str">
            <v>ITOT-SWHASOL</v>
          </cell>
          <cell r="D212"/>
          <cell r="E212"/>
          <cell r="F212">
            <v>6.7391373059520743E-4</v>
          </cell>
          <cell r="G212">
            <v>1.537982934379974E-6</v>
          </cell>
          <cell r="H212">
            <v>6.8576860347548776E-8</v>
          </cell>
          <cell r="I212">
            <v>4.0702733373000161E-7</v>
          </cell>
          <cell r="J212"/>
          <cell r="K212"/>
        </row>
        <row r="213">
          <cell r="A213" t="str">
            <v>ITOT-SWHSTG-SOL</v>
          </cell>
          <cell r="B213" t="str">
            <v>VAR_fin</v>
          </cell>
          <cell r="C213" t="str">
            <v>ITOT-SWHASOL</v>
          </cell>
          <cell r="D213"/>
          <cell r="E213"/>
          <cell r="F213">
            <v>8.6990405011507215E-4</v>
          </cell>
          <cell r="G213">
            <v>2.8392584565406007E-6</v>
          </cell>
          <cell r="H213">
            <v>6.8383392019849903E-8</v>
          </cell>
          <cell r="I213">
            <v>3.0764012483799081E-7</v>
          </cell>
          <cell r="J213"/>
        </row>
        <row r="214">
          <cell r="A214" t="str">
            <v>ITOT-SWHSTG-SOL</v>
          </cell>
          <cell r="B214" t="str">
            <v>VAR_ncap</v>
          </cell>
          <cell r="C214" t="str">
            <v>-</v>
          </cell>
          <cell r="D214">
            <v>2.9213213926549898E-3</v>
          </cell>
          <cell r="E214">
            <v>-5.4621634397369202E-8</v>
          </cell>
          <cell r="F214"/>
          <cell r="G214"/>
          <cell r="H214"/>
          <cell r="I214">
            <v>1.3366686960602399E-7</v>
          </cell>
          <cell r="J214"/>
          <cell r="K214"/>
        </row>
        <row r="215">
          <cell r="A215" t="str">
            <v>ITOT-SWHSTG-SOL</v>
          </cell>
          <cell r="B215" t="str">
            <v>VAR_cap</v>
          </cell>
          <cell r="C215" t="str">
            <v>-</v>
          </cell>
          <cell r="D215">
            <v>2.9213213926549898E-3</v>
          </cell>
          <cell r="E215">
            <v>2.9212667710205899E-3</v>
          </cell>
          <cell r="F215">
            <v>2.9212667710205899E-3</v>
          </cell>
          <cell r="G215">
            <v>2.9212667710205899E-3</v>
          </cell>
          <cell r="H215"/>
          <cell r="I215">
            <v>1.3366686960602399E-7</v>
          </cell>
          <cell r="J215"/>
        </row>
        <row r="216">
          <cell r="A216" t="str">
            <v>RHES-SHLTHCHPNGA</v>
          </cell>
          <cell r="B216" t="str">
            <v>VAR_fout</v>
          </cell>
          <cell r="C216" t="str">
            <v>RHES-SHLTHC-NGA</v>
          </cell>
          <cell r="D216">
            <v>2.994420919269674E-2</v>
          </cell>
          <cell r="E216">
            <v>2.7954199842853355E-3</v>
          </cell>
          <cell r="F216">
            <v>9.2882247927221166E-3</v>
          </cell>
          <cell r="G216">
            <v>8.9859031074675556E-3</v>
          </cell>
          <cell r="H216">
            <v>8.4240432610085993E-3</v>
          </cell>
          <cell r="I216">
            <v>7.8899098739349735E-3</v>
          </cell>
          <cell r="J216"/>
        </row>
        <row r="217">
          <cell r="A217" t="str">
            <v>RHES-SHLTHCHPNGA</v>
          </cell>
          <cell r="B217" t="str">
            <v>VAR_fin</v>
          </cell>
          <cell r="C217" t="str">
            <v>RHESLTHCHPC</v>
          </cell>
          <cell r="D217">
            <v>2.994420919269674E-2</v>
          </cell>
          <cell r="E217">
            <v>2.7954199842853355E-3</v>
          </cell>
          <cell r="F217">
            <v>9.2882247927221166E-3</v>
          </cell>
          <cell r="G217">
            <v>8.9859031074675556E-3</v>
          </cell>
          <cell r="H217">
            <v>8.4240432610085993E-3</v>
          </cell>
          <cell r="I217">
            <v>7.8899098739349735E-3</v>
          </cell>
          <cell r="J217"/>
          <cell r="K217"/>
        </row>
        <row r="218">
          <cell r="A218" t="str">
            <v>RHES-SHLTHCHPNGA</v>
          </cell>
          <cell r="B218" t="str">
            <v>VAR_fin</v>
          </cell>
          <cell r="C218" t="str">
            <v>RHES_LTH_CHPNGA_ON</v>
          </cell>
          <cell r="D218">
            <v>3.0246675952218919E-2</v>
          </cell>
          <cell r="E218">
            <v>2.8236565497831664E-3</v>
          </cell>
          <cell r="F218">
            <v>9.3820452451738572E-3</v>
          </cell>
          <cell r="G218">
            <v>9.0766698055227812E-3</v>
          </cell>
          <cell r="H218">
            <v>8.509134607079397E-3</v>
          </cell>
          <cell r="I218">
            <v>7.969605933267657E-3</v>
          </cell>
          <cell r="J218"/>
        </row>
        <row r="219">
          <cell r="A219" t="str">
            <v>RHES-SHLTHCHPNGA</v>
          </cell>
          <cell r="B219" t="str">
            <v>VAR_ncap</v>
          </cell>
          <cell r="C219" t="str">
            <v>-</v>
          </cell>
          <cell r="D219"/>
          <cell r="E219">
            <v>5.17060340001433E-5</v>
          </cell>
          <cell r="F219">
            <v>5.4479534255131603E-4</v>
          </cell>
          <cell r="G219">
            <v>8.7428681220063896E-5</v>
          </cell>
          <cell r="H219">
            <v>4.5363314102652103E-4</v>
          </cell>
          <cell r="I219">
            <v>3.27305183040685E-4</v>
          </cell>
          <cell r="J219"/>
        </row>
        <row r="220">
          <cell r="A220" t="str">
            <v>RHES-SHLTHCHPNGA</v>
          </cell>
          <cell r="B220" t="str">
            <v>VAR_cap</v>
          </cell>
          <cell r="C220" t="str">
            <v>-</v>
          </cell>
          <cell r="D220">
            <v>5.3757649990155603E-3</v>
          </cell>
          <cell r="E220">
            <v>3.1834094287070368E-4</v>
          </cell>
          <cell r="F220">
            <v>8.4188780326521859E-4</v>
          </cell>
          <cell r="G220">
            <v>8.2007138841044304E-4</v>
          </cell>
          <cell r="H220">
            <v>7.6439243615985099E-4</v>
          </cell>
          <cell r="I220">
            <v>7.1581185333877541E-4</v>
          </cell>
          <cell r="J220"/>
        </row>
        <row r="221">
          <cell r="A221" t="str">
            <v>RHSA-WHSTG-ELC</v>
          </cell>
          <cell r="B221" t="str">
            <v>VAR_fout</v>
          </cell>
          <cell r="C221" t="str">
            <v>RHSA-WHAELCB</v>
          </cell>
          <cell r="D221"/>
          <cell r="E221"/>
          <cell r="F221">
            <v>1.1051982835733061</v>
          </cell>
          <cell r="G221">
            <v>1.0281774534910637</v>
          </cell>
          <cell r="H221">
            <v>0.58715824728290289</v>
          </cell>
          <cell r="I221">
            <v>0.13822011940196266</v>
          </cell>
          <cell r="J221"/>
        </row>
        <row r="222">
          <cell r="A222" t="str">
            <v>RHSA-WHSTG-ELC</v>
          </cell>
          <cell r="B222" t="str">
            <v>VAR_fin</v>
          </cell>
          <cell r="C222" t="str">
            <v>RHSA-WHAELCB</v>
          </cell>
          <cell r="D222"/>
          <cell r="E222"/>
          <cell r="F222">
            <v>1.105241360827647</v>
          </cell>
          <cell r="G222">
            <v>1.0282234980765519</v>
          </cell>
          <cell r="H222">
            <v>0.58717839920116011</v>
          </cell>
          <cell r="I222">
            <v>0.1382249512773131</v>
          </cell>
          <cell r="J222"/>
          <cell r="K222"/>
        </row>
        <row r="223">
          <cell r="A223" t="str">
            <v>RHSA-WHSTG-ELC</v>
          </cell>
          <cell r="B223" t="str">
            <v>VAR_ncap</v>
          </cell>
          <cell r="C223" t="str">
            <v>-</v>
          </cell>
          <cell r="D223">
            <v>1.5876498957585899E-5</v>
          </cell>
          <cell r="E223">
            <v>0.11099088654054901</v>
          </cell>
          <cell r="F223">
            <v>5.8134749051570701E-8</v>
          </cell>
          <cell r="G223">
            <v>8.1239868861568803E-8</v>
          </cell>
          <cell r="H223">
            <v>3.06891770311273E-2</v>
          </cell>
          <cell r="I223">
            <v>2.8703630305970801E-8</v>
          </cell>
          <cell r="J223"/>
          <cell r="K223"/>
        </row>
        <row r="224">
          <cell r="A224" t="str">
            <v>RHSA-WHSTG-ELC</v>
          </cell>
          <cell r="B224" t="str">
            <v>VAR_cap</v>
          </cell>
          <cell r="C224" t="str">
            <v>-</v>
          </cell>
          <cell r="D224">
            <v>1.6785867846307021E-5</v>
          </cell>
          <cell r="E224">
            <v>0.11100767240839472</v>
          </cell>
          <cell r="F224">
            <v>0.11100766360724695</v>
          </cell>
          <cell r="G224">
            <v>0.11100765752533939</v>
          </cell>
          <cell r="H224">
            <v>4.3703852093204182E-2</v>
          </cell>
          <cell r="I224">
            <v>1.3579613018411802E-2</v>
          </cell>
          <cell r="J224"/>
        </row>
        <row r="225">
          <cell r="A225" t="str">
            <v>ITOT-SWHLFOBR</v>
          </cell>
          <cell r="B225" t="str">
            <v>VAR_fout</v>
          </cell>
          <cell r="C225" t="str">
            <v>ITOT-SWH</v>
          </cell>
          <cell r="D225">
            <v>6.9177025762882547</v>
          </cell>
          <cell r="E225">
            <v>6.2326348420728817</v>
          </cell>
          <cell r="F225">
            <v>6.2326334650942163</v>
          </cell>
          <cell r="G225">
            <v>5.1038453900004637</v>
          </cell>
          <cell r="H225">
            <v>2.626972480329691</v>
          </cell>
          <cell r="I225">
            <v>0.19851444592203604</v>
          </cell>
          <cell r="J225"/>
        </row>
        <row r="226">
          <cell r="A226" t="str">
            <v>ITOT-SWHLFOBR</v>
          </cell>
          <cell r="B226" t="str">
            <v>VAR_fout</v>
          </cell>
          <cell r="C226" t="str">
            <v>CO2_I</v>
          </cell>
          <cell r="D226">
            <v>655.76786151775605</v>
          </cell>
          <cell r="E226">
            <v>589.87216883225403</v>
          </cell>
          <cell r="F226">
            <v>588.44639021682599</v>
          </cell>
          <cell r="G226">
            <v>479.93999827291202</v>
          </cell>
          <cell r="H226">
            <v>245.06095080883301</v>
          </cell>
          <cell r="I226">
            <v>18.372462984013801</v>
          </cell>
          <cell r="J226"/>
        </row>
        <row r="227">
          <cell r="A227" t="str">
            <v>ITOT-SWHLFOBR</v>
          </cell>
          <cell r="B227" t="str">
            <v>VAR_fin</v>
          </cell>
          <cell r="C227" t="str">
            <v>ILFO</v>
          </cell>
          <cell r="D227">
            <v>8.89780002059371</v>
          </cell>
          <cell r="E227">
            <v>8.0036929285244849</v>
          </cell>
          <cell r="F227">
            <v>7.9843472213951934</v>
          </cell>
          <cell r="G227">
            <v>6.5120759602837399</v>
          </cell>
          <cell r="H227">
            <v>3.3251146649773786</v>
          </cell>
          <cell r="I227">
            <v>0.24928715039367449</v>
          </cell>
          <cell r="J227"/>
          <cell r="K227"/>
        </row>
        <row r="228">
          <cell r="A228" t="str">
            <v>ITOT-SWHLFOBR</v>
          </cell>
          <cell r="B228" t="str">
            <v>VAR_ncap</v>
          </cell>
          <cell r="C228" t="str">
            <v>-</v>
          </cell>
          <cell r="D228"/>
          <cell r="E228">
            <v>5.32627196789586E-8</v>
          </cell>
          <cell r="F228">
            <v>4.3274905482667903E-8</v>
          </cell>
          <cell r="G228">
            <v>3.9525519105106103E-8</v>
          </cell>
          <cell r="H228">
            <v>5.7012500978449098E-8</v>
          </cell>
          <cell r="I228"/>
          <cell r="J228"/>
          <cell r="K228"/>
        </row>
        <row r="229">
          <cell r="A229" t="str">
            <v>ITOT-SWHLFOBR</v>
          </cell>
          <cell r="B229" t="str">
            <v>VAR_cap</v>
          </cell>
          <cell r="C229" t="str">
            <v>-</v>
          </cell>
          <cell r="D229">
            <v>0.37633543963083199</v>
          </cell>
          <cell r="E229">
            <v>0.37633548199516842</v>
          </cell>
          <cell r="F229">
            <v>0.37633548417665202</v>
          </cell>
          <cell r="G229">
            <v>0.37633532359570904</v>
          </cell>
          <cell r="H229">
            <v>0.16963122665260288</v>
          </cell>
          <cell r="I229">
            <v>1.8123365674435704E-2</v>
          </cell>
          <cell r="J229"/>
          <cell r="K229"/>
        </row>
        <row r="230">
          <cell r="A230" t="str">
            <v>D-SCOM_LTH_CHPNGA</v>
          </cell>
          <cell r="B230" t="str">
            <v>VAR_fout</v>
          </cell>
          <cell r="C230" t="str">
            <v>LTH</v>
          </cell>
          <cell r="D230"/>
          <cell r="E230"/>
          <cell r="F230">
            <v>4.0655290421811869E-4</v>
          </cell>
          <cell r="G230">
            <v>1.9705195759773904E-3</v>
          </cell>
          <cell r="H230">
            <v>1.7163329757521373E-2</v>
          </cell>
          <cell r="I230">
            <v>2.2560337879428783E-2</v>
          </cell>
          <cell r="J230"/>
        </row>
        <row r="231">
          <cell r="A231" t="str">
            <v>D-SCOM_LTH_CHPNGA</v>
          </cell>
          <cell r="B231" t="str">
            <v>VAR_fout</v>
          </cell>
          <cell r="C231" t="str">
            <v>SCOM_LTH_CHPNGA_ON</v>
          </cell>
          <cell r="D231">
            <v>0.69257408755392702</v>
          </cell>
          <cell r="E231">
            <v>0.7501901230197956</v>
          </cell>
          <cell r="F231">
            <v>0.65254928932147771</v>
          </cell>
          <cell r="G231">
            <v>1.5747683330588769</v>
          </cell>
          <cell r="H231">
            <v>6.8483700611323552</v>
          </cell>
          <cell r="I231">
            <v>5.9936004070581239</v>
          </cell>
          <cell r="J231"/>
        </row>
        <row r="232">
          <cell r="A232" t="str">
            <v>D-SCOM_LTH_CHPNGA</v>
          </cell>
          <cell r="B232" t="str">
            <v>VAR_fin</v>
          </cell>
          <cell r="C232" t="str">
            <v>SCOM_LTH_CHPNGA</v>
          </cell>
          <cell r="D232">
            <v>0.69257408755392702</v>
          </cell>
          <cell r="E232">
            <v>0.75019015741803718</v>
          </cell>
          <cell r="F232">
            <v>0.65295584222569603</v>
          </cell>
          <cell r="G232">
            <v>1.5767388526348538</v>
          </cell>
          <cell r="H232">
            <v>6.8655333908898708</v>
          </cell>
          <cell r="I232">
            <v>6.0161607449375554</v>
          </cell>
          <cell r="J232"/>
        </row>
        <row r="233">
          <cell r="A233" t="str">
            <v>D-IWOD</v>
          </cell>
          <cell r="B233" t="str">
            <v>VAR_fout</v>
          </cell>
          <cell r="C233" t="str">
            <v>IWOD</v>
          </cell>
          <cell r="D233">
            <v>9.8744312205828813</v>
          </cell>
          <cell r="E233">
            <v>12.898351667660654</v>
          </cell>
          <cell r="F233">
            <v>14.359905429105277</v>
          </cell>
          <cell r="G233">
            <v>16.884769367571131</v>
          </cell>
          <cell r="H233">
            <v>26.203939162313528</v>
          </cell>
          <cell r="I233">
            <v>26.295313740168641</v>
          </cell>
          <cell r="J233"/>
        </row>
        <row r="234">
          <cell r="A234" t="str">
            <v>D-IWOD</v>
          </cell>
          <cell r="B234" t="str">
            <v>VAR_fin</v>
          </cell>
          <cell r="C234" t="str">
            <v>WOD</v>
          </cell>
          <cell r="D234">
            <v>9.8744312205828813</v>
          </cell>
          <cell r="E234">
            <v>12.898351667660654</v>
          </cell>
          <cell r="F234">
            <v>14.359905429105277</v>
          </cell>
          <cell r="G234">
            <v>16.884769367571131</v>
          </cell>
          <cell r="H234">
            <v>26.203939162313528</v>
          </cell>
          <cell r="I234">
            <v>26.295313740168641</v>
          </cell>
          <cell r="J234"/>
          <cell r="K234"/>
        </row>
        <row r="235">
          <cell r="A235" t="str">
            <v>SCOM-ELCSPEC</v>
          </cell>
          <cell r="B235" t="str">
            <v>VAR_fout</v>
          </cell>
          <cell r="C235" t="str">
            <v>SCOM-ELS</v>
          </cell>
          <cell r="D235">
            <v>56.994774574912441</v>
          </cell>
          <cell r="E235">
            <v>58.701894526690843</v>
          </cell>
          <cell r="F235">
            <v>61.606084872846836</v>
          </cell>
          <cell r="G235">
            <v>62.277426264228907</v>
          </cell>
          <cell r="H235">
            <v>63.129792483066872</v>
          </cell>
          <cell r="I235">
            <v>62.159529499653125</v>
          </cell>
          <cell r="J235"/>
        </row>
        <row r="236">
          <cell r="A236" t="str">
            <v>SCOM-ELCSPEC</v>
          </cell>
          <cell r="B236" t="str">
            <v>VAR_fin</v>
          </cell>
          <cell r="C236" t="str">
            <v>SCOM_ELC</v>
          </cell>
          <cell r="D236">
            <v>56.994774574912441</v>
          </cell>
          <cell r="E236">
            <v>58.701894526690843</v>
          </cell>
          <cell r="F236">
            <v>61.606084872846836</v>
          </cell>
          <cell r="G236">
            <v>62.277426264228907</v>
          </cell>
          <cell r="H236">
            <v>63.129792483066872</v>
          </cell>
          <cell r="I236">
            <v>62.159529499653125</v>
          </cell>
          <cell r="J236"/>
          <cell r="K236"/>
        </row>
        <row r="237">
          <cell r="A237" t="str">
            <v>SCOM-ELCSPEC</v>
          </cell>
          <cell r="B237" t="str">
            <v>VAR_ncap</v>
          </cell>
          <cell r="C237" t="str">
            <v>-</v>
          </cell>
          <cell r="D237"/>
          <cell r="E237"/>
          <cell r="F237"/>
          <cell r="G237"/>
          <cell r="H237">
            <v>4.5047233658563002E-2</v>
          </cell>
          <cell r="I237">
            <v>5.8954009366706801</v>
          </cell>
          <cell r="J237"/>
          <cell r="K237"/>
        </row>
        <row r="238">
          <cell r="A238" t="str">
            <v>SCOM-ELCSPEC</v>
          </cell>
          <cell r="B238" t="str">
            <v>VAR_cap</v>
          </cell>
          <cell r="C238" t="str">
            <v>-</v>
          </cell>
          <cell r="D238">
            <v>6.6055312683538601</v>
          </cell>
          <cell r="E238">
            <v>6.5826807771713849</v>
          </cell>
          <cell r="F238">
            <v>6.5826807749314966</v>
          </cell>
          <cell r="G238">
            <v>6.5826807737655608</v>
          </cell>
          <cell r="H238">
            <v>6.6727751451385879</v>
          </cell>
          <cell r="I238">
            <v>6.5702189206459325</v>
          </cell>
          <cell r="J238"/>
          <cell r="K238"/>
        </row>
        <row r="239">
          <cell r="A239" t="str">
            <v>D-ITOT_KEV_WST_ELC_CHP</v>
          </cell>
          <cell r="B239" t="str">
            <v>VAR_fout</v>
          </cell>
          <cell r="C239" t="str">
            <v>ITOT_ELC</v>
          </cell>
          <cell r="D239"/>
          <cell r="E239"/>
          <cell r="F239"/>
          <cell r="G239">
            <v>0.33052037160711178</v>
          </cell>
          <cell r="H239">
            <v>0.32491373922272021</v>
          </cell>
          <cell r="I239">
            <v>0.30541351195841338</v>
          </cell>
          <cell r="J239"/>
          <cell r="K239"/>
        </row>
        <row r="240">
          <cell r="A240" t="str">
            <v>D-ITOT_KEV_WST_ELC_CHP</v>
          </cell>
          <cell r="B240" t="str">
            <v>VAR_fout</v>
          </cell>
          <cell r="C240" t="str">
            <v>ELC5</v>
          </cell>
          <cell r="D240">
            <v>0.23003759443371513</v>
          </cell>
          <cell r="E240">
            <v>0.23015591267539559</v>
          </cell>
          <cell r="F240">
            <v>0.33670402878227668</v>
          </cell>
          <cell r="G240">
            <v>2.4248232362889506E-3</v>
          </cell>
          <cell r="H240">
            <v>2.6092356107034033E-3</v>
          </cell>
          <cell r="I240">
            <v>1.8784675911229027E-2</v>
          </cell>
          <cell r="J240"/>
          <cell r="K240"/>
        </row>
        <row r="241">
          <cell r="A241" t="str">
            <v>D-ITOT_KEV_WST_ELC_CHP</v>
          </cell>
          <cell r="B241" t="str">
            <v>VAR_fin</v>
          </cell>
          <cell r="C241" t="str">
            <v>ITOT_KEV_WST_ELC_CHP</v>
          </cell>
          <cell r="D241">
            <v>0.23004001889860984</v>
          </cell>
          <cell r="E241">
            <v>0.23015670503846836</v>
          </cell>
          <cell r="F241">
            <v>0.33670546103208238</v>
          </cell>
          <cell r="G241">
            <v>0.33294515552706777</v>
          </cell>
          <cell r="H241">
            <v>0.32752322745611984</v>
          </cell>
          <cell r="I241">
            <v>0.32419997097216441</v>
          </cell>
          <cell r="J241"/>
        </row>
        <row r="242">
          <cell r="A242" t="str">
            <v>D-RHNM_SOLELC</v>
          </cell>
          <cell r="B242" t="str">
            <v>VAR_fout</v>
          </cell>
          <cell r="C242" t="str">
            <v>ELC5</v>
          </cell>
          <cell r="D242"/>
          <cell r="E242"/>
          <cell r="F242">
            <v>1.1458716065264825</v>
          </cell>
          <cell r="G242">
            <v>1.4304637219527994</v>
          </cell>
          <cell r="H242">
            <v>1.9694745372114169</v>
          </cell>
          <cell r="I242">
            <v>2.6257053179856586</v>
          </cell>
          <cell r="J242"/>
          <cell r="K242"/>
        </row>
        <row r="243">
          <cell r="A243" t="str">
            <v>D-RHNM_SOLELC</v>
          </cell>
          <cell r="B243" t="str">
            <v>VAR_fout</v>
          </cell>
          <cell r="C243" t="str">
            <v>RHNM_ELC</v>
          </cell>
          <cell r="D243"/>
          <cell r="E243"/>
          <cell r="F243">
            <v>0.93682078836776206</v>
          </cell>
          <cell r="G243">
            <v>1.2418218235167682</v>
          </cell>
          <cell r="H243">
            <v>1.6218235328135739</v>
          </cell>
          <cell r="I243">
            <v>2.2007172461959144</v>
          </cell>
          <cell r="J243"/>
          <cell r="K243"/>
        </row>
        <row r="244">
          <cell r="A244" t="str">
            <v>D-RHNM_SOLELC</v>
          </cell>
          <cell r="B244" t="str">
            <v>VAR_fin</v>
          </cell>
          <cell r="C244" t="str">
            <v>RHNM_SOL_ELC</v>
          </cell>
          <cell r="D244"/>
          <cell r="E244"/>
          <cell r="F244">
            <v>2.082692394894246</v>
          </cell>
          <cell r="G244">
            <v>2.6722855345425054</v>
          </cell>
          <cell r="H244">
            <v>3.5912980436030342</v>
          </cell>
          <cell r="I244">
            <v>4.8264225389069066</v>
          </cell>
          <cell r="J244"/>
          <cell r="K244"/>
        </row>
        <row r="245">
          <cell r="A245" t="str">
            <v>RHNM-SHSTG-ELCHP</v>
          </cell>
          <cell r="B245" t="str">
            <v>VAR_fout</v>
          </cell>
          <cell r="C245" t="str">
            <v>RHNM-SHAELCH</v>
          </cell>
          <cell r="D245"/>
          <cell r="E245">
            <v>9.5932865923787053E-2</v>
          </cell>
          <cell r="F245">
            <v>0.37923841467187713</v>
          </cell>
          <cell r="G245">
            <v>0.72620464470249857</v>
          </cell>
          <cell r="H245">
            <v>1.3069629088899173</v>
          </cell>
          <cell r="I245">
            <v>1.4280625224931105</v>
          </cell>
          <cell r="J245"/>
        </row>
        <row r="246">
          <cell r="A246" t="str">
            <v>RHNM-SHSTG-ELCHP</v>
          </cell>
          <cell r="B246" t="str">
            <v>VAR_fin</v>
          </cell>
          <cell r="C246" t="str">
            <v>RHNM-SHAELCH</v>
          </cell>
          <cell r="D246"/>
          <cell r="E246">
            <v>9.5936123506035864E-2</v>
          </cell>
          <cell r="F246">
            <v>0.37925203986162148</v>
          </cell>
          <cell r="G246">
            <v>0.72622714329224769</v>
          </cell>
          <cell r="H246">
            <v>1.3070037380766015</v>
          </cell>
          <cell r="I246">
            <v>1.4281166888757764</v>
          </cell>
          <cell r="J246"/>
          <cell r="K246"/>
        </row>
        <row r="247">
          <cell r="A247" t="str">
            <v>RHNM-SHSTG-ELCHP</v>
          </cell>
          <cell r="B247" t="str">
            <v>VAR_ncap</v>
          </cell>
          <cell r="C247" t="str">
            <v>-</v>
          </cell>
          <cell r="D247">
            <v>1.7529713250108599E-7</v>
          </cell>
          <cell r="E247">
            <v>9.8105439018321694E-3</v>
          </cell>
          <cell r="F247">
            <v>3.0777734272274E-2</v>
          </cell>
          <cell r="G247">
            <v>3.84183024379426E-2</v>
          </cell>
          <cell r="H247">
            <v>7.1769130011813995E-2</v>
          </cell>
          <cell r="I247">
            <v>8.1231626688371694E-2</v>
          </cell>
          <cell r="J247"/>
          <cell r="K247"/>
        </row>
        <row r="248">
          <cell r="A248" t="str">
            <v>RHNM-SHSTG-ELCHP</v>
          </cell>
          <cell r="B248" t="str">
            <v>VAR_cap</v>
          </cell>
          <cell r="C248" t="str">
            <v>-</v>
          </cell>
          <cell r="D248">
            <v>1.7529713250108599E-7</v>
          </cell>
          <cell r="E248">
            <v>9.8107084643486789E-3</v>
          </cell>
          <cell r="F248">
            <v>4.0588413221171828E-2</v>
          </cell>
          <cell r="G248">
            <v>7.9006667558516916E-2</v>
          </cell>
          <cell r="H248">
            <v>0.12394429245401678</v>
          </cell>
          <cell r="I248">
            <v>0.14198172231612347</v>
          </cell>
          <cell r="J248"/>
        </row>
        <row r="249">
          <cell r="A249" t="str">
            <v>D-SCOM_LTH</v>
          </cell>
          <cell r="B249" t="str">
            <v>VAR_fout</v>
          </cell>
          <cell r="C249" t="str">
            <v>SCOM_LTH_DH</v>
          </cell>
          <cell r="D249">
            <v>5.610000009111519</v>
          </cell>
          <cell r="E249">
            <v>6.0767023688304853</v>
          </cell>
          <cell r="F249">
            <v>6.0767023698040301</v>
          </cell>
          <cell r="G249">
            <v>6.0767023689514392</v>
          </cell>
          <cell r="H249">
            <v>6.0767023723396418</v>
          </cell>
          <cell r="I249">
            <v>6.0767023762902497</v>
          </cell>
          <cell r="J249"/>
        </row>
        <row r="250">
          <cell r="A250" t="str">
            <v>D-SCOM_LTH</v>
          </cell>
          <cell r="B250" t="str">
            <v>VAR_fin</v>
          </cell>
          <cell r="C250" t="str">
            <v>LTH</v>
          </cell>
          <cell r="D250">
            <v>6.0987757436054943</v>
          </cell>
          <cell r="E250">
            <v>6.6044037459843423</v>
          </cell>
          <cell r="F250">
            <v>6.6018011972931667</v>
          </cell>
          <cell r="G250">
            <v>6.5974681685404564</v>
          </cell>
          <cell r="H250">
            <v>6.5888191578348962</v>
          </cell>
          <cell r="I250">
            <v>6.5801927950562229</v>
          </cell>
          <cell r="J250"/>
        </row>
        <row r="251">
          <cell r="A251" t="str">
            <v>D-SCOM_LTH</v>
          </cell>
          <cell r="B251" t="str">
            <v>VAR_ncap</v>
          </cell>
          <cell r="C251" t="str">
            <v>-</v>
          </cell>
          <cell r="D251">
            <v>0.84970025263475502</v>
          </cell>
          <cell r="E251"/>
          <cell r="F251"/>
          <cell r="G251"/>
          <cell r="H251"/>
          <cell r="I251"/>
          <cell r="J251"/>
        </row>
        <row r="252">
          <cell r="A252" t="str">
            <v>D-SCOM_LTH</v>
          </cell>
          <cell r="B252" t="str">
            <v>VAR_cap</v>
          </cell>
          <cell r="C252" t="str">
            <v>-</v>
          </cell>
          <cell r="D252">
            <v>0.84970025263475502</v>
          </cell>
          <cell r="E252">
            <v>0.84970025263475502</v>
          </cell>
          <cell r="F252">
            <v>0.84970025263475502</v>
          </cell>
          <cell r="G252">
            <v>0.84970025263475502</v>
          </cell>
          <cell r="H252">
            <v>0.84970025263475502</v>
          </cell>
          <cell r="I252">
            <v>0.84970025263475502</v>
          </cell>
          <cell r="J252"/>
          <cell r="K252"/>
        </row>
        <row r="253">
          <cell r="A253" t="str">
            <v>ITOT-SWHBIOBR</v>
          </cell>
          <cell r="B253" t="str">
            <v>VAR_fout</v>
          </cell>
          <cell r="C253" t="str">
            <v>ITOT-SWH</v>
          </cell>
          <cell r="D253">
            <v>0.3105105690639246</v>
          </cell>
          <cell r="E253">
            <v>0.39251801283338322</v>
          </cell>
          <cell r="F253">
            <v>1.9264770838570684</v>
          </cell>
          <cell r="G253">
            <v>3.6103646480636487</v>
          </cell>
          <cell r="H253">
            <v>4.2753851999332388</v>
          </cell>
          <cell r="I253">
            <v>4.5981666350035972</v>
          </cell>
          <cell r="J253"/>
          <cell r="K253"/>
        </row>
        <row r="254">
          <cell r="A254" t="str">
            <v>ITOT-SWHBIOBR</v>
          </cell>
          <cell r="B254" t="str">
            <v>VAR_fin</v>
          </cell>
          <cell r="C254" t="str">
            <v>IBIO</v>
          </cell>
          <cell r="D254">
            <v>0.43672372582830421</v>
          </cell>
          <cell r="E254">
            <v>0.55206471565876647</v>
          </cell>
          <cell r="F254">
            <v>2.7095317635120546</v>
          </cell>
          <cell r="G254">
            <v>5.0778687033244037</v>
          </cell>
          <cell r="H254">
            <v>6.0131999999061003</v>
          </cell>
          <cell r="I254">
            <v>6.3863425486161107</v>
          </cell>
          <cell r="J254"/>
          <cell r="K254"/>
        </row>
        <row r="255">
          <cell r="A255" t="str">
            <v>ITOT-SWHBIOBR</v>
          </cell>
          <cell r="B255" t="str">
            <v>VAR_ncap</v>
          </cell>
          <cell r="C255" t="str">
            <v>-</v>
          </cell>
          <cell r="D255"/>
          <cell r="E255">
            <v>8.8555470408352502E-3</v>
          </cell>
          <cell r="F255">
            <v>0.108493984058797</v>
          </cell>
          <cell r="G255">
            <v>6.75270924451251E-2</v>
          </cell>
          <cell r="H255">
            <v>0.118373991898566</v>
          </cell>
          <cell r="I255">
            <v>0.17895723465093499</v>
          </cell>
          <cell r="J255"/>
        </row>
        <row r="256">
          <cell r="A256" t="str">
            <v>ITOT-SWHBIOBR</v>
          </cell>
          <cell r="B256" t="str">
            <v>VAR_cap</v>
          </cell>
          <cell r="C256" t="str">
            <v>-</v>
          </cell>
          <cell r="D256">
            <v>1.7013611085743299E-2</v>
          </cell>
          <cell r="E256">
            <v>2.5869158126578549E-2</v>
          </cell>
          <cell r="F256">
            <v>0.13436312845381221</v>
          </cell>
          <cell r="G256">
            <v>0.20189019854017906</v>
          </cell>
          <cell r="H256">
            <v>0.33238685826087222</v>
          </cell>
          <cell r="I256">
            <v>0.32775442067775951</v>
          </cell>
          <cell r="J256"/>
        </row>
        <row r="257">
          <cell r="A257" t="str">
            <v>RHNS-SHPLTBR</v>
          </cell>
          <cell r="B257" t="str">
            <v>VAR_fout</v>
          </cell>
          <cell r="C257" t="str">
            <v>RHNS-SHPLT</v>
          </cell>
          <cell r="D257"/>
          <cell r="E257"/>
          <cell r="F257">
            <v>2.0295202844629697E-6</v>
          </cell>
          <cell r="G257">
            <v>5.4033397866380747E-6</v>
          </cell>
          <cell r="H257">
            <v>7.4710665036912531E-6</v>
          </cell>
          <cell r="I257">
            <v>9.2995399094566972E-2</v>
          </cell>
          <cell r="J257"/>
          <cell r="K257"/>
        </row>
        <row r="258">
          <cell r="A258" t="str">
            <v>RHNS-SHPLTBR</v>
          </cell>
          <cell r="B258" t="str">
            <v>VAR_fin</v>
          </cell>
          <cell r="C258" t="str">
            <v>RPLT</v>
          </cell>
          <cell r="D258"/>
          <cell r="E258"/>
          <cell r="F258">
            <v>2.2550225382921889E-6</v>
          </cell>
          <cell r="G258">
            <v>6.003710874042306E-6</v>
          </cell>
          <cell r="H258">
            <v>8.3011850041013996E-6</v>
          </cell>
          <cell r="I258">
            <v>0.10332822121618551</v>
          </cell>
          <cell r="J258"/>
        </row>
        <row r="259">
          <cell r="A259" t="str">
            <v>RHNS-SHPLTBR</v>
          </cell>
          <cell r="B259" t="str">
            <v>VAR_ncap</v>
          </cell>
          <cell r="C259" t="str">
            <v>-</v>
          </cell>
          <cell r="D259"/>
          <cell r="E259"/>
          <cell r="F259">
            <v>2.7976986497671402E-7</v>
          </cell>
          <cell r="G259">
            <v>2.07129441286579E-7</v>
          </cell>
          <cell r="H259">
            <v>4.74839435795611E-7</v>
          </cell>
          <cell r="I259">
            <v>6.8079906657010801E-3</v>
          </cell>
          <cell r="J259"/>
          <cell r="K259"/>
        </row>
        <row r="260">
          <cell r="A260" t="str">
            <v>RHNS-SHPLTBR</v>
          </cell>
          <cell r="B260" t="str">
            <v>VAR_cap</v>
          </cell>
          <cell r="C260" t="str">
            <v>-</v>
          </cell>
          <cell r="D260"/>
          <cell r="E260"/>
          <cell r="F260">
            <v>2.7976986497671402E-7</v>
          </cell>
          <cell r="G260">
            <v>4.8689930626329296E-7</v>
          </cell>
          <cell r="H260">
            <v>6.9704457228132396E-7</v>
          </cell>
          <cell r="I260">
            <v>6.8083484637654797E-3</v>
          </cell>
          <cell r="J260"/>
          <cell r="K260"/>
        </row>
        <row r="261">
          <cell r="A261" t="str">
            <v>D-RHNM_KEV_WOD_ELC_CHP</v>
          </cell>
          <cell r="B261" t="str">
            <v>VAR_fout</v>
          </cell>
          <cell r="C261" t="str">
            <v>ELC5</v>
          </cell>
          <cell r="D261"/>
          <cell r="E261"/>
          <cell r="F261"/>
          <cell r="G261">
            <v>2.2149742650306292E-6</v>
          </cell>
          <cell r="H261">
            <v>1.1578479946769576E-6</v>
          </cell>
          <cell r="I261">
            <v>2.6147539115750365E-7</v>
          </cell>
          <cell r="J261"/>
          <cell r="K261"/>
        </row>
        <row r="262">
          <cell r="A262" t="str">
            <v>D-RHNM_KEV_WOD_ELC_CHP</v>
          </cell>
          <cell r="B262" t="str">
            <v>VAR_fout</v>
          </cell>
          <cell r="C262" t="str">
            <v>RHNM_ELC</v>
          </cell>
          <cell r="D262"/>
          <cell r="E262"/>
          <cell r="F262"/>
          <cell r="G262"/>
          <cell r="H262">
            <v>1.1578153891665E-6</v>
          </cell>
          <cell r="I262">
            <v>2.614601341184462E-7</v>
          </cell>
          <cell r="J262"/>
          <cell r="K262"/>
        </row>
        <row r="263">
          <cell r="A263" t="str">
            <v>D-RHNM_KEV_WOD_ELC_CHP</v>
          </cell>
          <cell r="B263" t="str">
            <v>VAR_fin</v>
          </cell>
          <cell r="C263" t="str">
            <v>RHNM_KEV_WOD_ELC_CHP</v>
          </cell>
          <cell r="D263"/>
          <cell r="E263"/>
          <cell r="F263"/>
          <cell r="G263">
            <v>2.9864931380121147E-6</v>
          </cell>
          <cell r="H263">
            <v>4.3190103471128553E-6</v>
          </cell>
          <cell r="I263">
            <v>1.0316428277114065E-6</v>
          </cell>
          <cell r="J263"/>
        </row>
        <row r="264">
          <cell r="A264" t="str">
            <v>SCOM-SHLTHCHPNGA</v>
          </cell>
          <cell r="B264" t="str">
            <v>VAR_fout</v>
          </cell>
          <cell r="C264" t="str">
            <v>SCOM-SHLTHC-NGA</v>
          </cell>
          <cell r="D264">
            <v>0.68564834667838737</v>
          </cell>
          <cell r="E264">
            <v>0.74268822178959637</v>
          </cell>
          <cell r="F264">
            <v>0.64602379642826258</v>
          </cell>
          <cell r="G264">
            <v>1.5590206497282884</v>
          </cell>
          <cell r="H264">
            <v>6.7798863605210329</v>
          </cell>
          <cell r="I264">
            <v>5.9336644029875405</v>
          </cell>
          <cell r="J264"/>
        </row>
        <row r="265">
          <cell r="A265" t="str">
            <v>SCOM-SHLTHCHPNGA</v>
          </cell>
          <cell r="B265" t="str">
            <v>VAR_fin</v>
          </cell>
          <cell r="C265" t="str">
            <v>SCOMLTHCHPC</v>
          </cell>
          <cell r="D265">
            <v>0.68564834667838737</v>
          </cell>
          <cell r="E265">
            <v>0.74268822178959637</v>
          </cell>
          <cell r="F265">
            <v>0.64602379642826258</v>
          </cell>
          <cell r="G265">
            <v>1.5590206497282884</v>
          </cell>
          <cell r="H265">
            <v>6.7798863605210329</v>
          </cell>
          <cell r="I265">
            <v>5.9336644029875405</v>
          </cell>
          <cell r="J265"/>
        </row>
        <row r="266">
          <cell r="A266" t="str">
            <v>SCOM-SHLTHCHPNGA</v>
          </cell>
          <cell r="B266" t="str">
            <v>VAR_fin</v>
          </cell>
          <cell r="C266" t="str">
            <v>SCOM_LTH_CHPNGA_ON</v>
          </cell>
          <cell r="D266">
            <v>0.69257408755392702</v>
          </cell>
          <cell r="E266">
            <v>0.7501901230197956</v>
          </cell>
          <cell r="F266">
            <v>0.65254928932147771</v>
          </cell>
          <cell r="G266">
            <v>1.5747683330588769</v>
          </cell>
          <cell r="H266">
            <v>6.8483700611323552</v>
          </cell>
          <cell r="I266">
            <v>5.9936004070581239</v>
          </cell>
          <cell r="J266"/>
        </row>
        <row r="267">
          <cell r="A267" t="str">
            <v>SCOM-SHLTHCHPNGA</v>
          </cell>
          <cell r="B267" t="str">
            <v>VAR_ncap</v>
          </cell>
          <cell r="C267" t="str">
            <v>-</v>
          </cell>
          <cell r="D267"/>
          <cell r="E267">
            <v>9.5963245935135703E-5</v>
          </cell>
          <cell r="F267">
            <v>1.1483556935145701E-4</v>
          </cell>
          <cell r="G267">
            <v>7.0612713895522497E-2</v>
          </cell>
          <cell r="H267">
            <v>4.9924362859317402E-2</v>
          </cell>
          <cell r="I267">
            <v>0.24221391525775801</v>
          </cell>
          <cell r="J267"/>
        </row>
        <row r="268">
          <cell r="A268" t="str">
            <v>SCOM-SHLTHCHPNGA</v>
          </cell>
          <cell r="B268" t="str">
            <v>VAR_cap</v>
          </cell>
          <cell r="C268" t="str">
            <v>-</v>
          </cell>
          <cell r="D268">
            <v>7.5969268958526903E-2</v>
          </cell>
          <cell r="E268">
            <v>5.7387841960500043E-2</v>
          </cell>
          <cell r="F268">
            <v>4.9918538871811788E-2</v>
          </cell>
          <cell r="G268">
            <v>0.1204662047182599</v>
          </cell>
          <cell r="H268">
            <v>0.52388477654743926</v>
          </cell>
          <cell r="I268">
            <v>0.45849683644464551</v>
          </cell>
          <cell r="J268"/>
        </row>
        <row r="269">
          <cell r="A269" t="str">
            <v>ITOT-PROCESSCO2</v>
          </cell>
          <cell r="B269" t="str">
            <v>VAR_fout</v>
          </cell>
          <cell r="C269" t="str">
            <v>CO2</v>
          </cell>
          <cell r="D269">
            <v>2089.34680048464</v>
          </cell>
          <cell r="E269">
            <v>2111.0131698740802</v>
          </cell>
          <cell r="F269">
            <v>2102.26947106126</v>
          </cell>
          <cell r="G269">
            <v>2093.6570624126398</v>
          </cell>
          <cell r="H269">
            <v>2077.4128471263102</v>
          </cell>
          <cell r="I269">
            <v>2063.74855625499</v>
          </cell>
          <cell r="J269"/>
        </row>
        <row r="270">
          <cell r="A270" t="str">
            <v>ITOT-PROCESSCO2</v>
          </cell>
          <cell r="B270" t="str">
            <v>VAR_fout</v>
          </cell>
          <cell r="C270" t="str">
            <v>CO2P</v>
          </cell>
          <cell r="D270">
            <v>2089.34680048464</v>
          </cell>
          <cell r="E270">
            <v>2111.0131698740802</v>
          </cell>
          <cell r="F270">
            <v>2102.26947106126</v>
          </cell>
          <cell r="G270">
            <v>2093.6570624126398</v>
          </cell>
          <cell r="H270">
            <v>2077.4128471263102</v>
          </cell>
          <cell r="I270">
            <v>2063.74855625499</v>
          </cell>
          <cell r="J270"/>
          <cell r="K270"/>
        </row>
        <row r="271">
          <cell r="A271" t="str">
            <v>RHNM-SHWODBR</v>
          </cell>
          <cell r="B271" t="str">
            <v>VAR_fout</v>
          </cell>
          <cell r="C271" t="str">
            <v>RHNM-SHWOD</v>
          </cell>
          <cell r="D271"/>
          <cell r="E271">
            <v>8.1138356127025066E-2</v>
          </cell>
          <cell r="F271">
            <v>8.1138354750117103E-2</v>
          </cell>
          <cell r="G271">
            <v>8.1138351471100351E-2</v>
          </cell>
          <cell r="H271">
            <v>8.113834384895055E-2</v>
          </cell>
          <cell r="I271">
            <v>3.4807695145709347E-2</v>
          </cell>
          <cell r="J271"/>
          <cell r="K271"/>
        </row>
        <row r="272">
          <cell r="A272" t="str">
            <v>RHNM-SHWODBR</v>
          </cell>
          <cell r="B272" t="str">
            <v>VAR_fin</v>
          </cell>
          <cell r="C272" t="str">
            <v>RHNMWODBRC</v>
          </cell>
          <cell r="D272"/>
          <cell r="E272">
            <v>8.1138356127025066E-2</v>
          </cell>
          <cell r="F272">
            <v>8.1138354750117103E-2</v>
          </cell>
          <cell r="G272">
            <v>8.1138351471100351E-2</v>
          </cell>
          <cell r="H272">
            <v>8.113834384895055E-2</v>
          </cell>
          <cell r="I272">
            <v>3.4807695145709347E-2</v>
          </cell>
          <cell r="J272"/>
          <cell r="K272"/>
        </row>
        <row r="273">
          <cell r="A273" t="str">
            <v>RHNM-SHWODBR</v>
          </cell>
          <cell r="B273" t="str">
            <v>VAR_fin</v>
          </cell>
          <cell r="C273" t="str">
            <v>RWOD</v>
          </cell>
          <cell r="D273"/>
          <cell r="E273">
            <v>0.11269216128753483</v>
          </cell>
          <cell r="F273">
            <v>0.11269215937516272</v>
          </cell>
          <cell r="G273">
            <v>0.11269215482097278</v>
          </cell>
          <cell r="H273">
            <v>0.11269214423465357</v>
          </cell>
          <cell r="I273">
            <v>4.8344021035707459E-2</v>
          </cell>
          <cell r="J273"/>
          <cell r="K273"/>
        </row>
        <row r="274">
          <cell r="A274" t="str">
            <v>RHNM-SHWODBR</v>
          </cell>
          <cell r="B274" t="str">
            <v>VAR_ncap</v>
          </cell>
          <cell r="C274" t="str">
            <v>-</v>
          </cell>
          <cell r="D274"/>
          <cell r="E274">
            <v>6.8808747807944598E-3</v>
          </cell>
          <cell r="F274">
            <v>1.2426894775254701E-8</v>
          </cell>
          <cell r="G274"/>
          <cell r="H274"/>
          <cell r="I274"/>
          <cell r="J274"/>
          <cell r="K274"/>
        </row>
        <row r="275">
          <cell r="A275" t="str">
            <v>RHNM-SHWODBR</v>
          </cell>
          <cell r="B275" t="str">
            <v>VAR_cap</v>
          </cell>
          <cell r="C275" t="str">
            <v>-</v>
          </cell>
          <cell r="D275"/>
          <cell r="E275">
            <v>6.8808747807944598E-3</v>
          </cell>
          <cell r="F275">
            <v>6.8808872076892404E-3</v>
          </cell>
          <cell r="G275">
            <v>6.8808872076892404E-3</v>
          </cell>
          <cell r="H275">
            <v>6.4144847079484696E-3</v>
          </cell>
          <cell r="I275">
            <v>2.7132917915429901E-3</v>
          </cell>
          <cell r="J275"/>
          <cell r="K275"/>
        </row>
        <row r="276">
          <cell r="A276" t="str">
            <v>RHNS-SHDEM</v>
          </cell>
          <cell r="B276" t="str">
            <v>VAR_fout</v>
          </cell>
          <cell r="C276" t="str">
            <v>RHNS-SHD</v>
          </cell>
          <cell r="D276"/>
          <cell r="E276">
            <v>0.40468474157116097</v>
          </cell>
          <cell r="F276">
            <v>0.97896184069599768</v>
          </cell>
          <cell r="G276">
            <v>1.8213001239179594</v>
          </cell>
          <cell r="H276">
            <v>3.2448537371349193</v>
          </cell>
          <cell r="I276">
            <v>4.6409404271617278</v>
          </cell>
          <cell r="J276"/>
          <cell r="K276"/>
        </row>
        <row r="277">
          <cell r="A277" t="str">
            <v>RHNS-SHDEM</v>
          </cell>
          <cell r="B277" t="str">
            <v>VAR_fin</v>
          </cell>
          <cell r="C277" t="str">
            <v>RHNS-SHLTHC-WOD</v>
          </cell>
          <cell r="D277"/>
          <cell r="E277">
            <v>9.8908979559540045E-5</v>
          </cell>
          <cell r="F277">
            <v>2.5556881185048114E-5</v>
          </cell>
          <cell r="G277">
            <v>9.9245311455281219E-5</v>
          </cell>
          <cell r="H277">
            <v>5.1984109513968687E-4</v>
          </cell>
          <cell r="I277">
            <v>5.5557239765734255E-4</v>
          </cell>
          <cell r="J277"/>
          <cell r="K277"/>
        </row>
        <row r="278">
          <cell r="A278" t="str">
            <v>RHNS-SHDEM</v>
          </cell>
          <cell r="B278" t="str">
            <v>VAR_fin</v>
          </cell>
          <cell r="C278" t="str">
            <v>RHNS-SHLFO</v>
          </cell>
          <cell r="D278"/>
          <cell r="E278">
            <v>6.6166517068221061E-5</v>
          </cell>
          <cell r="F278">
            <v>2.8124189437519931E-6</v>
          </cell>
          <cell r="G278">
            <v>4.6315455509551796E-5</v>
          </cell>
          <cell r="H278">
            <v>3.8504101746055092E-5</v>
          </cell>
          <cell r="I278">
            <v>1.1981271265601762E-4</v>
          </cell>
          <cell r="J278"/>
        </row>
        <row r="279">
          <cell r="A279" t="str">
            <v>RHNS-SHDEM</v>
          </cell>
          <cell r="B279" t="str">
            <v>VAR_fin</v>
          </cell>
          <cell r="C279" t="str">
            <v>RHNS-SHNGAH</v>
          </cell>
          <cell r="D279"/>
          <cell r="E279">
            <v>7.121697775144081E-5</v>
          </cell>
          <cell r="F279">
            <v>2.7933458527532035E-4</v>
          </cell>
          <cell r="G279">
            <v>1.0144840991479905E-4</v>
          </cell>
          <cell r="H279">
            <v>5.2142283479018653E-4</v>
          </cell>
          <cell r="I279">
            <v>5.5877861309878703E-4</v>
          </cell>
          <cell r="J279"/>
          <cell r="K279"/>
        </row>
        <row r="280">
          <cell r="A280" t="str">
            <v>RHNS-SHDEM</v>
          </cell>
          <cell r="B280" t="str">
            <v>VAR_fin</v>
          </cell>
          <cell r="C280" t="str">
            <v>RHNS-SHWOD</v>
          </cell>
          <cell r="D280"/>
          <cell r="E280">
            <v>2.6616987944972803E-2</v>
          </cell>
          <cell r="F280">
            <v>6.4022737941092603E-2</v>
          </cell>
          <cell r="G280">
            <v>0.1075823731590258</v>
          </cell>
          <cell r="H280">
            <v>0.14823983656573331</v>
          </cell>
          <cell r="I280">
            <v>5.8748025410211825E-2</v>
          </cell>
          <cell r="J280"/>
          <cell r="K280"/>
        </row>
        <row r="281">
          <cell r="A281" t="str">
            <v>RHNS-SHDEM</v>
          </cell>
          <cell r="B281" t="str">
            <v>VAR_fin</v>
          </cell>
          <cell r="C281" t="str">
            <v>RHNS-SHNST</v>
          </cell>
          <cell r="D281"/>
          <cell r="E281">
            <v>6.2332994989584809E-5</v>
          </cell>
          <cell r="F281">
            <v>7.0879790627855665E-6</v>
          </cell>
          <cell r="G281"/>
          <cell r="H281">
            <v>1.9979006304318987E-4</v>
          </cell>
          <cell r="I281">
            <v>1.5277943322720481E-4</v>
          </cell>
          <cell r="J281"/>
        </row>
        <row r="282">
          <cell r="A282" t="str">
            <v>RHNS-SHDEM</v>
          </cell>
          <cell r="B282" t="str">
            <v>VAR_fin</v>
          </cell>
          <cell r="C282" t="str">
            <v>RHNS-SHPLT</v>
          </cell>
          <cell r="D282"/>
          <cell r="E282">
            <v>1.0977345081465416E-4</v>
          </cell>
          <cell r="F282">
            <v>2.7700437892354442E-4</v>
          </cell>
          <cell r="G282">
            <v>1.0078576259501776E-4</v>
          </cell>
          <cell r="H282">
            <v>5.2145416860947889E-4</v>
          </cell>
          <cell r="I282">
            <v>9.2157298189086037E-2</v>
          </cell>
          <cell r="J282"/>
          <cell r="K282"/>
        </row>
        <row r="283">
          <cell r="A283" t="str">
            <v>RHNS-SHDEM</v>
          </cell>
          <cell r="B283" t="str">
            <v>VAR_fin</v>
          </cell>
          <cell r="C283" t="str">
            <v>RHNS-SHLTHD</v>
          </cell>
          <cell r="D283"/>
          <cell r="E283">
            <v>5.3839481564030359E-2</v>
          </cell>
          <cell r="F283">
            <v>6.8608169505046418E-2</v>
          </cell>
          <cell r="G283">
            <v>0.11075644240739874</v>
          </cell>
          <cell r="H283">
            <v>0.23982570368512926</v>
          </cell>
          <cell r="I283">
            <v>0.41890138637988078</v>
          </cell>
          <cell r="J283"/>
          <cell r="K283"/>
        </row>
        <row r="284">
          <cell r="A284" t="str">
            <v>RHNS-SHDEM</v>
          </cell>
          <cell r="B284" t="str">
            <v>VAR_fin</v>
          </cell>
          <cell r="C284" t="str">
            <v>RHNS-SHELCB</v>
          </cell>
          <cell r="D284"/>
          <cell r="E284">
            <v>6.8487361709297576E-2</v>
          </cell>
          <cell r="F284">
            <v>3.4534376639839395E-2</v>
          </cell>
          <cell r="G284">
            <v>6.4095109799538239E-2</v>
          </cell>
          <cell r="H284">
            <v>5.1861143489089032E-4</v>
          </cell>
          <cell r="I284">
            <v>5.5449631467385503E-4</v>
          </cell>
          <cell r="J284"/>
          <cell r="K284"/>
        </row>
        <row r="285">
          <cell r="A285" t="str">
            <v>RHNS-SHDEM</v>
          </cell>
          <cell r="B285" t="str">
            <v>VAR_fin</v>
          </cell>
          <cell r="C285" t="str">
            <v>RHNS-SHELCH</v>
          </cell>
          <cell r="D285"/>
          <cell r="E285">
            <v>0.24146268305484156</v>
          </cell>
          <cell r="F285">
            <v>0.7971062966693101</v>
          </cell>
          <cell r="G285">
            <v>1.5243734046706232</v>
          </cell>
          <cell r="H285">
            <v>2.8410942007109612</v>
          </cell>
          <cell r="I285">
            <v>4.0557183222953856</v>
          </cell>
          <cell r="J285"/>
          <cell r="K285"/>
        </row>
        <row r="286">
          <cell r="A286" t="str">
            <v>RHNS-SHDEM</v>
          </cell>
          <cell r="B286" t="str">
            <v>VAR_fin</v>
          </cell>
          <cell r="C286" t="str">
            <v>RHNS-SHSOL</v>
          </cell>
          <cell r="D286"/>
          <cell r="E286">
            <v>1.2234035428629221E-2</v>
          </cell>
          <cell r="F286">
            <v>1.2912912829389403E-2</v>
          </cell>
          <cell r="G286">
            <v>1.3294720753993754E-2</v>
          </cell>
          <cell r="H286">
            <v>1.2468107580090945E-2</v>
          </cell>
          <cell r="I286">
            <v>1.2909535052754276E-2</v>
          </cell>
          <cell r="J286"/>
        </row>
        <row r="287">
          <cell r="A287" t="str">
            <v>RHNS-SHDEM</v>
          </cell>
          <cell r="B287" t="str">
            <v>VAR_fin</v>
          </cell>
          <cell r="C287" t="str">
            <v>RHNS-SHLTHC-NGA</v>
          </cell>
          <cell r="D287"/>
          <cell r="E287">
            <v>1.5735663776072983E-3</v>
          </cell>
          <cell r="F287">
            <v>1.0527847441031536E-3</v>
          </cell>
          <cell r="G287">
            <v>8.4749120061113059E-4</v>
          </cell>
          <cell r="H287">
            <v>8.4700667147685044E-4</v>
          </cell>
          <cell r="I287">
            <v>5.5952567336976441E-4</v>
          </cell>
          <cell r="J287"/>
          <cell r="K287"/>
        </row>
        <row r="288">
          <cell r="A288" t="str">
            <v>RHNS-SHDEM</v>
          </cell>
          <cell r="B288" t="str">
            <v>VAR_fin</v>
          </cell>
          <cell r="C288" t="str">
            <v>RHNS-SHNGA</v>
          </cell>
          <cell r="D288"/>
          <cell r="E288">
            <v>6.187344138738764E-5</v>
          </cell>
          <cell r="F288">
            <v>1.3281411568942972E-4</v>
          </cell>
          <cell r="G288">
            <v>2.491163467638884E-6</v>
          </cell>
          <cell r="H288">
            <v>5.919548696760157E-5</v>
          </cell>
          <cell r="I288">
            <v>3.750328515037223E-6</v>
          </cell>
          <cell r="J288"/>
        </row>
        <row r="289">
          <cell r="A289" t="str">
            <v>RES-ELCSPEC</v>
          </cell>
          <cell r="B289" t="str">
            <v>VAR_fout</v>
          </cell>
          <cell r="C289" t="str">
            <v>RHSA-ELS</v>
          </cell>
          <cell r="D289">
            <v>44.576905515803361</v>
          </cell>
          <cell r="E289">
            <v>44.861180253054222</v>
          </cell>
          <cell r="F289">
            <v>44.662714311412103</v>
          </cell>
          <cell r="G289">
            <v>45.065504076889638</v>
          </cell>
          <cell r="H289">
            <v>46.18707015840706</v>
          </cell>
          <cell r="I289">
            <v>48.814106819216626</v>
          </cell>
          <cell r="J289"/>
          <cell r="K289"/>
        </row>
        <row r="290">
          <cell r="A290" t="str">
            <v>RES-ELCSPEC</v>
          </cell>
          <cell r="B290" t="str">
            <v>VAR_fin</v>
          </cell>
          <cell r="C290" t="str">
            <v>RHSA_ELC</v>
          </cell>
          <cell r="D290">
            <v>44.576905515803361</v>
          </cell>
          <cell r="E290">
            <v>44.861180253054222</v>
          </cell>
          <cell r="F290">
            <v>44.662714311412103</v>
          </cell>
          <cell r="G290">
            <v>45.065504076889638</v>
          </cell>
          <cell r="H290">
            <v>46.18707015840706</v>
          </cell>
          <cell r="I290">
            <v>48.814106819216626</v>
          </cell>
          <cell r="J290"/>
          <cell r="K290"/>
        </row>
        <row r="291">
          <cell r="A291" t="str">
            <v>RES-ELCSPEC</v>
          </cell>
          <cell r="B291" t="str">
            <v>VAR_ncap</v>
          </cell>
          <cell r="C291" t="str">
            <v>-</v>
          </cell>
          <cell r="D291">
            <v>0.193211229838024</v>
          </cell>
          <cell r="E291"/>
          <cell r="F291"/>
          <cell r="G291">
            <v>5.1402149343103797E-3</v>
          </cell>
          <cell r="H291">
            <v>5.92743730897837E-2</v>
          </cell>
          <cell r="I291">
            <v>4.6070867306015</v>
          </cell>
          <cell r="J291"/>
          <cell r="K291"/>
        </row>
        <row r="292">
          <cell r="A292" t="str">
            <v>RES-ELCSPEC</v>
          </cell>
          <cell r="B292" t="str">
            <v>VAR_cap</v>
          </cell>
          <cell r="C292" t="str">
            <v>-</v>
          </cell>
          <cell r="D292">
            <v>4.7117479139684937</v>
          </cell>
          <cell r="E292">
            <v>4.7423664997581341</v>
          </cell>
          <cell r="F292">
            <v>4.758252253759184</v>
          </cell>
          <cell r="G292">
            <v>4.7633924686934943</v>
          </cell>
          <cell r="H292">
            <v>4.8819412624421075</v>
          </cell>
          <cell r="I292">
            <v>5.1596171714817736</v>
          </cell>
          <cell r="J292"/>
          <cell r="K292"/>
        </row>
        <row r="293">
          <cell r="A293" t="str">
            <v>SCOM-SHCONBR1</v>
          </cell>
          <cell r="B293" t="str">
            <v>VAR_fout</v>
          </cell>
          <cell r="C293" t="str">
            <v>SCOM-SHCON</v>
          </cell>
          <cell r="D293"/>
          <cell r="E293">
            <v>1.5197443615783017</v>
          </cell>
          <cell r="F293">
            <v>1.5197425141112715</v>
          </cell>
          <cell r="G293">
            <v>1.5197434371881915</v>
          </cell>
          <cell r="H293">
            <v>2.6177906189363154</v>
          </cell>
          <cell r="I293">
            <v>2.6177906516799387</v>
          </cell>
          <cell r="J293"/>
          <cell r="K293"/>
        </row>
        <row r="294">
          <cell r="A294" t="str">
            <v>SCOM-SHCONBR1</v>
          </cell>
          <cell r="B294" t="str">
            <v>VAR_fin</v>
          </cell>
          <cell r="C294" t="str">
            <v>CON</v>
          </cell>
          <cell r="D294"/>
          <cell r="E294">
            <v>1.5197443615783017</v>
          </cell>
          <cell r="F294">
            <v>1.5197425141112715</v>
          </cell>
          <cell r="G294">
            <v>1.5197434371881915</v>
          </cell>
          <cell r="H294">
            <v>2.6177906189363154</v>
          </cell>
          <cell r="I294">
            <v>2.6177906516799387</v>
          </cell>
          <cell r="J294"/>
          <cell r="K294"/>
        </row>
        <row r="295">
          <cell r="A295" t="str">
            <v>SCOM-SHCONBR1</v>
          </cell>
          <cell r="B295" t="str">
            <v>VAR_ncap</v>
          </cell>
          <cell r="C295" t="str">
            <v>-</v>
          </cell>
          <cell r="D295"/>
          <cell r="E295">
            <v>0.11743130664467399</v>
          </cell>
          <cell r="F295"/>
          <cell r="G295"/>
          <cell r="H295">
            <v>2.6541967803710401E-8</v>
          </cell>
          <cell r="I295">
            <v>4.9552673306456199E-2</v>
          </cell>
          <cell r="J295"/>
          <cell r="K295"/>
        </row>
        <row r="296">
          <cell r="A296" t="str">
            <v>SCOM-SHCONBR1</v>
          </cell>
          <cell r="B296" t="str">
            <v>VAR_cap</v>
          </cell>
          <cell r="C296" t="str">
            <v>-</v>
          </cell>
          <cell r="D296"/>
          <cell r="E296">
            <v>0.11743130664467399</v>
          </cell>
          <cell r="F296">
            <v>0.11743130664467399</v>
          </cell>
          <cell r="G296">
            <v>0.11743130664467399</v>
          </cell>
          <cell r="H296">
            <v>0.202277922714379</v>
          </cell>
          <cell r="I296">
            <v>0.20228644928704301</v>
          </cell>
          <cell r="J296"/>
          <cell r="K296"/>
        </row>
        <row r="297">
          <cell r="A297" t="str">
            <v>RHSA-WHSTG-SOL</v>
          </cell>
          <cell r="B297" t="str">
            <v>VAR_fout</v>
          </cell>
          <cell r="C297" t="str">
            <v>RHSA-WHASOL</v>
          </cell>
          <cell r="D297"/>
          <cell r="E297"/>
          <cell r="F297">
            <v>0.44212036314787345</v>
          </cell>
          <cell r="G297">
            <v>0.44406232281542796</v>
          </cell>
          <cell r="H297">
            <v>0.29319708873758987</v>
          </cell>
          <cell r="I297">
            <v>0.69235584626883317</v>
          </cell>
          <cell r="J297"/>
          <cell r="K297"/>
        </row>
        <row r="298">
          <cell r="A298" t="str">
            <v>RHSA-WHSTG-SOL</v>
          </cell>
          <cell r="B298" t="str">
            <v>VAR_fin</v>
          </cell>
          <cell r="C298" t="str">
            <v>RHSA-WHASOL</v>
          </cell>
          <cell r="D298"/>
          <cell r="E298"/>
          <cell r="F298">
            <v>0.4421421894218045</v>
          </cell>
          <cell r="G298">
            <v>0.44408780111584278</v>
          </cell>
          <cell r="H298">
            <v>0.29321444781719636</v>
          </cell>
          <cell r="I298">
            <v>0.69239212857357024</v>
          </cell>
          <cell r="J298"/>
          <cell r="K298"/>
        </row>
        <row r="299">
          <cell r="A299" t="str">
            <v>RHSA-WHSTG-SOL</v>
          </cell>
          <cell r="B299" t="str">
            <v>VAR_ncap</v>
          </cell>
          <cell r="C299" t="str">
            <v>-</v>
          </cell>
          <cell r="D299">
            <v>1.33770688589316E-5</v>
          </cell>
          <cell r="E299">
            <v>6.7874710330794494E-2</v>
          </cell>
          <cell r="F299"/>
          <cell r="G299"/>
          <cell r="H299">
            <v>4.0815398330533499E-2</v>
          </cell>
          <cell r="I299">
            <v>7.29128579507788E-2</v>
          </cell>
          <cell r="J299"/>
          <cell r="K299"/>
        </row>
        <row r="300">
          <cell r="A300" t="str">
            <v>RHSA-WHSTG-SOL</v>
          </cell>
          <cell r="B300" t="str">
            <v>VAR_cap</v>
          </cell>
          <cell r="C300" t="str">
            <v>-</v>
          </cell>
          <cell r="D300">
            <v>1.443962182252841E-5</v>
          </cell>
          <cell r="E300">
            <v>6.7889149952616995E-2</v>
          </cell>
          <cell r="F300">
            <v>6.7889149952616995E-2</v>
          </cell>
          <cell r="G300">
            <v>6.7889149952616995E-2</v>
          </cell>
          <cell r="H300">
            <v>4.5906760205904798E-2</v>
          </cell>
          <cell r="I300">
            <v>0.104687579650924</v>
          </cell>
          <cell r="J300"/>
          <cell r="K300"/>
        </row>
        <row r="301">
          <cell r="A301" t="str">
            <v>SCOM-SHCONBR2</v>
          </cell>
          <cell r="B301" t="str">
            <v>VAR_fout</v>
          </cell>
          <cell r="C301" t="str">
            <v>SCOM-SHCON</v>
          </cell>
          <cell r="D301"/>
          <cell r="E301">
            <v>2.367035459322004</v>
          </cell>
          <cell r="F301">
            <v>2.3670335500669655</v>
          </cell>
          <cell r="G301">
            <v>2.3670345099565426</v>
          </cell>
          <cell r="H301">
            <v>2.7790074188181344</v>
          </cell>
          <cell r="I301">
            <v>4.0772668782927406</v>
          </cell>
          <cell r="J301"/>
          <cell r="K301"/>
        </row>
        <row r="302">
          <cell r="A302" t="str">
            <v>SCOM-SHCONBR2</v>
          </cell>
          <cell r="B302" t="str">
            <v>VAR_fin</v>
          </cell>
          <cell r="C302" t="str">
            <v>CON</v>
          </cell>
          <cell r="D302"/>
          <cell r="E302">
            <v>2.367035459322004</v>
          </cell>
          <cell r="F302">
            <v>2.3670335500669655</v>
          </cell>
          <cell r="G302">
            <v>2.3670345099565426</v>
          </cell>
          <cell r="H302">
            <v>2.7790074188181344</v>
          </cell>
          <cell r="I302">
            <v>4.0772668782927406</v>
          </cell>
          <cell r="J302"/>
          <cell r="K302"/>
        </row>
        <row r="303">
          <cell r="A303" t="str">
            <v>SCOM-SHCONBR2</v>
          </cell>
          <cell r="B303" t="str">
            <v>VAR_ncap</v>
          </cell>
          <cell r="C303" t="str">
            <v>-</v>
          </cell>
          <cell r="D303"/>
          <cell r="E303">
            <v>0.18290185937494099</v>
          </cell>
          <cell r="F303"/>
          <cell r="G303"/>
          <cell r="H303">
            <v>3.1833287341616001E-2</v>
          </cell>
          <cell r="I303">
            <v>0.177483272372918</v>
          </cell>
          <cell r="J303"/>
          <cell r="K303"/>
        </row>
        <row r="304">
          <cell r="A304" t="str">
            <v>SCOM-SHCONBR2</v>
          </cell>
          <cell r="B304" t="str">
            <v>VAR_cap</v>
          </cell>
          <cell r="C304" t="str">
            <v>-</v>
          </cell>
          <cell r="D304"/>
          <cell r="E304">
            <v>0.18290185937494099</v>
          </cell>
          <cell r="F304">
            <v>0.18290185937494099</v>
          </cell>
          <cell r="G304">
            <v>0.18290185937494099</v>
          </cell>
          <cell r="H304">
            <v>0.214735201631541</v>
          </cell>
          <cell r="I304">
            <v>0.31505236883478199</v>
          </cell>
          <cell r="J304"/>
          <cell r="K304"/>
        </row>
        <row r="305">
          <cell r="A305" t="str">
            <v>SCOM-SHCONBR3</v>
          </cell>
          <cell r="B305" t="str">
            <v>VAR_fout</v>
          </cell>
          <cell r="C305" t="str">
            <v>SCOM-SHCON</v>
          </cell>
          <cell r="D305"/>
          <cell r="E305">
            <v>1.9019991950981039</v>
          </cell>
          <cell r="F305">
            <v>1.9019973060498705</v>
          </cell>
          <cell r="G305">
            <v>1.9019982358138317</v>
          </cell>
          <cell r="H305">
            <v>1.9019980489044832</v>
          </cell>
          <cell r="I305">
            <v>1.0995470612837659</v>
          </cell>
          <cell r="J305"/>
        </row>
        <row r="306">
          <cell r="A306" t="str">
            <v>SCOM-SHCONBR3</v>
          </cell>
          <cell r="B306" t="str">
            <v>VAR_fin</v>
          </cell>
          <cell r="C306" t="str">
            <v>CON</v>
          </cell>
          <cell r="D306"/>
          <cell r="E306">
            <v>1.9019991950981039</v>
          </cell>
          <cell r="F306">
            <v>1.9019973060498705</v>
          </cell>
          <cell r="G306">
            <v>1.9019982358138317</v>
          </cell>
          <cell r="H306">
            <v>1.9019980489044832</v>
          </cell>
          <cell r="I306">
            <v>1.0995470612837659</v>
          </cell>
          <cell r="J306"/>
          <cell r="K306"/>
        </row>
        <row r="307">
          <cell r="A307" t="str">
            <v>SCOM-SHCONBR3</v>
          </cell>
          <cell r="B307" t="str">
            <v>VAR_ncap</v>
          </cell>
          <cell r="C307" t="str">
            <v>-</v>
          </cell>
          <cell r="D307"/>
          <cell r="E307">
            <v>0.14696830438365899</v>
          </cell>
          <cell r="F307"/>
          <cell r="G307"/>
          <cell r="H307"/>
          <cell r="I307"/>
          <cell r="J307"/>
        </row>
        <row r="308">
          <cell r="A308" t="str">
            <v>SCOM-SHCONBR3</v>
          </cell>
          <cell r="B308" t="str">
            <v>VAR_cap</v>
          </cell>
          <cell r="C308" t="str">
            <v>-</v>
          </cell>
          <cell r="D308"/>
          <cell r="E308">
            <v>0.14696830438365899</v>
          </cell>
          <cell r="F308">
            <v>0.14696830438365899</v>
          </cell>
          <cell r="G308">
            <v>0.14696830438365899</v>
          </cell>
          <cell r="H308">
            <v>0.14696830438365899</v>
          </cell>
          <cell r="I308">
            <v>8.4962528874127294E-2</v>
          </cell>
          <cell r="J308"/>
          <cell r="K308"/>
        </row>
        <row r="309">
          <cell r="A309" t="str">
            <v>SCOM-SHCONBR4</v>
          </cell>
          <cell r="B309" t="str">
            <v>VAR_fout</v>
          </cell>
          <cell r="C309" t="str">
            <v>SCOM-SHCON</v>
          </cell>
          <cell r="D309"/>
          <cell r="E309">
            <v>0.52286218927137562</v>
          </cell>
          <cell r="F309">
            <v>0.52286050520772909</v>
          </cell>
          <cell r="G309">
            <v>0.52286129970165041</v>
          </cell>
          <cell r="H309">
            <v>0.5228611348434925</v>
          </cell>
          <cell r="I309">
            <v>0.30226658290652636</v>
          </cell>
          <cell r="J309"/>
          <cell r="K309"/>
        </row>
        <row r="310">
          <cell r="A310" t="str">
            <v>SCOM-SHCONBR4</v>
          </cell>
          <cell r="B310" t="str">
            <v>VAR_fin</v>
          </cell>
          <cell r="C310" t="str">
            <v>CON</v>
          </cell>
          <cell r="D310"/>
          <cell r="E310">
            <v>0.52286218927137562</v>
          </cell>
          <cell r="F310">
            <v>0.52286050520772909</v>
          </cell>
          <cell r="G310">
            <v>0.52286129970165041</v>
          </cell>
          <cell r="H310">
            <v>0.5228611348434925</v>
          </cell>
          <cell r="I310">
            <v>0.30226658290652636</v>
          </cell>
          <cell r="J310"/>
          <cell r="K310"/>
        </row>
        <row r="311">
          <cell r="A311" t="str">
            <v>SCOM-SHCONBR4</v>
          </cell>
          <cell r="B311" t="str">
            <v>VAR_ncap</v>
          </cell>
          <cell r="C311" t="str">
            <v>-</v>
          </cell>
          <cell r="D311"/>
          <cell r="E311">
            <v>4.0401786247796598E-2</v>
          </cell>
          <cell r="F311"/>
          <cell r="G311"/>
          <cell r="H311"/>
          <cell r="I311"/>
          <cell r="J311"/>
        </row>
        <row r="312">
          <cell r="A312" t="str">
            <v>SCOM-SHCONBR4</v>
          </cell>
          <cell r="B312" t="str">
            <v>VAR_cap</v>
          </cell>
          <cell r="C312" t="str">
            <v>-</v>
          </cell>
          <cell r="D312"/>
          <cell r="E312">
            <v>4.0401786247796598E-2</v>
          </cell>
          <cell r="F312">
            <v>4.0401786247796598E-2</v>
          </cell>
          <cell r="G312">
            <v>4.0401786247796598E-2</v>
          </cell>
          <cell r="H312">
            <v>4.0401786247796598E-2</v>
          </cell>
          <cell r="I312">
            <v>2.3356314445078501E-2</v>
          </cell>
          <cell r="J312"/>
        </row>
        <row r="313">
          <cell r="A313" t="str">
            <v>RHEM-SHNGABR</v>
          </cell>
          <cell r="B313" t="str">
            <v>VAR_fout</v>
          </cell>
          <cell r="C313" t="str">
            <v>CO2_R</v>
          </cell>
          <cell r="D313">
            <v>1127.96303582152</v>
          </cell>
          <cell r="E313">
            <v>1124.5115228274799</v>
          </cell>
          <cell r="F313">
            <v>1107.68281229431</v>
          </cell>
          <cell r="G313">
            <v>1099.5438550172701</v>
          </cell>
          <cell r="H313">
            <v>1040.8696628781499</v>
          </cell>
          <cell r="I313">
            <v>973.62925149654495</v>
          </cell>
          <cell r="J313"/>
          <cell r="K313"/>
        </row>
        <row r="314">
          <cell r="A314" t="str">
            <v>RHEM-SHNGABR</v>
          </cell>
          <cell r="B314" t="str">
            <v>VAR_fout</v>
          </cell>
          <cell r="C314" t="str">
            <v>RHEM-SHNGA</v>
          </cell>
          <cell r="D314">
            <v>18.999377376426246</v>
          </cell>
          <cell r="E314">
            <v>18.941240189470012</v>
          </cell>
          <cell r="F314">
            <v>18.65777786665948</v>
          </cell>
          <cell r="G314">
            <v>18.520685501177375</v>
          </cell>
          <cell r="H314">
            <v>17.532379073302124</v>
          </cell>
          <cell r="I314">
            <v>16.39978349151982</v>
          </cell>
          <cell r="J314"/>
        </row>
        <row r="315">
          <cell r="A315" t="str">
            <v>RHEM-SHNGABR</v>
          </cell>
          <cell r="B315" t="str">
            <v>VAR_fin</v>
          </cell>
          <cell r="C315" t="str">
            <v>RNGA</v>
          </cell>
          <cell r="D315">
            <v>19.999344606764478</v>
          </cell>
          <cell r="E315">
            <v>19.938147567863176</v>
          </cell>
          <cell r="F315">
            <v>19.639766175431024</v>
          </cell>
          <cell r="G315">
            <v>19.495458422291957</v>
          </cell>
          <cell r="H315">
            <v>18.455135866633821</v>
          </cell>
          <cell r="I315">
            <v>17.262929991073491</v>
          </cell>
          <cell r="J315"/>
        </row>
        <row r="316">
          <cell r="A316" t="str">
            <v>RHEM-SHNGABR</v>
          </cell>
          <cell r="B316" t="str">
            <v>VAR_ncap</v>
          </cell>
          <cell r="C316" t="str">
            <v>-</v>
          </cell>
          <cell r="D316"/>
          <cell r="E316"/>
          <cell r="F316"/>
          <cell r="G316">
            <v>2.0665383163734301E-8</v>
          </cell>
          <cell r="H316">
            <v>0.28805814158306298</v>
          </cell>
          <cell r="I316">
            <v>0.55738507442006702</v>
          </cell>
          <cell r="J316"/>
          <cell r="K316"/>
        </row>
        <row r="317">
          <cell r="A317" t="str">
            <v>RHEM-SHNGABR</v>
          </cell>
          <cell r="B317" t="str">
            <v>VAR_cap</v>
          </cell>
          <cell r="C317" t="str">
            <v>-</v>
          </cell>
          <cell r="D317">
            <v>1.34683498965227</v>
          </cell>
          <cell r="E317">
            <v>1.34683498965227</v>
          </cell>
          <cell r="F317">
            <v>1.34683498965227</v>
          </cell>
          <cell r="G317">
            <v>1.3468350103176532</v>
          </cell>
          <cell r="H317">
            <v>1.25035530145334</v>
          </cell>
          <cell r="I317">
            <v>1.1734850702500801</v>
          </cell>
          <cell r="J317"/>
          <cell r="K317"/>
          <cell r="L317"/>
          <cell r="M317"/>
        </row>
        <row r="318">
          <cell r="A318" t="str">
            <v>SCOM-SHCONBR5</v>
          </cell>
          <cell r="B318" t="str">
            <v>VAR_fout</v>
          </cell>
          <cell r="C318" t="str">
            <v>SCOM-SHCON</v>
          </cell>
          <cell r="D318"/>
          <cell r="E318">
            <v>0.65259058936288161</v>
          </cell>
          <cell r="F318">
            <v>0.6525888664113797</v>
          </cell>
          <cell r="G318">
            <v>0.65258968482494006</v>
          </cell>
          <cell r="H318">
            <v>0.65258951458451608</v>
          </cell>
          <cell r="I318">
            <v>0.37726269236630788</v>
          </cell>
          <cell r="J318"/>
          <cell r="K318"/>
        </row>
        <row r="319">
          <cell r="A319" t="str">
            <v>SCOM-SHCONBR5</v>
          </cell>
          <cell r="B319" t="str">
            <v>VAR_fin</v>
          </cell>
          <cell r="C319" t="str">
            <v>CON</v>
          </cell>
          <cell r="D319"/>
          <cell r="E319">
            <v>0.65259058936288161</v>
          </cell>
          <cell r="F319">
            <v>0.6525888664113797</v>
          </cell>
          <cell r="G319">
            <v>0.65258968482494006</v>
          </cell>
          <cell r="H319">
            <v>0.65258951458451608</v>
          </cell>
          <cell r="I319">
            <v>0.37726269236630788</v>
          </cell>
          <cell r="J319"/>
        </row>
        <row r="320">
          <cell r="A320" t="str">
            <v>SCOM-SHCONBR5</v>
          </cell>
          <cell r="B320" t="str">
            <v>VAR_ncap</v>
          </cell>
          <cell r="C320" t="str">
            <v>-</v>
          </cell>
          <cell r="E320">
            <v>5.0425956317572199E-2</v>
          </cell>
          <cell r="F320"/>
          <cell r="G320"/>
          <cell r="H320"/>
          <cell r="I320"/>
          <cell r="J320"/>
        </row>
        <row r="321">
          <cell r="A321" t="str">
            <v>SCOM-SHCONBR5</v>
          </cell>
          <cell r="B321" t="str">
            <v>VAR_cap</v>
          </cell>
          <cell r="C321" t="str">
            <v>-</v>
          </cell>
          <cell r="D321"/>
          <cell r="E321">
            <v>5.0425956317572199E-2</v>
          </cell>
          <cell r="F321">
            <v>5.0425956317572199E-2</v>
          </cell>
          <cell r="G321">
            <v>5.0425956317572199E-2</v>
          </cell>
          <cell r="H321">
            <v>5.0425956317572199E-2</v>
          </cell>
          <cell r="I321">
            <v>2.9151297537277601E-2</v>
          </cell>
          <cell r="J321"/>
          <cell r="K321"/>
        </row>
        <row r="322">
          <cell r="A322" t="str">
            <v>RHES-SHSTG-ELCHP</v>
          </cell>
          <cell r="B322" t="str">
            <v>VAR_fout</v>
          </cell>
          <cell r="C322" t="str">
            <v>RHES-SHAELCH</v>
          </cell>
          <cell r="D322"/>
          <cell r="E322"/>
          <cell r="F322">
            <v>1.4978490010005439</v>
          </cell>
          <cell r="G322">
            <v>1.5454136517490122</v>
          </cell>
          <cell r="H322">
            <v>1.6959491645619624</v>
          </cell>
          <cell r="I322">
            <v>1.5643813101597801</v>
          </cell>
          <cell r="J322"/>
          <cell r="K322"/>
        </row>
        <row r="323">
          <cell r="A323" t="str">
            <v>RHES-SHSTG-ELCHP</v>
          </cell>
          <cell r="B323" t="str">
            <v>VAR_fin</v>
          </cell>
          <cell r="C323" t="str">
            <v>RHES-SHAELCH</v>
          </cell>
          <cell r="D323"/>
          <cell r="F323">
            <v>1.4979347032367656</v>
          </cell>
          <cell r="G323">
            <v>1.5454978033827109</v>
          </cell>
          <cell r="H323">
            <v>1.6959942490681821</v>
          </cell>
          <cell r="I323">
            <v>1.5644376904395962</v>
          </cell>
          <cell r="J323"/>
        </row>
        <row r="324">
          <cell r="A324" t="str">
            <v>RHES-SHSTG-ELCHP</v>
          </cell>
          <cell r="B324" t="str">
            <v>VAR_ncap</v>
          </cell>
          <cell r="C324" t="str">
            <v>-</v>
          </cell>
          <cell r="D324">
            <v>1.07668704805313E-5</v>
          </cell>
          <cell r="E324">
            <v>0.14648874270259299</v>
          </cell>
          <cell r="F324">
            <v>3.85151509401623E-8</v>
          </cell>
          <cell r="G324">
            <v>5.3794567578582601E-8</v>
          </cell>
          <cell r="H324">
            <v>7.5055293337393206E-2</v>
          </cell>
          <cell r="I324">
            <v>6.20649229196183E-2</v>
          </cell>
          <cell r="J324"/>
        </row>
        <row r="325">
          <cell r="A325" t="str">
            <v>RHES-SHSTG-ELCHP</v>
          </cell>
          <cell r="B325" t="str">
            <v>VAR_cap</v>
          </cell>
          <cell r="C325" t="str">
            <v>-</v>
          </cell>
          <cell r="D325">
            <v>1.07668704805313E-5</v>
          </cell>
          <cell r="E325">
            <v>0.146499509573074</v>
          </cell>
          <cell r="F325">
            <v>0.14649949933931974</v>
          </cell>
          <cell r="G325">
            <v>0.14649950203439821</v>
          </cell>
          <cell r="H325">
            <v>0.1464996746467517</v>
          </cell>
          <cell r="I325">
            <v>0.14675559422931991</v>
          </cell>
          <cell r="J325"/>
        </row>
        <row r="326">
          <cell r="A326" t="str">
            <v>SCOM-SHCONBR6</v>
          </cell>
          <cell r="B326" t="str">
            <v>VAR_cap</v>
          </cell>
          <cell r="C326" t="str">
            <v>-</v>
          </cell>
          <cell r="D326"/>
          <cell r="F326"/>
          <cell r="G326"/>
          <cell r="H326">
            <v>4.1241103187213301E-8</v>
          </cell>
          <cell r="I326">
            <v>4.1241103187213301E-8</v>
          </cell>
          <cell r="J326"/>
          <cell r="K326"/>
        </row>
        <row r="327">
          <cell r="A327" t="str">
            <v>RHNM-SHDEM</v>
          </cell>
          <cell r="B327" t="str">
            <v>VAR_fout</v>
          </cell>
          <cell r="C327" t="str">
            <v>RHNM-SHD</v>
          </cell>
          <cell r="D327"/>
          <cell r="E327">
            <v>1.20715021831532</v>
          </cell>
          <cell r="F327">
            <v>2.7603383145201499</v>
          </cell>
          <cell r="G327">
            <v>5.0358672167396321</v>
          </cell>
          <cell r="H327">
            <v>8.5977884451349631</v>
          </cell>
          <cell r="I327">
            <v>10.750442563595193</v>
          </cell>
          <cell r="J327"/>
          <cell r="K327"/>
        </row>
        <row r="328">
          <cell r="A328" t="str">
            <v>RHNM-SHDEM</v>
          </cell>
          <cell r="B328" t="str">
            <v>VAR_fin</v>
          </cell>
          <cell r="C328" t="str">
            <v>RHNM-SHLFO</v>
          </cell>
          <cell r="D328"/>
          <cell r="E328"/>
          <cell r="F328">
            <v>1.0366211166098111E-6</v>
          </cell>
          <cell r="G328">
            <v>6.0591347191689183E-7</v>
          </cell>
          <cell r="H328">
            <v>5.7805919825393045E-7</v>
          </cell>
          <cell r="I328">
            <v>2.0641551760079672E-4</v>
          </cell>
          <cell r="J328"/>
        </row>
        <row r="329">
          <cell r="A329" t="str">
            <v>RHNM-SHDEM</v>
          </cell>
          <cell r="B329" t="str">
            <v>VAR_fin</v>
          </cell>
          <cell r="C329" t="str">
            <v>RHNM-SHLTHD</v>
          </cell>
          <cell r="D329"/>
          <cell r="E329">
            <v>0.34658006231533861</v>
          </cell>
          <cell r="F329">
            <v>0.37871361643262214</v>
          </cell>
          <cell r="G329">
            <v>0.43903316941785986</v>
          </cell>
          <cell r="H329">
            <v>0.59002372805651837</v>
          </cell>
          <cell r="I329">
            <v>0.79099071389129871</v>
          </cell>
          <cell r="J329"/>
          <cell r="K329"/>
        </row>
        <row r="330">
          <cell r="A330" t="str">
            <v>RHNM-SHDEM</v>
          </cell>
          <cell r="B330" t="str">
            <v>VAR_fin</v>
          </cell>
          <cell r="C330" t="str">
            <v>RHNM-SHELCB</v>
          </cell>
          <cell r="D330"/>
          <cell r="E330">
            <v>0.15438544102781526</v>
          </cell>
          <cell r="F330">
            <v>1.8082358863376346E-4</v>
          </cell>
          <cell r="G330">
            <v>1.7845160823999457E-4</v>
          </cell>
          <cell r="H330">
            <v>7.2351985632707216E-6</v>
          </cell>
          <cell r="I330">
            <v>9.9552498381991691E-3</v>
          </cell>
          <cell r="J330"/>
          <cell r="K330"/>
        </row>
        <row r="331">
          <cell r="A331" t="str">
            <v>RHNM-SHDEM</v>
          </cell>
          <cell r="B331" t="str">
            <v>VAR_fin</v>
          </cell>
          <cell r="C331" t="str">
            <v>RHNM-SHWOD</v>
          </cell>
          <cell r="D331"/>
          <cell r="E331">
            <v>8.1138174484702549E-2</v>
          </cell>
          <cell r="F331">
            <v>8.1134517114707913E-2</v>
          </cell>
          <cell r="G331">
            <v>8.1134202070314215E-2</v>
          </cell>
          <cell r="H331">
            <v>8.113258043748614E-2</v>
          </cell>
          <cell r="I331">
            <v>4.323305725296088E-2</v>
          </cell>
          <cell r="J331"/>
        </row>
        <row r="332">
          <cell r="A332" t="str">
            <v>RHNM-SHDEM</v>
          </cell>
          <cell r="B332" t="str">
            <v>VAR_fin</v>
          </cell>
          <cell r="C332" t="str">
            <v>RHNM-SHELCH</v>
          </cell>
          <cell r="D332"/>
          <cell r="E332">
            <v>0.52741981890746525</v>
          </cell>
          <cell r="F332">
            <v>2.2017827358852973</v>
          </cell>
          <cell r="G332">
            <v>4.2891528019476084</v>
          </cell>
          <cell r="H332">
            <v>6.7739001421758447</v>
          </cell>
          <cell r="I332">
            <v>7.6019759041624244</v>
          </cell>
          <cell r="J332"/>
          <cell r="K332"/>
        </row>
        <row r="333">
          <cell r="A333" t="str">
            <v>RHNM-SHDEM</v>
          </cell>
          <cell r="B333" t="str">
            <v>VAR_fin</v>
          </cell>
          <cell r="C333" t="str">
            <v>RHNM-SHNST</v>
          </cell>
          <cell r="D333"/>
          <cell r="F333">
            <v>8.4598001114870441E-7</v>
          </cell>
          <cell r="G333">
            <v>1.0978846068431052E-6</v>
          </cell>
          <cell r="H333">
            <v>8.8534058397672053E-7</v>
          </cell>
          <cell r="I333">
            <v>3.4950939451458352E-3</v>
          </cell>
          <cell r="J333"/>
          <cell r="K333"/>
        </row>
        <row r="334">
          <cell r="A334" t="str">
            <v>RHNM-SHDEM</v>
          </cell>
          <cell r="B334" t="str">
            <v>VAR_fin</v>
          </cell>
          <cell r="C334" t="str">
            <v>RHNM-SHPLT</v>
          </cell>
          <cell r="D334"/>
          <cell r="E334">
            <v>7.3537888030894644E-2</v>
          </cell>
          <cell r="F334">
            <v>7.4196099490782666E-2</v>
          </cell>
          <cell r="G334">
            <v>0.20225124399822042</v>
          </cell>
          <cell r="H334">
            <v>0.40269698817531924</v>
          </cell>
          <cell r="I334">
            <v>0.56532032400335419</v>
          </cell>
          <cell r="J334"/>
          <cell r="K334"/>
        </row>
        <row r="335">
          <cell r="A335" t="str">
            <v>RHNM-SHDEM</v>
          </cell>
          <cell r="B335" t="str">
            <v>VAR_fin</v>
          </cell>
          <cell r="C335" t="str">
            <v>RHNM-SHLTHC-NGA</v>
          </cell>
          <cell r="D335"/>
          <cell r="E335">
            <v>2.5518865671611095E-3</v>
          </cell>
          <cell r="F335">
            <v>2.7799277528371179E-3</v>
          </cell>
          <cell r="G335">
            <v>2.5557660161955147E-3</v>
          </cell>
          <cell r="H335">
            <v>0.74999030354897145</v>
          </cell>
          <cell r="I335">
            <v>1.4817562875910872</v>
          </cell>
          <cell r="J335"/>
          <cell r="K335"/>
        </row>
        <row r="336">
          <cell r="A336" t="str">
            <v>RHNM-SHDEM</v>
          </cell>
          <cell r="B336" t="str">
            <v>VAR_fin</v>
          </cell>
          <cell r="C336" t="str">
            <v>RHNM-SHSOL</v>
          </cell>
          <cell r="D336"/>
          <cell r="E336">
            <v>2.153672958726572E-2</v>
          </cell>
          <cell r="F336">
            <v>2.153282942819364E-2</v>
          </cell>
          <cell r="G336">
            <v>2.1533074293563968E-2</v>
          </cell>
          <cell r="H336">
            <v>5.9522241279574652E-6</v>
          </cell>
          <cell r="I336">
            <v>0.23097148486980087</v>
          </cell>
          <cell r="J336"/>
          <cell r="K336"/>
        </row>
        <row r="337">
          <cell r="A337" t="str">
            <v>RHNM-SHDEM</v>
          </cell>
          <cell r="B337" t="str">
            <v>VAR_fin</v>
          </cell>
          <cell r="C337" t="str">
            <v>RHNM-SHLTHC-WOD</v>
          </cell>
          <cell r="D337"/>
          <cell r="F337">
            <v>1.1051044454461523E-6</v>
          </cell>
          <cell r="G337">
            <v>1.1706111388060597E-5</v>
          </cell>
          <cell r="H337">
            <v>9.7012870532522186E-6</v>
          </cell>
          <cell r="I337">
            <v>9.9662987836364528E-3</v>
          </cell>
          <cell r="J337"/>
          <cell r="K337"/>
        </row>
        <row r="338">
          <cell r="A338" t="str">
            <v>RHNM-SHDEM</v>
          </cell>
          <cell r="B338" t="str">
            <v>VAR_fin</v>
          </cell>
          <cell r="C338" t="str">
            <v>RHNM-SHNGAH</v>
          </cell>
          <cell r="D338"/>
          <cell r="F338">
            <v>1.3925849847443281E-5</v>
          </cell>
          <cell r="G338">
            <v>1.3526136416740452E-5</v>
          </cell>
          <cell r="H338">
            <v>1.8610901976281479E-5</v>
          </cell>
          <cell r="I338">
            <v>9.980351823032663E-3</v>
          </cell>
          <cell r="J338"/>
          <cell r="K338"/>
        </row>
        <row r="339">
          <cell r="A339" t="str">
            <v>RHNM-SHDEM</v>
          </cell>
          <cell r="B339" t="str">
            <v>VAR_fin</v>
          </cell>
          <cell r="C339" t="str">
            <v>RHNM-SHNGA</v>
          </cell>
          <cell r="D339"/>
          <cell r="E339"/>
          <cell r="F339">
            <v>6.9712945916670836E-7</v>
          </cell>
          <cell r="G339">
            <v>1.0314656666570042E-6</v>
          </cell>
          <cell r="H339">
            <v>9.0286755093818067E-7</v>
          </cell>
          <cell r="I339">
            <v>2.5898033591643158E-3</v>
          </cell>
          <cell r="J339"/>
        </row>
        <row r="340">
          <cell r="A340" t="str">
            <v>SCOM-STG-ELCSPEC</v>
          </cell>
          <cell r="B340" t="str">
            <v>VAR_fout</v>
          </cell>
          <cell r="C340" t="str">
            <v>SCOM-ELS</v>
          </cell>
          <cell r="D340"/>
          <cell r="E340">
            <v>3.7781052041128903E-5</v>
          </cell>
          <cell r="F340">
            <v>4.0839774854375297E-5</v>
          </cell>
          <cell r="G340">
            <v>4.16030453386312E-5</v>
          </cell>
          <cell r="H340">
            <v>5.2260404450864331E-5</v>
          </cell>
          <cell r="I340">
            <v>5.3610983276115542E-5</v>
          </cell>
          <cell r="J340"/>
          <cell r="K340"/>
        </row>
        <row r="341">
          <cell r="A341" t="str">
            <v>SCOM-STG-ELCSPEC</v>
          </cell>
          <cell r="B341" t="str">
            <v>VAR_fin</v>
          </cell>
          <cell r="C341" t="str">
            <v>SCOM-ELS</v>
          </cell>
          <cell r="D341"/>
          <cell r="E341">
            <v>3.7788067477825266E-5</v>
          </cell>
          <cell r="F341">
            <v>4.0848216019474965E-5</v>
          </cell>
          <cell r="G341">
            <v>4.1606927532832266E-5</v>
          </cell>
          <cell r="H341">
            <v>5.2253035376317038E-5</v>
          </cell>
          <cell r="I341">
            <v>5.3600222854643514E-5</v>
          </cell>
          <cell r="J341"/>
          <cell r="K341"/>
        </row>
        <row r="342">
          <cell r="A342" t="str">
            <v>SCOM-STG-ELCSPEC</v>
          </cell>
          <cell r="B342" t="str">
            <v>VAR_ncap</v>
          </cell>
          <cell r="C342" t="str">
            <v>-</v>
          </cell>
          <cell r="D342"/>
          <cell r="E342">
            <v>1.4251398632933099E-6</v>
          </cell>
          <cell r="F342">
            <v>1.01347117091576E-7</v>
          </cell>
          <cell r="G342">
            <v>2.1539809782754699E-8</v>
          </cell>
          <cell r="H342">
            <v>6.8948102430283896E-7</v>
          </cell>
          <cell r="I342">
            <v>9.3453113510508405E-7</v>
          </cell>
          <cell r="J342"/>
        </row>
        <row r="343">
          <cell r="A343" t="str">
            <v>SCOM-STG-ELCSPEC</v>
          </cell>
          <cell r="B343" t="str">
            <v>VAR_cap</v>
          </cell>
          <cell r="C343" t="str">
            <v>-</v>
          </cell>
          <cell r="D343"/>
          <cell r="E343">
            <v>1.4251398632933099E-6</v>
          </cell>
          <cell r="F343">
            <v>1.52648698038488E-6</v>
          </cell>
          <cell r="G343">
            <v>1.5480267901676399E-6</v>
          </cell>
          <cell r="H343">
            <v>1.9468526895849302E-6</v>
          </cell>
          <cell r="I343">
            <v>1.9447986610670902E-6</v>
          </cell>
          <cell r="J343"/>
        </row>
        <row r="344">
          <cell r="A344" t="str">
            <v>SCOM-SHCONBR7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/>
          <cell r="I344">
            <v>2.0020408437170401E-8</v>
          </cell>
          <cell r="J344"/>
        </row>
        <row r="345">
          <cell r="A345" t="str">
            <v>SCOM-SHCONBR7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/>
          <cell r="I345">
            <v>2.0020408437170401E-8</v>
          </cell>
          <cell r="J345"/>
          <cell r="K345"/>
        </row>
        <row r="346">
          <cell r="A346" t="str">
            <v>ITOT-ELCSPEC</v>
          </cell>
          <cell r="B346" t="str">
            <v>VAR_fout</v>
          </cell>
          <cell r="C346" t="str">
            <v>ITOT-ELS</v>
          </cell>
          <cell r="D346">
            <v>48.063397652170998</v>
          </cell>
          <cell r="E346">
            <v>49.703818085585809</v>
          </cell>
          <cell r="F346">
            <v>51.454513131442077</v>
          </cell>
          <cell r="G346">
            <v>52.879048552119102</v>
          </cell>
          <cell r="H346">
            <v>55.069645619722692</v>
          </cell>
          <cell r="I346">
            <v>56.62255703273626</v>
          </cell>
          <cell r="J346"/>
          <cell r="K346"/>
        </row>
        <row r="347">
          <cell r="A347" t="str">
            <v>ITOT-ELCSPEC</v>
          </cell>
          <cell r="B347" t="str">
            <v>VAR_fin</v>
          </cell>
          <cell r="C347" t="str">
            <v>ITOT_ELC</v>
          </cell>
          <cell r="D347">
            <v>48.063397652170998</v>
          </cell>
          <cell r="E347">
            <v>49.703818085585809</v>
          </cell>
          <cell r="F347">
            <v>51.454513131442077</v>
          </cell>
          <cell r="G347">
            <v>52.879048552119102</v>
          </cell>
          <cell r="H347">
            <v>55.069645619722692</v>
          </cell>
          <cell r="I347">
            <v>56.62255703273626</v>
          </cell>
          <cell r="J347"/>
          <cell r="K347"/>
        </row>
        <row r="348">
          <cell r="A348" t="str">
            <v>ITOT-ELCSPEC</v>
          </cell>
          <cell r="B348" t="str">
            <v>VAR_ncap</v>
          </cell>
          <cell r="C348" t="str">
            <v>-</v>
          </cell>
          <cell r="D348">
            <v>8.3496809996100194E-2</v>
          </cell>
          <cell r="E348">
            <v>8.9210707810441894E-2</v>
          </cell>
          <cell r="F348">
            <v>9.5207768699005699E-2</v>
          </cell>
          <cell r="G348">
            <v>7.7470276663647503E-2</v>
          </cell>
          <cell r="H348">
            <v>6.0118750702261102E-2</v>
          </cell>
          <cell r="I348">
            <v>2.62148217409205</v>
          </cell>
          <cell r="J348"/>
          <cell r="K348"/>
        </row>
        <row r="349">
          <cell r="A349" t="str">
            <v>ITOT-ELCSPEC</v>
          </cell>
          <cell r="B349" t="str">
            <v>VAR_cap</v>
          </cell>
          <cell r="C349" t="str">
            <v>-</v>
          </cell>
          <cell r="D349">
            <v>2.6138240420288104</v>
          </cell>
          <cell r="E349">
            <v>2.7030347498392522</v>
          </cell>
          <cell r="F349">
            <v>2.7982425185382582</v>
          </cell>
          <cell r="G349">
            <v>2.8757127952019053</v>
          </cell>
          <cell r="H349">
            <v>2.9948436958142453</v>
          </cell>
          <cell r="I349">
            <v>3.07929539193045</v>
          </cell>
          <cell r="J349"/>
          <cell r="K349"/>
        </row>
        <row r="350">
          <cell r="A350" t="str">
            <v>RHNM-SHLTHDH</v>
          </cell>
          <cell r="B350" t="str">
            <v>VAR_fout</v>
          </cell>
          <cell r="C350" t="str">
            <v>RHNM-SHLTHD</v>
          </cell>
          <cell r="D350"/>
          <cell r="E350">
            <v>0.34658024007037169</v>
          </cell>
          <cell r="F350">
            <v>0.37871758505341746</v>
          </cell>
          <cell r="G350">
            <v>0.43903747670550808</v>
          </cell>
          <cell r="H350">
            <v>0.59002965658009521</v>
          </cell>
          <cell r="I350">
            <v>0.79295059235157295</v>
          </cell>
          <cell r="J350"/>
          <cell r="K350"/>
        </row>
        <row r="351">
          <cell r="A351" t="str">
            <v>RHNM-SHLTHDH</v>
          </cell>
          <cell r="B351" t="str">
            <v>VAR_fin</v>
          </cell>
          <cell r="C351" t="str">
            <v>RHNMLTHDHC</v>
          </cell>
          <cell r="D351"/>
          <cell r="E351">
            <v>0.34658024007037169</v>
          </cell>
          <cell r="F351">
            <v>0.37871758505341746</v>
          </cell>
          <cell r="G351">
            <v>0.43903747670550808</v>
          </cell>
          <cell r="H351">
            <v>0.59002965658009521</v>
          </cell>
          <cell r="I351">
            <v>0.79295059235157295</v>
          </cell>
          <cell r="J351"/>
          <cell r="K351"/>
        </row>
        <row r="352">
          <cell r="A352" t="str">
            <v>RHNM-SHLTHDH</v>
          </cell>
          <cell r="B352" t="str">
            <v>VAR_fin</v>
          </cell>
          <cell r="C352" t="str">
            <v>RHNM_LTH_DH</v>
          </cell>
          <cell r="D352"/>
          <cell r="E352">
            <v>0.35008105057613309</v>
          </cell>
          <cell r="F352">
            <v>0.38254301520547201</v>
          </cell>
          <cell r="G352">
            <v>0.44347219869243243</v>
          </cell>
          <cell r="H352">
            <v>0.59598955210110616</v>
          </cell>
          <cell r="I352">
            <v>0.80096019429451748</v>
          </cell>
          <cell r="J352"/>
          <cell r="K352"/>
        </row>
        <row r="353">
          <cell r="A353" t="str">
            <v>RHNM-SHLTHDH</v>
          </cell>
          <cell r="B353" t="str">
            <v>VAR_ncap</v>
          </cell>
          <cell r="C353" t="str">
            <v>-</v>
          </cell>
          <cell r="D353"/>
          <cell r="E353">
            <v>2.7674760849538599E-2</v>
          </cell>
          <cell r="F353">
            <v>2.0989274136797801E-3</v>
          </cell>
          <cell r="G353">
            <v>4.4318155791853104E-3</v>
          </cell>
          <cell r="H353">
            <v>6.3135807033900902E-3</v>
          </cell>
          <cell r="I353">
            <v>1.7188989136551501E-2</v>
          </cell>
          <cell r="J353"/>
          <cell r="K353"/>
        </row>
        <row r="354">
          <cell r="A354" t="str">
            <v>RHNM-SHLTHDH</v>
          </cell>
          <cell r="B354" t="str">
            <v>VAR_cap</v>
          </cell>
          <cell r="C354" t="str">
            <v>-</v>
          </cell>
          <cell r="D354"/>
          <cell r="E354">
            <v>2.7674760849538599E-2</v>
          </cell>
          <cell r="F354">
            <v>2.9773688263218401E-2</v>
          </cell>
          <cell r="G354">
            <v>3.4205503842403701E-2</v>
          </cell>
          <cell r="H354">
            <v>4.6525659625810199E-2</v>
          </cell>
          <cell r="I354">
            <v>6.37146487623617E-2</v>
          </cell>
          <cell r="J354"/>
          <cell r="K354"/>
        </row>
        <row r="355">
          <cell r="A355" t="str">
            <v>ITOT-SWHCOABR</v>
          </cell>
          <cell r="B355" t="str">
            <v>VAR_fout</v>
          </cell>
          <cell r="C355" t="str">
            <v>ITOT-SWH</v>
          </cell>
          <cell r="D355">
            <v>2.3674000038246228</v>
          </cell>
          <cell r="E355">
            <v>2.3075011338796214</v>
          </cell>
          <cell r="F355">
            <v>1.1564493172332766</v>
          </cell>
          <cell r="G355">
            <v>1.1426541584594648E-6</v>
          </cell>
          <cell r="H355">
            <v>7.117684011517441E-7</v>
          </cell>
          <cell r="I355"/>
          <cell r="J355"/>
          <cell r="K355"/>
        </row>
        <row r="356">
          <cell r="A356" t="str">
            <v>ITOT-SWHCOABR</v>
          </cell>
          <cell r="B356" t="str">
            <v>VAR_fout</v>
          </cell>
          <cell r="C356" t="str">
            <v>CO2_I</v>
          </cell>
          <cell r="D356">
            <v>330.01200053314699</v>
          </cell>
          <cell r="E356">
            <v>321.17921187783998</v>
          </cell>
          <cell r="F356">
            <v>160.60352315733999</v>
          </cell>
          <cell r="G356">
            <v>1.5809558281968999E-4</v>
          </cell>
          <cell r="H356">
            <v>9.7749527091506294E-5</v>
          </cell>
          <cell r="I356"/>
          <cell r="J356"/>
          <cell r="K356"/>
        </row>
        <row r="357">
          <cell r="A357" t="str">
            <v>ITOT-SWHCOABR</v>
          </cell>
          <cell r="B357" t="str">
            <v>VAR_fin</v>
          </cell>
          <cell r="C357" t="str">
            <v>ICOA</v>
          </cell>
          <cell r="D357">
            <v>3.5600000057513128</v>
          </cell>
          <cell r="E357">
            <v>3.4647164172366667</v>
          </cell>
          <cell r="F357">
            <v>1.7325083404243857</v>
          </cell>
          <cell r="G357">
            <v>1.7054539678499484E-6</v>
          </cell>
          <cell r="H357">
            <v>1.0544717054099917E-6</v>
          </cell>
          <cell r="I357"/>
          <cell r="J357"/>
          <cell r="K357"/>
        </row>
        <row r="358">
          <cell r="A358" t="str">
            <v>ITOT-SWHCOABR</v>
          </cell>
          <cell r="B358" t="str">
            <v>VAR_ncap</v>
          </cell>
          <cell r="C358" t="str">
            <v>-</v>
          </cell>
          <cell r="E358">
            <v>1.3407315151803801E-8</v>
          </cell>
          <cell r="F358">
            <v>1.9285702094251701E-8</v>
          </cell>
          <cell r="G358">
            <v>2.2478283560037401E-8</v>
          </cell>
          <cell r="H358">
            <v>1.0166131200164401E-8</v>
          </cell>
          <cell r="I358"/>
          <cell r="J358"/>
          <cell r="K358"/>
        </row>
        <row r="359">
          <cell r="A359" t="str">
            <v>ITOT-SWHCOABR</v>
          </cell>
          <cell r="B359" t="str">
            <v>VAR_cap</v>
          </cell>
          <cell r="C359" t="str">
            <v>-</v>
          </cell>
          <cell r="D359">
            <v>0.26172155007150499</v>
          </cell>
          <cell r="E359">
            <v>0.17620059556928844</v>
          </cell>
          <cell r="F359">
            <v>0.13096573023171723</v>
          </cell>
          <cell r="G359">
            <v>1.8044009481021916E-7</v>
          </cell>
          <cell r="H359">
            <v>1.421116719643847E-7</v>
          </cell>
          <cell r="I359">
            <v>1.4620455696531303E-8</v>
          </cell>
          <cell r="J359"/>
          <cell r="K359"/>
        </row>
        <row r="360">
          <cell r="A360" t="str">
            <v>RHSA-WHDEM</v>
          </cell>
          <cell r="B360" t="str">
            <v>VAR_fout</v>
          </cell>
          <cell r="C360" t="str">
            <v>WWTPC</v>
          </cell>
          <cell r="D360">
            <v>3.2484488050451669E-2</v>
          </cell>
          <cell r="E360">
            <v>6.9272203972805535E-3</v>
          </cell>
          <cell r="F360">
            <v>0.16469267112028577</v>
          </cell>
          <cell r="G360">
            <v>0.40012892923582055</v>
          </cell>
          <cell r="H360">
            <v>1.6522027490632366E-2</v>
          </cell>
          <cell r="I360">
            <v>1.0912745656973857</v>
          </cell>
          <cell r="J360"/>
          <cell r="K360"/>
        </row>
        <row r="361">
          <cell r="A361" t="str">
            <v>RHSA-WHDEM</v>
          </cell>
          <cell r="B361" t="str">
            <v>VAR_fout</v>
          </cell>
          <cell r="C361" t="str">
            <v>RHSA-WHD</v>
          </cell>
          <cell r="D361">
            <v>26.438654975424289</v>
          </cell>
          <cell r="E361">
            <v>25.92879146371218</v>
          </cell>
          <cell r="F361">
            <v>25.418927951999976</v>
          </cell>
          <cell r="G361">
            <v>25.509072923999994</v>
          </cell>
          <cell r="H361">
            <v>25.33969431720001</v>
          </cell>
          <cell r="I361">
            <v>24.930159425999989</v>
          </cell>
          <cell r="J361"/>
          <cell r="K361"/>
        </row>
        <row r="362">
          <cell r="A362" t="str">
            <v>RHSA-WHDEM</v>
          </cell>
          <cell r="B362" t="str">
            <v>VAR_fin</v>
          </cell>
          <cell r="C362" t="str">
            <v>RHSA-WHNGA</v>
          </cell>
          <cell r="D362">
            <v>6.2053145514537214</v>
          </cell>
          <cell r="E362">
            <v>5.2765364238238446</v>
          </cell>
          <cell r="F362">
            <v>8.3450122291681641</v>
          </cell>
          <cell r="G362">
            <v>8.4543646198836679</v>
          </cell>
          <cell r="H362">
            <v>6.913559617189482</v>
          </cell>
          <cell r="I362">
            <v>4.0648806748617314</v>
          </cell>
          <cell r="J362"/>
          <cell r="K362"/>
        </row>
        <row r="363">
          <cell r="A363" t="str">
            <v>RHSA-WHDEM</v>
          </cell>
          <cell r="B363" t="str">
            <v>VAR_fin</v>
          </cell>
          <cell r="C363" t="str">
            <v>RHSA-WHLFO</v>
          </cell>
          <cell r="D363">
            <v>6.819634763240261</v>
          </cell>
          <cell r="E363">
            <v>5.9068630732518903</v>
          </cell>
          <cell r="F363">
            <v>0.13394920527849985</v>
          </cell>
          <cell r="G363">
            <v>8.6299128457653099E-2</v>
          </cell>
          <cell r="H363">
            <v>0.10663927167588769</v>
          </cell>
          <cell r="I363">
            <v>7.7061226728531051E-2</v>
          </cell>
          <cell r="J363"/>
          <cell r="K363"/>
        </row>
        <row r="364">
          <cell r="A364" t="str">
            <v>RHSA-WHDEM</v>
          </cell>
          <cell r="B364" t="str">
            <v>VAR_fin</v>
          </cell>
          <cell r="C364" t="str">
            <v>RHSA-WHWOD</v>
          </cell>
          <cell r="D364">
            <v>0.5608886441385782</v>
          </cell>
          <cell r="E364">
            <v>0.58806784766617537</v>
          </cell>
          <cell r="F364">
            <v>0.35367180477889376</v>
          </cell>
          <cell r="G364">
            <v>0.30748441029808565</v>
          </cell>
          <cell r="H364">
            <v>0.30169885961202864</v>
          </cell>
          <cell r="I364">
            <v>0.21866724878507718</v>
          </cell>
          <cell r="J364"/>
        </row>
        <row r="365">
          <cell r="A365" t="str">
            <v>RHSA-WHDEM</v>
          </cell>
          <cell r="B365" t="str">
            <v>VAR_fin</v>
          </cell>
          <cell r="C365" t="str">
            <v>RHSA-WHNGAH</v>
          </cell>
          <cell r="D365">
            <v>4.1370857693141659E-2</v>
          </cell>
          <cell r="E365">
            <v>2.2257755360253286E-2</v>
          </cell>
          <cell r="F365">
            <v>0.13537391192986375</v>
          </cell>
          <cell r="G365">
            <v>8.609027339012458E-2</v>
          </cell>
          <cell r="H365">
            <v>0.10651366108680192</v>
          </cell>
          <cell r="I365">
            <v>7.7089655028998297E-2</v>
          </cell>
          <cell r="J365"/>
        </row>
        <row r="366">
          <cell r="A366" t="str">
            <v>RHSA-WHDEM</v>
          </cell>
          <cell r="B366" t="str">
            <v>VAR_fin</v>
          </cell>
          <cell r="C366" t="str">
            <v>RHSA-WHNST</v>
          </cell>
          <cell r="D366">
            <v>4.9677314745782825E-2</v>
          </cell>
          <cell r="E366">
            <v>1.9361575213644573E-2</v>
          </cell>
          <cell r="F366">
            <v>7.8613555741892563E-2</v>
          </cell>
          <cell r="G366">
            <v>4.7498466598804474E-2</v>
          </cell>
          <cell r="H366">
            <v>6.4739172214950513E-2</v>
          </cell>
          <cell r="I366">
            <v>4.3008580477766366E-2</v>
          </cell>
          <cell r="J366"/>
          <cell r="K366"/>
        </row>
        <row r="367">
          <cell r="A367" t="str">
            <v>RHSA-WHDEM</v>
          </cell>
          <cell r="B367" t="str">
            <v>VAR_fin</v>
          </cell>
          <cell r="C367" t="str">
            <v>RHSA-WHPLT</v>
          </cell>
          <cell r="D367">
            <v>0.27291001147565835</v>
          </cell>
          <cell r="E367">
            <v>0.22244027124014801</v>
          </cell>
          <cell r="F367">
            <v>0.22495526747870956</v>
          </cell>
          <cell r="G367">
            <v>0.1839176750188686</v>
          </cell>
          <cell r="H367">
            <v>0.24092465827429843</v>
          </cell>
          <cell r="I367">
            <v>0.20567166560472921</v>
          </cell>
          <cell r="J367"/>
          <cell r="K367"/>
        </row>
        <row r="368">
          <cell r="A368" t="str">
            <v>RHSA-WHDEM</v>
          </cell>
          <cell r="B368" t="str">
            <v>VAR_fin</v>
          </cell>
          <cell r="C368" t="str">
            <v>RHSA-WHLTHRD</v>
          </cell>
          <cell r="D368">
            <v>1.2826114909120523</v>
          </cell>
          <cell r="E368">
            <v>1.4297062255304946</v>
          </cell>
          <cell r="F368">
            <v>1.4075208992109602</v>
          </cell>
          <cell r="G368">
            <v>1.1056930502807731</v>
          </cell>
          <cell r="H368">
            <v>1.7123987300275174</v>
          </cell>
          <cell r="I368">
            <v>1.8352348523804831</v>
          </cell>
          <cell r="J368"/>
        </row>
        <row r="369">
          <cell r="A369" t="str">
            <v>RHSA-WHDEM</v>
          </cell>
          <cell r="B369" t="str">
            <v>VAR_fin</v>
          </cell>
          <cell r="C369" t="str">
            <v>RHSA-WHELCB</v>
          </cell>
          <cell r="D369">
            <v>6.4616463220498037</v>
          </cell>
          <cell r="E369">
            <v>6.9091574519962169</v>
          </cell>
          <cell r="F369">
            <v>4.2918162547290564</v>
          </cell>
          <cell r="G369">
            <v>4.3332928464654072</v>
          </cell>
          <cell r="H369">
            <v>2.6106828541652325</v>
          </cell>
          <cell r="I369">
            <v>0.43494133402164181</v>
          </cell>
          <cell r="J369"/>
          <cell r="K369"/>
        </row>
        <row r="370">
          <cell r="A370" t="str">
            <v>RHSA-WHDEM</v>
          </cell>
          <cell r="B370" t="str">
            <v>VAR_fin</v>
          </cell>
          <cell r="C370" t="str">
            <v>RHSA-WHSOL</v>
          </cell>
          <cell r="D370">
            <v>1.6597977862984652</v>
          </cell>
          <cell r="E370">
            <v>1.9788742790447811</v>
          </cell>
          <cell r="F370">
            <v>1.7946362265311597</v>
          </cell>
          <cell r="G370">
            <v>1.8758109512923831</v>
          </cell>
          <cell r="H370">
            <v>1.1981208013782547</v>
          </cell>
          <cell r="I370">
            <v>2.9358798133463724</v>
          </cell>
          <cell r="J370"/>
          <cell r="K370"/>
        </row>
        <row r="371">
          <cell r="A371" t="str">
            <v>RHSA-WHDEM</v>
          </cell>
          <cell r="B371" t="str">
            <v>VAR_fin</v>
          </cell>
          <cell r="C371" t="str">
            <v>RHSA-WHELCH</v>
          </cell>
          <cell r="D371">
            <v>3.1172877770723573</v>
          </cell>
          <cell r="E371">
            <v>3.5824538983654475</v>
          </cell>
          <cell r="F371">
            <v>8.8180713024159942</v>
          </cell>
          <cell r="G371">
            <v>9.4287504467551564</v>
          </cell>
          <cell r="H371">
            <v>12.100939161605073</v>
          </cell>
          <cell r="I371">
            <v>16.128998594196833</v>
          </cell>
          <cell r="J371"/>
          <cell r="K371"/>
        </row>
        <row r="372">
          <cell r="A372" t="str">
            <v>RHSA-WHNGAHP</v>
          </cell>
          <cell r="B372" t="str">
            <v>VAR_fout</v>
          </cell>
          <cell r="C372" t="str">
            <v>RHSA-WHANGAH</v>
          </cell>
          <cell r="F372">
            <v>2.7864614174973164E-6</v>
          </cell>
          <cell r="G372">
            <v>3.2763096412713021E-6</v>
          </cell>
          <cell r="H372">
            <v>7.9060135829812908E-6</v>
          </cell>
          <cell r="I372">
            <v>8.2789630697097903E-6</v>
          </cell>
          <cell r="J372"/>
          <cell r="K372"/>
        </row>
        <row r="373">
          <cell r="A373" t="str">
            <v>RHSA-WHNGAHP</v>
          </cell>
          <cell r="B373" t="str">
            <v>VAR_fout</v>
          </cell>
          <cell r="C373" t="str">
            <v>CO2_R</v>
          </cell>
          <cell r="D373"/>
          <cell r="F373">
            <v>9.2390607846471902E-5</v>
          </cell>
          <cell r="G373">
            <v>1.08060739045439E-4</v>
          </cell>
          <cell r="H373">
            <v>2.4689876305655903E-4</v>
          </cell>
          <cell r="I373">
            <v>2.4943029761305099E-4</v>
          </cell>
          <cell r="J373"/>
        </row>
        <row r="374">
          <cell r="A374" t="str">
            <v>RHSA-WHNGAHP</v>
          </cell>
          <cell r="B374" t="str">
            <v>VAR_fin</v>
          </cell>
          <cell r="C374" t="str">
            <v>RNGA</v>
          </cell>
          <cell r="F374">
            <v>1.6381313447956018E-6</v>
          </cell>
          <cell r="G374">
            <v>1.9159705504510548E-6</v>
          </cell>
          <cell r="H374">
            <v>4.3776376428467841E-6</v>
          </cell>
          <cell r="I374">
            <v>4.4225230073236103E-6</v>
          </cell>
          <cell r="J374"/>
          <cell r="K374"/>
        </row>
        <row r="375">
          <cell r="A375" t="str">
            <v>RHSA-WHNGAHP</v>
          </cell>
          <cell r="B375" t="str">
            <v>VAR_ncap</v>
          </cell>
          <cell r="C375" t="str">
            <v>-</v>
          </cell>
          <cell r="F375">
            <v>3.3739467011457198E-7</v>
          </cell>
          <cell r="G375"/>
          <cell r="H375">
            <v>1.73675194766857E-7</v>
          </cell>
          <cell r="I375">
            <v>3.2835683205508499E-7</v>
          </cell>
          <cell r="J375"/>
          <cell r="K375"/>
        </row>
        <row r="376">
          <cell r="A376" t="str">
            <v>RHSA-WHNGAHP</v>
          </cell>
          <cell r="B376" t="str">
            <v>VAR_cap</v>
          </cell>
          <cell r="C376" t="str">
            <v>-</v>
          </cell>
          <cell r="D376">
            <v>4.7729432218241499E-11</v>
          </cell>
          <cell r="E376">
            <v>4.7729432218241499E-11</v>
          </cell>
          <cell r="F376">
            <v>3.3744239954679021E-7</v>
          </cell>
          <cell r="G376">
            <v>3.3744239954679021E-7</v>
          </cell>
          <cell r="H376">
            <v>6.0478982812995599E-7</v>
          </cell>
          <cell r="I376">
            <v>6.1147976984370599E-7</v>
          </cell>
          <cell r="J376"/>
          <cell r="K376"/>
        </row>
        <row r="377">
          <cell r="A377" t="str">
            <v>SCOM-SHSTG-ELCHP</v>
          </cell>
          <cell r="B377" t="str">
            <v>VAR_fout</v>
          </cell>
          <cell r="C377" t="str">
            <v>SCOM-SHAELCH</v>
          </cell>
          <cell r="D377"/>
          <cell r="F377">
            <v>2.1588607645506904E-3</v>
          </cell>
          <cell r="G377">
            <v>6.2860062473816654E-6</v>
          </cell>
          <cell r="H377">
            <v>0.10665501044693945</v>
          </cell>
          <cell r="I377">
            <v>0.22855731490357672</v>
          </cell>
          <cell r="J377"/>
          <cell r="K377"/>
        </row>
        <row r="378">
          <cell r="A378" t="str">
            <v>SCOM-SHSTG-ELCHP</v>
          </cell>
          <cell r="B378" t="str">
            <v>VAR_fin</v>
          </cell>
          <cell r="C378" t="str">
            <v>SCOM-SHAELCH</v>
          </cell>
          <cell r="F378">
            <v>2.7870356328746136E-3</v>
          </cell>
          <cell r="G378">
            <v>8.4985364836786948E-6</v>
          </cell>
          <cell r="H378">
            <v>0.12548497522942109</v>
          </cell>
          <cell r="I378">
            <v>0.25396682039189949</v>
          </cell>
          <cell r="J378"/>
          <cell r="K378"/>
        </row>
        <row r="379">
          <cell r="A379" t="str">
            <v>SCOM-SHSTG-ELCHP</v>
          </cell>
          <cell r="B379" t="str">
            <v>VAR_ncap</v>
          </cell>
          <cell r="C379" t="str">
            <v>-</v>
          </cell>
          <cell r="D379">
            <v>2.1403085187765101E-5</v>
          </cell>
          <cell r="E379">
            <v>0.10130037074274</v>
          </cell>
          <cell r="F379">
            <v>7.9843442907691595E-8</v>
          </cell>
          <cell r="G379">
            <v>9.4970039419245805E-8</v>
          </cell>
          <cell r="H379">
            <v>5.9779449670146798E-2</v>
          </cell>
          <cell r="I379">
            <v>4.5233130624563397E-2</v>
          </cell>
          <cell r="J379"/>
          <cell r="K379"/>
        </row>
        <row r="380">
          <cell r="A380" t="str">
            <v>SCOM-SHSTG-ELCHP</v>
          </cell>
          <cell r="B380" t="str">
            <v>VAR_cap</v>
          </cell>
          <cell r="C380" t="str">
            <v>-</v>
          </cell>
          <cell r="D380">
            <v>2.1403085187765101E-5</v>
          </cell>
          <cell r="E380">
            <v>0.10132177382792799</v>
          </cell>
          <cell r="F380">
            <v>0.10132177921213018</v>
          </cell>
          <cell r="G380">
            <v>0.10132177990442442</v>
          </cell>
          <cell r="H380">
            <v>0.10975593824360333</v>
          </cell>
          <cell r="I380">
            <v>0.10975676569188135</v>
          </cell>
          <cell r="J380"/>
          <cell r="K380"/>
        </row>
        <row r="381">
          <cell r="A381" t="str">
            <v>RHEM-SHLFOBR</v>
          </cell>
          <cell r="B381" t="str">
            <v>VAR_fout</v>
          </cell>
          <cell r="C381" t="str">
            <v>CO2_R</v>
          </cell>
          <cell r="D381">
            <v>1928.71030178192</v>
          </cell>
          <cell r="E381">
            <v>1445.4445956156001</v>
          </cell>
          <cell r="F381">
            <v>1520.69913935205</v>
          </cell>
          <cell r="G381">
            <v>1554.6097362140099</v>
          </cell>
          <cell r="H381">
            <v>1167.80941022668</v>
          </cell>
          <cell r="I381">
            <v>1076.01801901417</v>
          </cell>
          <cell r="J381"/>
          <cell r="K381"/>
        </row>
        <row r="382">
          <cell r="A382" t="str">
            <v>RHEM-SHLFOBR</v>
          </cell>
          <cell r="B382" t="str">
            <v>VAR_fout</v>
          </cell>
          <cell r="C382" t="str">
            <v>RHEM-SHLFO</v>
          </cell>
          <cell r="D382">
            <v>23.443731053997794</v>
          </cell>
          <cell r="E382">
            <v>17.569571916403987</v>
          </cell>
          <cell r="F382">
            <v>18.484300936266997</v>
          </cell>
          <cell r="G382">
            <v>18.896488765604456</v>
          </cell>
          <cell r="H382">
            <v>14.194879194862907</v>
          </cell>
          <cell r="I382">
            <v>13.079142587519554</v>
          </cell>
          <cell r="J382"/>
          <cell r="K382"/>
        </row>
        <row r="383">
          <cell r="A383" t="str">
            <v>RHEM-SHLFOBR</v>
          </cell>
          <cell r="B383" t="str">
            <v>VAR_fin</v>
          </cell>
          <cell r="C383" t="str">
            <v>RLFO</v>
          </cell>
          <cell r="D383">
            <v>26.16974629283472</v>
          </cell>
          <cell r="E383">
            <v>19.612545395055587</v>
          </cell>
          <cell r="F383">
            <v>20.633638254437567</v>
          </cell>
          <cell r="G383">
            <v>21.093754901139839</v>
          </cell>
          <cell r="H383">
            <v>15.845446543102783</v>
          </cell>
          <cell r="I383">
            <v>14.599973120952059</v>
          </cell>
          <cell r="J383"/>
          <cell r="K383"/>
        </row>
        <row r="384">
          <cell r="A384" t="str">
            <v>RHEM-SHLFOBR</v>
          </cell>
          <cell r="B384" t="str">
            <v>VAR_ncap</v>
          </cell>
          <cell r="C384" t="str">
            <v>-</v>
          </cell>
          <cell r="H384">
            <v>0.25432311439895</v>
          </cell>
          <cell r="I384">
            <v>0.42814834195017598</v>
          </cell>
          <cell r="J384"/>
          <cell r="K384"/>
        </row>
        <row r="385">
          <cell r="A385" t="str">
            <v>RHEM-SHLFOBR</v>
          </cell>
          <cell r="B385" t="str">
            <v>VAR_cap</v>
          </cell>
          <cell r="C385" t="str">
            <v>-</v>
          </cell>
          <cell r="D385">
            <v>1.65587464377338</v>
          </cell>
          <cell r="E385">
            <v>1.65587464377338</v>
          </cell>
          <cell r="F385">
            <v>1.65587464377338</v>
          </cell>
          <cell r="G385">
            <v>1.6558746321958107</v>
          </cell>
          <cell r="H385">
            <v>1.00414086379003</v>
          </cell>
          <cell r="I385">
            <v>0.92988804944074099</v>
          </cell>
          <cell r="J385"/>
          <cell r="K385"/>
        </row>
        <row r="386">
          <cell r="A386" t="str">
            <v>RHES-SHNGAHP</v>
          </cell>
          <cell r="B386" t="str">
            <v>VAR_fout</v>
          </cell>
          <cell r="C386" t="str">
            <v>RHES-SHANGAH</v>
          </cell>
          <cell r="D386"/>
          <cell r="F386">
            <v>2.9411850001187927E-7</v>
          </cell>
          <cell r="G386">
            <v>3.2639000971777697E-7</v>
          </cell>
          <cell r="H386">
            <v>1.0797260408381639E-6</v>
          </cell>
          <cell r="I386">
            <v>1.1306039964893569E-6</v>
          </cell>
          <cell r="J386"/>
        </row>
        <row r="387">
          <cell r="A387" t="str">
            <v>RHES-SHNGAHP</v>
          </cell>
          <cell r="B387" t="str">
            <v>VAR_fout</v>
          </cell>
          <cell r="C387" t="str">
            <v>CO2_R</v>
          </cell>
          <cell r="G387">
            <v>1.8121181208107201E-6</v>
          </cell>
          <cell r="H387">
            <v>8.3020896777833295E-6</v>
          </cell>
          <cell r="I387">
            <v>8.9967977841589402E-6</v>
          </cell>
          <cell r="J387"/>
        </row>
        <row r="388">
          <cell r="A388" t="str">
            <v>RHES-SHNGAHP</v>
          </cell>
          <cell r="B388" t="str">
            <v>VAR_fin</v>
          </cell>
          <cell r="C388" t="str">
            <v>RHESELCHPC</v>
          </cell>
          <cell r="F388">
            <v>2.9411850001187927E-7</v>
          </cell>
          <cell r="G388">
            <v>3.2639000971777697E-7</v>
          </cell>
          <cell r="H388">
            <v>1.0797260408381639E-6</v>
          </cell>
          <cell r="I388">
            <v>1.1306039964893569E-6</v>
          </cell>
          <cell r="J388"/>
        </row>
        <row r="389">
          <cell r="A389" t="str">
            <v>RHES-SHNGAHP</v>
          </cell>
          <cell r="B389" t="str">
            <v>VAR_fin</v>
          </cell>
          <cell r="C389" t="str">
            <v>RNGA</v>
          </cell>
          <cell r="D389"/>
          <cell r="G389">
            <v>3.2129753915083701E-8</v>
          </cell>
          <cell r="H389">
            <v>1.47200171591903E-7</v>
          </cell>
          <cell r="I389">
            <v>1.5951769120849179E-7</v>
          </cell>
          <cell r="J389"/>
          <cell r="K389"/>
        </row>
        <row r="390">
          <cell r="A390" t="str">
            <v>RHES-SHNGAHP</v>
          </cell>
          <cell r="B390" t="str">
            <v>VAR_ncap</v>
          </cell>
          <cell r="C390" t="str">
            <v>-</v>
          </cell>
          <cell r="F390">
            <v>1.2923392603863E-7</v>
          </cell>
          <cell r="H390">
            <v>8.6710411514876397E-8</v>
          </cell>
          <cell r="I390">
            <v>6.6397212362376203E-8</v>
          </cell>
          <cell r="J390"/>
          <cell r="K390"/>
        </row>
        <row r="391">
          <cell r="A391" t="str">
            <v>RHES-SHNGAHP</v>
          </cell>
          <cell r="B391" t="str">
            <v>VAR_cap</v>
          </cell>
          <cell r="C391" t="str">
            <v>-</v>
          </cell>
          <cell r="D391"/>
          <cell r="F391">
            <v>1.2923392603863E-7</v>
          </cell>
          <cell r="G391">
            <v>1.2923392603863E-7</v>
          </cell>
          <cell r="H391">
            <v>1.9041300192242799E-7</v>
          </cell>
          <cell r="I391">
            <v>1.6350909004482601E-7</v>
          </cell>
          <cell r="J391"/>
          <cell r="K391"/>
        </row>
        <row r="392">
          <cell r="A392" t="str">
            <v>D-RHES_LTH_CHPWOD</v>
          </cell>
          <cell r="B392" t="str">
            <v>VAR_fout</v>
          </cell>
          <cell r="C392" t="str">
            <v>RHES_LTH_CHPWOD_ON</v>
          </cell>
          <cell r="D392"/>
          <cell r="G392">
            <v>1.2245187318372137E-6</v>
          </cell>
          <cell r="H392">
            <v>3.6954889288914612E-6</v>
          </cell>
          <cell r="I392">
            <v>1.1498841468711169E-6</v>
          </cell>
          <cell r="J392"/>
          <cell r="K392"/>
        </row>
        <row r="393">
          <cell r="A393" t="str">
            <v>D-RHES_LTH_CHPWOD</v>
          </cell>
          <cell r="B393" t="str">
            <v>VAR_fout</v>
          </cell>
          <cell r="C393" t="str">
            <v>RHSA_LTH</v>
          </cell>
          <cell r="D393"/>
          <cell r="G393"/>
          <cell r="H393">
            <v>4.1258430635031198E-8</v>
          </cell>
          <cell r="I393"/>
          <cell r="J393"/>
          <cell r="K393"/>
        </row>
        <row r="394">
          <cell r="A394" t="str">
            <v>D-RHES_LTH_CHPWOD</v>
          </cell>
          <cell r="B394" t="str">
            <v>VAR_fin</v>
          </cell>
          <cell r="C394" t="str">
            <v>RHES_LTH_CHPWOD</v>
          </cell>
          <cell r="G394">
            <v>1.5021319959463231E-6</v>
          </cell>
          <cell r="H394">
            <v>4.3739556523251324E-6</v>
          </cell>
          <cell r="I394">
            <v>1.180642155277115E-6</v>
          </cell>
          <cell r="J394"/>
          <cell r="K394"/>
        </row>
        <row r="395">
          <cell r="A395" t="str">
            <v>ITOT-SWHSOLBR</v>
          </cell>
          <cell r="B395" t="str">
            <v>VAR_fout</v>
          </cell>
          <cell r="C395" t="str">
            <v>ITOT-SWHASOL</v>
          </cell>
          <cell r="D395">
            <v>6.762755789151853E-2</v>
          </cell>
          <cell r="E395">
            <v>8.5488346665263865E-2</v>
          </cell>
          <cell r="F395">
            <v>8.5488347205588761E-2</v>
          </cell>
          <cell r="G395">
            <v>8.5488358752567453E-2</v>
          </cell>
          <cell r="H395">
            <v>8.5488362034896848E-2</v>
          </cell>
          <cell r="I395">
            <v>8.5488350975083935E-2</v>
          </cell>
          <cell r="J395"/>
          <cell r="K395"/>
        </row>
        <row r="396">
          <cell r="A396" t="str">
            <v>ITOT-SWHSOLBR</v>
          </cell>
          <cell r="B396" t="str">
            <v>VAR_fin</v>
          </cell>
          <cell r="C396" t="str">
            <v>SOL</v>
          </cell>
          <cell r="D396">
            <v>6.762755789151853E-2</v>
          </cell>
          <cell r="E396">
            <v>8.5488346665263865E-2</v>
          </cell>
          <cell r="F396">
            <v>8.5488347205588761E-2</v>
          </cell>
          <cell r="G396">
            <v>8.5488358752567453E-2</v>
          </cell>
          <cell r="H396">
            <v>8.5488362034896848E-2</v>
          </cell>
          <cell r="I396">
            <v>8.5488350975083935E-2</v>
          </cell>
          <cell r="J396"/>
          <cell r="K396"/>
        </row>
        <row r="397">
          <cell r="A397" t="str">
            <v>ITOT-SWHSOLBR</v>
          </cell>
          <cell r="B397" t="str">
            <v>VAR_ncap</v>
          </cell>
          <cell r="C397" t="str">
            <v>-</v>
          </cell>
          <cell r="E397">
            <v>2.59390379897453E-3</v>
          </cell>
          <cell r="G397"/>
          <cell r="H397">
            <v>3.8760214648029998E-3</v>
          </cell>
          <cell r="I397">
            <v>5.99031956899499E-3</v>
          </cell>
          <cell r="J397"/>
        </row>
        <row r="398">
          <cell r="A398" t="str">
            <v>ITOT-SWHSOLBR</v>
          </cell>
          <cell r="B398" t="str">
            <v>VAR_cap</v>
          </cell>
          <cell r="C398" t="str">
            <v>-</v>
          </cell>
          <cell r="D398">
            <v>9.8214799778629808E-3</v>
          </cell>
          <cell r="E398">
            <v>1.2415383776837511E-2</v>
          </cell>
          <cell r="F398">
            <v>1.2415383776837511E-2</v>
          </cell>
          <cell r="G398">
            <v>1.2415383776837511E-2</v>
          </cell>
          <cell r="H398">
            <v>1.24153861506248E-2</v>
          </cell>
          <cell r="I398">
            <v>1.2415383873237699E-2</v>
          </cell>
        </row>
        <row r="399">
          <cell r="A399" t="str">
            <v>SCOM-SHNGAHP</v>
          </cell>
          <cell r="B399" t="str">
            <v>VAR_fout</v>
          </cell>
          <cell r="C399" t="str">
            <v>SCOM-SHANGAH</v>
          </cell>
          <cell r="D399"/>
          <cell r="F399">
            <v>3.0657762947213059E-6</v>
          </cell>
          <cell r="G399">
            <v>2.4439063375115054E-6</v>
          </cell>
          <cell r="H399">
            <v>1.538774611755947E-5</v>
          </cell>
          <cell r="I399">
            <v>0.96917428022506036</v>
          </cell>
          <cell r="J399"/>
        </row>
        <row r="400">
          <cell r="A400" t="str">
            <v>SCOM-SHNGAHP</v>
          </cell>
          <cell r="B400" t="str">
            <v>VAR_fout</v>
          </cell>
          <cell r="C400" t="str">
            <v>CO2_S</v>
          </cell>
          <cell r="F400">
            <v>6.7062079809936901E-5</v>
          </cell>
          <cell r="G400">
            <v>4.6518530549376402E-5</v>
          </cell>
          <cell r="H400">
            <v>3.7347091170668599E-4</v>
          </cell>
          <cell r="I400">
            <v>23.974311142409402</v>
          </cell>
          <cell r="J400"/>
        </row>
        <row r="401">
          <cell r="A401" t="str">
            <v>SCOM-SHNGAHP</v>
          </cell>
          <cell r="B401" t="str">
            <v>VAR_fin</v>
          </cell>
          <cell r="C401" t="str">
            <v>SCOMELCHPC</v>
          </cell>
          <cell r="F401">
            <v>3.0657762947213059E-6</v>
          </cell>
          <cell r="G401">
            <v>2.4439063375115054E-6</v>
          </cell>
          <cell r="H401">
            <v>1.538774611755947E-5</v>
          </cell>
          <cell r="I401">
            <v>0.96917428022506036</v>
          </cell>
          <cell r="J401"/>
          <cell r="K401"/>
        </row>
        <row r="402">
          <cell r="A402" t="str">
            <v>SCOM-SHNGAHP</v>
          </cell>
          <cell r="B402" t="str">
            <v>VAR_fin</v>
          </cell>
          <cell r="C402" t="str">
            <v>SNGA</v>
          </cell>
          <cell r="F402">
            <v>1.1890439682612919E-6</v>
          </cell>
          <cell r="G402">
            <v>8.2479664094639035E-7</v>
          </cell>
          <cell r="H402">
            <v>6.6218246756504566E-6</v>
          </cell>
          <cell r="I402">
            <v>0.42507643869520229</v>
          </cell>
          <cell r="J402"/>
          <cell r="K402"/>
        </row>
        <row r="403">
          <cell r="A403" t="str">
            <v>SCOM-SHNGAHP</v>
          </cell>
          <cell r="B403" t="str">
            <v>VAR_ncap</v>
          </cell>
          <cell r="C403" t="str">
            <v>-</v>
          </cell>
          <cell r="E403">
            <v>7.0567266584871206E-8</v>
          </cell>
          <cell r="F403">
            <v>2.48433949715573E-7</v>
          </cell>
          <cell r="H403">
            <v>2.1150051220823901E-7</v>
          </cell>
          <cell r="I403">
            <v>7.4887959435293305E-2</v>
          </cell>
          <cell r="J403"/>
          <cell r="K403"/>
        </row>
        <row r="404">
          <cell r="A404" t="str">
            <v>SCOM-SHNGAHP</v>
          </cell>
          <cell r="B404" t="str">
            <v>VAR_cap</v>
          </cell>
          <cell r="C404" t="str">
            <v>-</v>
          </cell>
          <cell r="E404">
            <v>7.0567266584871206E-8</v>
          </cell>
          <cell r="F404">
            <v>3.1900121630044402E-7</v>
          </cell>
          <cell r="G404">
            <v>3.1900121630044402E-7</v>
          </cell>
          <cell r="H404">
            <v>1.21242172069243E-6</v>
          </cell>
          <cell r="I404">
            <v>7.4888517699547394E-2</v>
          </cell>
          <cell r="J404"/>
          <cell r="K404"/>
        </row>
        <row r="405">
          <cell r="A405" t="str">
            <v>D-RHNM_LTH_CHPNGA</v>
          </cell>
          <cell r="B405" t="str">
            <v>VAR_fout</v>
          </cell>
          <cell r="C405" t="str">
            <v>RHSA_LTH</v>
          </cell>
          <cell r="E405">
            <v>4.3730443521529002E-7</v>
          </cell>
          <cell r="F405">
            <v>4.2832496879427962E-6</v>
          </cell>
          <cell r="G405">
            <v>2.1769281003317813E-6</v>
          </cell>
          <cell r="H405">
            <v>4.9158512065149512E-2</v>
          </cell>
          <cell r="I405">
            <v>7.6196706491672499E-4</v>
          </cell>
          <cell r="J405"/>
          <cell r="K405"/>
        </row>
        <row r="406">
          <cell r="A406" t="str">
            <v>D-RHNM_LTH_CHPNGA</v>
          </cell>
          <cell r="B406" t="str">
            <v>VAR_fout</v>
          </cell>
          <cell r="C406" t="str">
            <v>LTH</v>
          </cell>
          <cell r="F406">
            <v>7.241941733678569E-7</v>
          </cell>
          <cell r="G406">
            <v>1.3049660178196925E-6</v>
          </cell>
          <cell r="H406">
            <v>2.0179526877251207E-3</v>
          </cell>
          <cell r="I406">
            <v>6.5366967254963356E-3</v>
          </cell>
          <cell r="J406"/>
          <cell r="K406"/>
        </row>
        <row r="407">
          <cell r="A407" t="str">
            <v>D-RHNM_LTH_CHPNGA</v>
          </cell>
          <cell r="B407" t="str">
            <v>VAR_fout</v>
          </cell>
          <cell r="C407" t="str">
            <v>RHNM_LTH_CHPNGA_ON</v>
          </cell>
          <cell r="E407">
            <v>2.5779061723574127E-3</v>
          </cell>
          <cell r="F407">
            <v>2.8252774602100586E-3</v>
          </cell>
          <cell r="G407">
            <v>2.5852728402379261E-3</v>
          </cell>
          <cell r="H407">
            <v>0.75757197184455516</v>
          </cell>
          <cell r="I407">
            <v>1.7738625994167538</v>
          </cell>
          <cell r="K407"/>
        </row>
        <row r="408">
          <cell r="A408" t="str">
            <v>D-RHNM_LTH_CHPNGA</v>
          </cell>
          <cell r="B408" t="str">
            <v>VAR_fin</v>
          </cell>
          <cell r="C408" t="str">
            <v>RHNM_LTH_CHPNGA</v>
          </cell>
          <cell r="E408">
            <v>2.5783875454405639E-3</v>
          </cell>
          <cell r="F408">
            <v>2.8307735623488879E-3</v>
          </cell>
          <cell r="G408">
            <v>2.5908712427132048E-3</v>
          </cell>
          <cell r="H408">
            <v>0.80874885479510794</v>
          </cell>
          <cell r="I408">
            <v>1.781161303543618</v>
          </cell>
          <cell r="J408"/>
          <cell r="K408"/>
        </row>
        <row r="409">
          <cell r="A409" t="str">
            <v>RHNM-SHELCHP</v>
          </cell>
          <cell r="B409" t="str">
            <v>VAR_fout</v>
          </cell>
          <cell r="C409" t="str">
            <v>RHNM-SHAELCH</v>
          </cell>
          <cell r="E409">
            <v>0.5274232749039417</v>
          </cell>
          <cell r="F409">
            <v>2.2018004193499268</v>
          </cell>
          <cell r="G409">
            <v>4.2891797437097594</v>
          </cell>
          <cell r="H409">
            <v>6.7739470029477253</v>
          </cell>
          <cell r="I409">
            <v>7.6484448125757858</v>
          </cell>
          <cell r="J409"/>
          <cell r="K409"/>
        </row>
        <row r="410">
          <cell r="A410" t="str">
            <v>RHNM-SHELCHP</v>
          </cell>
          <cell r="B410" t="str">
            <v>VAR_fin</v>
          </cell>
          <cell r="C410" t="str">
            <v>RHNM_ELC</v>
          </cell>
          <cell r="E410">
            <v>0.16211780990899843</v>
          </cell>
          <cell r="F410">
            <v>0.6605401258049779</v>
          </cell>
          <cell r="G410">
            <v>1.2372633876085826</v>
          </cell>
          <cell r="H410">
            <v>1.8307964872831703</v>
          </cell>
          <cell r="I410">
            <v>1.9611396955322518</v>
          </cell>
          <cell r="J410"/>
        </row>
        <row r="411">
          <cell r="A411" t="str">
            <v>RHNM-SHELCHP</v>
          </cell>
          <cell r="B411" t="str">
            <v>VAR_fin</v>
          </cell>
          <cell r="C411" t="str">
            <v>RHNMELCHPC</v>
          </cell>
          <cell r="E411">
            <v>0.5274232749039417</v>
          </cell>
          <cell r="F411">
            <v>2.2018004193499268</v>
          </cell>
          <cell r="G411">
            <v>4.2891797437097594</v>
          </cell>
          <cell r="H411">
            <v>6.7739470029477253</v>
          </cell>
          <cell r="I411">
            <v>7.6484448125757858</v>
          </cell>
          <cell r="J411"/>
          <cell r="K411"/>
        </row>
        <row r="412">
          <cell r="A412" t="str">
            <v>RHNM-SHELCHP</v>
          </cell>
          <cell r="B412" t="str">
            <v>VAR_ncap</v>
          </cell>
          <cell r="C412" t="str">
            <v>-</v>
          </cell>
          <cell r="E412">
            <v>4.1695689213789397E-2</v>
          </cell>
          <cell r="F412">
            <v>0.13080502983644099</v>
          </cell>
          <cell r="G412">
            <v>0.163277345584595</v>
          </cell>
          <cell r="H412">
            <v>0.30501873475987201</v>
          </cell>
          <cell r="I412">
            <v>0.34523358735783499</v>
          </cell>
          <cell r="J412"/>
          <cell r="K412"/>
        </row>
        <row r="413">
          <cell r="A413" t="str">
            <v>RHNM-SHELCHP</v>
          </cell>
          <cell r="B413" t="str">
            <v>VAR_cap</v>
          </cell>
          <cell r="C413" t="str">
            <v>-</v>
          </cell>
          <cell r="E413">
            <v>4.1695689213789397E-2</v>
          </cell>
          <cell r="F413">
            <v>0.17250071905023101</v>
          </cell>
          <cell r="G413">
            <v>0.33577806463482501</v>
          </cell>
          <cell r="H413">
            <v>0.52676296300700798</v>
          </cell>
          <cell r="I413">
            <v>0.60342165291878702</v>
          </cell>
          <cell r="J413"/>
          <cell r="K413"/>
        </row>
        <row r="414">
          <cell r="A414" t="str">
            <v>D-IH2R</v>
          </cell>
          <cell r="B414" t="str">
            <v>VAR_fout</v>
          </cell>
          <cell r="C414" t="str">
            <v>IH2</v>
          </cell>
          <cell r="G414">
            <v>5.6038629525992141E-5</v>
          </cell>
          <cell r="H414">
            <v>2.7615841639615812</v>
          </cell>
          <cell r="I414">
            <v>4.4939122603089281</v>
          </cell>
        </row>
        <row r="415">
          <cell r="A415" t="str">
            <v>D-IH2R</v>
          </cell>
          <cell r="B415" t="str">
            <v>VAR_fin</v>
          </cell>
          <cell r="C415" t="str">
            <v>H2</v>
          </cell>
          <cell r="G415">
            <v>5.6038629525992141E-5</v>
          </cell>
          <cell r="H415">
            <v>2.7615841639615812</v>
          </cell>
          <cell r="I415">
            <v>4.4939122603089281</v>
          </cell>
        </row>
        <row r="416">
          <cell r="A416" t="str">
            <v>D-IH2R</v>
          </cell>
          <cell r="B416" t="str">
            <v>VAR_ncap</v>
          </cell>
          <cell r="C416" t="str">
            <v>-</v>
          </cell>
          <cell r="G416">
            <v>2.10978742112386E-6</v>
          </cell>
          <cell r="H416">
            <v>9.7940779464622305E-2</v>
          </cell>
          <cell r="I416">
            <v>0.12478767058412001</v>
          </cell>
          <cell r="J416"/>
          <cell r="K416"/>
        </row>
        <row r="417">
          <cell r="A417" t="str">
            <v>D-IH2R</v>
          </cell>
          <cell r="B417" t="str">
            <v>VAR_cap</v>
          </cell>
          <cell r="C417" t="str">
            <v>-</v>
          </cell>
          <cell r="G417">
            <v>2.10978742112386E-6</v>
          </cell>
          <cell r="H417">
            <v>9.7941034418242701E-2</v>
          </cell>
          <cell r="I417">
            <v>0.158334468473455</v>
          </cell>
          <cell r="J417"/>
          <cell r="K417"/>
        </row>
        <row r="418">
          <cell r="A418" t="str">
            <v>RHEM-SHSTG-ELC</v>
          </cell>
          <cell r="B418" t="str">
            <v>VAR_fout</v>
          </cell>
          <cell r="C418" t="str">
            <v>RHEM-SHAELCB</v>
          </cell>
          <cell r="E418">
            <v>0.71717425354058018</v>
          </cell>
          <cell r="F418">
            <v>0.69613518749385417</v>
          </cell>
          <cell r="G418">
            <v>0.63363973843124077</v>
          </cell>
          <cell r="H418">
            <v>0.49448001983077305</v>
          </cell>
          <cell r="I418">
            <v>8.9059800053200494E-2</v>
          </cell>
        </row>
        <row r="419">
          <cell r="A419" t="str">
            <v>RHEM-SHSTG-ELC</v>
          </cell>
          <cell r="B419" t="str">
            <v>VAR_fin</v>
          </cell>
          <cell r="C419" t="str">
            <v>RHEM-SHAELCB</v>
          </cell>
          <cell r="E419">
            <v>0.71720169513526066</v>
          </cell>
          <cell r="F419">
            <v>0.69616197401197022</v>
          </cell>
          <cell r="G419">
            <v>0.63366284921780969</v>
          </cell>
          <cell r="H419">
            <v>0.49449498846019468</v>
          </cell>
          <cell r="I419">
            <v>8.9063463855606761E-2</v>
          </cell>
        </row>
        <row r="420">
          <cell r="A420" t="str">
            <v>RHEM-SHSTG-ELC</v>
          </cell>
          <cell r="B420" t="str">
            <v>VAR_ncap</v>
          </cell>
          <cell r="C420" t="str">
            <v>-</v>
          </cell>
          <cell r="D420">
            <v>1.7587130192333401E-5</v>
          </cell>
          <cell r="E420">
            <v>7.68774520175554E-2</v>
          </cell>
          <cell r="F420">
            <v>7.9953819318148997E-8</v>
          </cell>
          <cell r="G420">
            <v>1.10356673903639E-7</v>
          </cell>
          <cell r="H420">
            <v>1.9450561197042901E-2</v>
          </cell>
          <cell r="I420">
            <v>3.2560598615664297E-8</v>
          </cell>
          <cell r="J420"/>
          <cell r="K420"/>
        </row>
        <row r="421">
          <cell r="A421" t="str">
            <v>RHEM-SHSTG-ELC</v>
          </cell>
          <cell r="B421" t="str">
            <v>VAR_cap</v>
          </cell>
          <cell r="C421" t="str">
            <v>-</v>
          </cell>
          <cell r="D421">
            <v>1.7587130192333401E-5</v>
          </cell>
          <cell r="E421">
            <v>7.6895039147747701E-2</v>
          </cell>
          <cell r="F421">
            <v>7.6895044634563411E-2</v>
          </cell>
          <cell r="G421">
            <v>7.6895057638308825E-2</v>
          </cell>
          <cell r="H421">
            <v>4.6829144201438598E-2</v>
          </cell>
          <cell r="I421">
            <v>9.3196251246665009E-3</v>
          </cell>
          <cell r="J421"/>
          <cell r="K421"/>
        </row>
        <row r="422">
          <cell r="A422" t="str">
            <v>RHNM-SHLTHCHPWOD</v>
          </cell>
          <cell r="B422" t="str">
            <v>VAR_fout</v>
          </cell>
          <cell r="C422" t="str">
            <v>RHNM-SHLTHC-WOD</v>
          </cell>
          <cell r="G422">
            <v>8.5789829876831098E-6</v>
          </cell>
          <cell r="H422">
            <v>7.330388692110859E-6</v>
          </cell>
          <cell r="I422">
            <v>2.5730298943090514E-6</v>
          </cell>
        </row>
        <row r="423">
          <cell r="A423" t="str">
            <v>RHNM-SHLTHCHPWOD</v>
          </cell>
          <cell r="B423" t="str">
            <v>VAR_fin</v>
          </cell>
          <cell r="C423" t="str">
            <v>RHNM_LTH_CHPWOD_ON</v>
          </cell>
          <cell r="G423">
            <v>8.6656393814980868E-6</v>
          </cell>
          <cell r="H423">
            <v>7.4144677615535498E-6</v>
          </cell>
          <cell r="I423">
            <v>2.5990200952616664E-6</v>
          </cell>
        </row>
        <row r="424">
          <cell r="A424" t="str">
            <v>RHNM-SHLTHCHPWOD</v>
          </cell>
          <cell r="B424" t="str">
            <v>VAR_fin</v>
          </cell>
          <cell r="C424" t="str">
            <v>RHNMLTHCHPC</v>
          </cell>
          <cell r="G424">
            <v>8.5789829876831098E-6</v>
          </cell>
          <cell r="H424">
            <v>7.330388692110859E-6</v>
          </cell>
          <cell r="I424">
            <v>2.5730298943090514E-6</v>
          </cell>
          <cell r="J424"/>
          <cell r="K424"/>
        </row>
        <row r="425">
          <cell r="A425" t="str">
            <v>RHNM-SHLTHCHPWOD</v>
          </cell>
          <cell r="B425" t="str">
            <v>VAR_ncap</v>
          </cell>
          <cell r="C425" t="str">
            <v>-</v>
          </cell>
          <cell r="G425">
            <v>8.3229078753311099E-7</v>
          </cell>
          <cell r="H425">
            <v>5.8033592099736302E-7</v>
          </cell>
          <cell r="I425">
            <v>2.4723578738199698E-7</v>
          </cell>
          <cell r="J425"/>
          <cell r="K425"/>
        </row>
        <row r="426">
          <cell r="A426" t="str">
            <v>RHNM-SHLTHCHPWOD</v>
          </cell>
          <cell r="B426" t="str">
            <v>VAR_cap</v>
          </cell>
          <cell r="C426" t="str">
            <v>-</v>
          </cell>
          <cell r="G426">
            <v>8.3229078753311099E-7</v>
          </cell>
          <cell r="H426">
            <v>9.3520750559998983E-7</v>
          </cell>
          <cell r="I426">
            <v>4.2835759335573489E-7</v>
          </cell>
        </row>
        <row r="427">
          <cell r="A427" t="str">
            <v>ITOT-SWHDEM</v>
          </cell>
          <cell r="B427" t="str">
            <v>VAR_fout</v>
          </cell>
          <cell r="C427" t="str">
            <v>ITOT-SWHD</v>
          </cell>
          <cell r="D427">
            <v>72.708169056255471</v>
          </cell>
          <cell r="E427">
            <v>74.111154758224004</v>
          </cell>
          <cell r="F427">
            <v>75.947507797498034</v>
          </cell>
          <cell r="G427">
            <v>77.064800935041063</v>
          </cell>
          <cell r="H427">
            <v>77.184999952864828</v>
          </cell>
          <cell r="I427">
            <v>77.17984150089265</v>
          </cell>
        </row>
        <row r="428">
          <cell r="A428" t="str">
            <v>ITOT-SWHDEM</v>
          </cell>
          <cell r="B428" t="str">
            <v>VAR_fin</v>
          </cell>
          <cell r="C428" t="str">
            <v>ITOT-SWHNGAH</v>
          </cell>
          <cell r="F428">
            <v>4.7857766971552924E-2</v>
          </cell>
          <cell r="G428">
            <v>0.121553775072633</v>
          </cell>
          <cell r="H428">
            <v>5.7777608225951661E-2</v>
          </cell>
          <cell r="I428">
            <v>9.5975008441745575E-6</v>
          </cell>
          <cell r="J428"/>
          <cell r="K428"/>
        </row>
        <row r="429">
          <cell r="A429" t="str">
            <v>ITOT-SWHDEM</v>
          </cell>
          <cell r="B429" t="str">
            <v>VAR_fin</v>
          </cell>
          <cell r="C429" t="str">
            <v>ITOT-SWH</v>
          </cell>
          <cell r="D429">
            <v>61.718526547960558</v>
          </cell>
          <cell r="E429">
            <v>58.238561594241276</v>
          </cell>
          <cell r="F429">
            <v>59.94972893069388</v>
          </cell>
          <cell r="G429">
            <v>59.969002691058314</v>
          </cell>
          <cell r="H429">
            <v>57.72562594633235</v>
          </cell>
          <cell r="I429">
            <v>56.887371579176879</v>
          </cell>
          <cell r="K429"/>
        </row>
        <row r="430">
          <cell r="A430" t="str">
            <v>ITOT-SWHDEM</v>
          </cell>
          <cell r="B430" t="str">
            <v>VAR_fin</v>
          </cell>
          <cell r="C430" t="str">
            <v>ITOT-SWHELCH</v>
          </cell>
          <cell r="D430">
            <v>1.1081275654045448</v>
          </cell>
          <cell r="E430">
            <v>1.4007898286943101</v>
          </cell>
          <cell r="F430">
            <v>1.5295128882018774</v>
          </cell>
          <cell r="G430">
            <v>2.2723809682991827</v>
          </cell>
          <cell r="H430">
            <v>3.2338784254598014</v>
          </cell>
          <cell r="I430">
            <v>3.8635232994987105</v>
          </cell>
          <cell r="K430"/>
        </row>
        <row r="431">
          <cell r="A431" t="str">
            <v>ITOT-SWHDEM</v>
          </cell>
          <cell r="B431" t="str">
            <v>VAR_fin</v>
          </cell>
          <cell r="C431" t="str">
            <v>ITOT-SWHC</v>
          </cell>
          <cell r="E431">
            <v>4.0512328042170447</v>
          </cell>
          <cell r="F431">
            <v>4.0512331502425951</v>
          </cell>
          <cell r="G431">
            <v>4.0512331192455173</v>
          </cell>
          <cell r="H431">
            <v>4.8756029862742256</v>
          </cell>
          <cell r="I431">
            <v>5.1637378467644153</v>
          </cell>
          <cell r="K431"/>
        </row>
        <row r="432">
          <cell r="A432" t="str">
            <v>ITOT-SWHDEM</v>
          </cell>
          <cell r="B432" t="str">
            <v>VAR_fin</v>
          </cell>
          <cell r="C432" t="str">
            <v>ITOT-SWHELC</v>
          </cell>
          <cell r="D432">
            <v>9.8138873035057994</v>
          </cell>
          <cell r="E432">
            <v>10.335082499880148</v>
          </cell>
          <cell r="F432">
            <v>10.2838830262122</v>
          </cell>
          <cell r="G432">
            <v>10.565143043569716</v>
          </cell>
          <cell r="H432">
            <v>11.20662816186204</v>
          </cell>
          <cell r="I432">
            <v>11.17971160336967</v>
          </cell>
          <cell r="K432"/>
        </row>
        <row r="433">
          <cell r="A433" t="str">
            <v>ITOT-SWHDEM</v>
          </cell>
          <cell r="B433" t="str">
            <v>VAR_fin</v>
          </cell>
          <cell r="C433" t="str">
            <v>ITOT-SWHSOL</v>
          </cell>
          <cell r="D433">
            <v>6.7627527131633086E-2</v>
          </cell>
          <cell r="E433">
            <v>8.5488363071917872E-2</v>
          </cell>
          <cell r="F433">
            <v>8.5292376720495069E-2</v>
          </cell>
          <cell r="G433">
            <v>8.5486726212893077E-2</v>
          </cell>
          <cell r="H433">
            <v>8.5488645023260923E-2</v>
          </cell>
          <cell r="I433">
            <v>8.5488248205740816E-2</v>
          </cell>
          <cell r="K433"/>
        </row>
        <row r="434">
          <cell r="A434" t="str">
            <v>D-RHNS_NKEV_GAS_ELC_CHP</v>
          </cell>
          <cell r="B434" t="str">
            <v>VAR_fout</v>
          </cell>
          <cell r="C434" t="str">
            <v>RHNS_ELC</v>
          </cell>
          <cell r="E434">
            <v>1.8214704867785836E-4</v>
          </cell>
          <cell r="F434">
            <v>1.8219000862028522E-4</v>
          </cell>
          <cell r="G434">
            <v>1.8232313120612953E-4</v>
          </cell>
          <cell r="H434">
            <v>9.5112178235418131E-5</v>
          </cell>
          <cell r="I434">
            <v>1.4876572786204158E-6</v>
          </cell>
          <cell r="K434"/>
        </row>
        <row r="435">
          <cell r="A435" t="str">
            <v>D-RHNS_NKEV_GAS_ELC_CHP</v>
          </cell>
          <cell r="B435" t="str">
            <v>VAR_fout</v>
          </cell>
          <cell r="C435" t="str">
            <v>ELC5</v>
          </cell>
          <cell r="E435">
            <v>1.8214185312866087E-4</v>
          </cell>
          <cell r="F435">
            <v>1.8220714788882847E-4</v>
          </cell>
          <cell r="G435">
            <v>1.8234413038420449E-4</v>
          </cell>
          <cell r="H435">
            <v>9.5125506257348307E-5</v>
          </cell>
          <cell r="I435">
            <v>1.4877470775333304E-6</v>
          </cell>
          <cell r="J435"/>
          <cell r="K435"/>
        </row>
        <row r="436">
          <cell r="A436" t="str">
            <v>D-RHNS_NKEV_GAS_ELC_CHP</v>
          </cell>
          <cell r="B436" t="str">
            <v>VAR_fin</v>
          </cell>
          <cell r="C436" t="str">
            <v>RHNS_NKEV_GAS_ELC_CHP</v>
          </cell>
          <cell r="E436">
            <v>3.643105992877671E-4</v>
          </cell>
          <cell r="F436">
            <v>3.6458413066882894E-4</v>
          </cell>
          <cell r="G436">
            <v>3.6483458764097714E-4</v>
          </cell>
          <cell r="H436">
            <v>1.9040442931195201E-4</v>
          </cell>
          <cell r="I436">
            <v>3.8421892243968588E-6</v>
          </cell>
          <cell r="J436"/>
          <cell r="K436"/>
        </row>
        <row r="437">
          <cell r="A437" t="str">
            <v>RHNM-SHSTG-NGAHP</v>
          </cell>
          <cell r="B437" t="str">
            <v>VAR_fout</v>
          </cell>
          <cell r="C437" t="str">
            <v>RHNM-SHANGAH</v>
          </cell>
          <cell r="F437">
            <v>2.594035676556291E-7</v>
          </cell>
          <cell r="G437">
            <v>5.7036218062107547E-7</v>
          </cell>
          <cell r="H437">
            <v>1.0949708468887368E-6</v>
          </cell>
          <cell r="I437">
            <v>1.0812783473205605E-6</v>
          </cell>
          <cell r="J437"/>
          <cell r="K437"/>
        </row>
        <row r="438">
          <cell r="A438" t="str">
            <v>RHNM-SHSTG-NGAHP</v>
          </cell>
          <cell r="B438" t="str">
            <v>VAR_fin</v>
          </cell>
          <cell r="C438" t="str">
            <v>RHNM-SHANGAH</v>
          </cell>
          <cell r="F438">
            <v>3.5165763536427204E-7</v>
          </cell>
          <cell r="G438">
            <v>6.3332954571749107E-7</v>
          </cell>
          <cell r="H438">
            <v>1.056428092523921E-6</v>
          </cell>
          <cell r="I438">
            <v>1.0529838853915332E-6</v>
          </cell>
          <cell r="J438"/>
          <cell r="K438"/>
        </row>
        <row r="439">
          <cell r="A439" t="str">
            <v>RHNM-SHSTG-NGAHP</v>
          </cell>
          <cell r="B439" t="str">
            <v>VAR_ncap</v>
          </cell>
          <cell r="C439" t="str">
            <v>-</v>
          </cell>
          <cell r="D439">
            <v>2.2117887934422601E-8</v>
          </cell>
          <cell r="E439">
            <v>1.2324560607375799E-8</v>
          </cell>
          <cell r="F439">
            <v>2.2010667103701301E-7</v>
          </cell>
          <cell r="G439">
            <v>4.9987505128938699E-8</v>
          </cell>
          <cell r="H439">
            <v>1.05551167676697E-7</v>
          </cell>
          <cell r="I439">
            <v>1.90060798977186E-7</v>
          </cell>
          <cell r="K439"/>
        </row>
        <row r="440">
          <cell r="A440" t="str">
            <v>RHNM-SHSTG-NGAHP</v>
          </cell>
          <cell r="B440" t="str">
            <v>VAR_cap</v>
          </cell>
          <cell r="C440" t="str">
            <v>-</v>
          </cell>
          <cell r="D440">
            <v>2.2117887934422601E-8</v>
          </cell>
          <cell r="E440">
            <v>1.8195317892005007E-9</v>
          </cell>
          <cell r="F440">
            <v>2.2140226923429152E-7</v>
          </cell>
          <cell r="G440">
            <v>2.156222900610524E-7</v>
          </cell>
          <cell r="H440">
            <v>3.391562690193286E-7</v>
          </cell>
          <cell r="I440">
            <v>2.969763375545286E-7</v>
          </cell>
        </row>
        <row r="441">
          <cell r="A441" t="str">
            <v>D-IBIO</v>
          </cell>
          <cell r="B441" t="str">
            <v>VAR_fout</v>
          </cell>
          <cell r="C441" t="str">
            <v>IBIO</v>
          </cell>
          <cell r="D441">
            <v>0.43672372582830421</v>
          </cell>
          <cell r="E441">
            <v>0.55206471565876647</v>
          </cell>
          <cell r="F441">
            <v>2.7095317635120546</v>
          </cell>
          <cell r="G441">
            <v>5.0778687033244037</v>
          </cell>
          <cell r="H441">
            <v>6.0131999999061003</v>
          </cell>
          <cell r="I441">
            <v>6.3863425486161107</v>
          </cell>
        </row>
        <row r="442">
          <cell r="A442" t="str">
            <v>D-IBIO</v>
          </cell>
          <cell r="B442" t="str">
            <v>VAR_fin</v>
          </cell>
          <cell r="C442" t="str">
            <v>BIO</v>
          </cell>
          <cell r="D442">
            <v>0.43672372582830421</v>
          </cell>
          <cell r="E442">
            <v>0.55206471565876647</v>
          </cell>
          <cell r="F442">
            <v>2.7095317635120546</v>
          </cell>
          <cell r="G442">
            <v>5.0778687033244037</v>
          </cell>
          <cell r="H442">
            <v>6.0131999999061003</v>
          </cell>
          <cell r="I442">
            <v>6.3863425486161107</v>
          </cell>
          <cell r="K442"/>
        </row>
        <row r="443">
          <cell r="A443" t="str">
            <v>D-RHES_KEV_WOD_ELC_CHP</v>
          </cell>
          <cell r="B443" t="str">
            <v>VAR_fout</v>
          </cell>
          <cell r="C443" t="str">
            <v>RHES_ELC</v>
          </cell>
          <cell r="H443">
            <v>4.0693521208761596E-8</v>
          </cell>
          <cell r="J443"/>
          <cell r="K443"/>
        </row>
        <row r="444">
          <cell r="A444" t="str">
            <v>D-RHES_KEV_WOD_ELC_CHP</v>
          </cell>
          <cell r="B444" t="str">
            <v>VAR_fout</v>
          </cell>
          <cell r="C444" t="str">
            <v>ELC5</v>
          </cell>
          <cell r="H444">
            <v>4.0694736174896002E-8</v>
          </cell>
        </row>
        <row r="445">
          <cell r="A445" t="str">
            <v>D-RHES_KEV_WOD_ELC_CHP</v>
          </cell>
          <cell r="B445" t="str">
            <v>VAR_fin</v>
          </cell>
          <cell r="C445" t="str">
            <v>RHES_KEV_WOD_ELC_CHP</v>
          </cell>
          <cell r="G445">
            <v>1.527818880678194E-7</v>
          </cell>
          <cell r="H445">
            <v>9.8410030760048027E-7</v>
          </cell>
          <cell r="I445">
            <v>7.1131338332122001E-8</v>
          </cell>
        </row>
        <row r="446">
          <cell r="A446" t="str">
            <v>D-SNGA</v>
          </cell>
          <cell r="B446" t="str">
            <v>VAR_fout</v>
          </cell>
          <cell r="C446" t="str">
            <v>CO2</v>
          </cell>
          <cell r="D446">
            <v>1521.54128192335</v>
          </cell>
          <cell r="E446">
            <v>1354.82529907347</v>
          </cell>
          <cell r="F446">
            <v>1528.6162235988199</v>
          </cell>
          <cell r="G446">
            <v>1693.6710110874301</v>
          </cell>
          <cell r="H446">
            <v>2244.1805760667698</v>
          </cell>
          <cell r="I446">
            <v>1895.3454060112299</v>
          </cell>
          <cell r="J446"/>
          <cell r="K446"/>
        </row>
        <row r="447">
          <cell r="A447" t="str">
            <v>D-SNGA</v>
          </cell>
          <cell r="B447" t="str">
            <v>VAR_fout</v>
          </cell>
          <cell r="C447" t="str">
            <v>SNGA</v>
          </cell>
          <cell r="D447">
            <v>27.200273035541791</v>
          </cell>
          <cell r="E447">
            <v>28.48827949360976</v>
          </cell>
          <cell r="F447">
            <v>27.033564948787948</v>
          </cell>
          <cell r="G447">
            <v>29.934001161217825</v>
          </cell>
          <cell r="H447">
            <v>39.747311276935477</v>
          </cell>
          <cell r="I447">
            <v>33.558841523507397</v>
          </cell>
        </row>
        <row r="448">
          <cell r="A448" t="str">
            <v>D-SNGA</v>
          </cell>
          <cell r="B448" t="str">
            <v>VAR_fin</v>
          </cell>
          <cell r="C448" t="str">
            <v>NGA</v>
          </cell>
          <cell r="D448">
            <v>26.977682303605516</v>
          </cell>
          <cell r="E448">
            <v>24.021725160877065</v>
          </cell>
          <cell r="F448">
            <v>27.103124531893908</v>
          </cell>
          <cell r="G448">
            <v>30.029627856160001</v>
          </cell>
          <cell r="H448">
            <v>39.790435745864606</v>
          </cell>
          <cell r="I448">
            <v>33.605415000199081</v>
          </cell>
        </row>
        <row r="449">
          <cell r="A449" t="str">
            <v>D-SNGA</v>
          </cell>
          <cell r="B449" t="str">
            <v>VAR_fin</v>
          </cell>
          <cell r="C449" t="str">
            <v>BNGA</v>
          </cell>
          <cell r="D449">
            <v>0.30948525697626111</v>
          </cell>
          <cell r="E449">
            <v>4.5575635484331531</v>
          </cell>
          <cell r="F449">
            <v>1.6794507885774634E-2</v>
          </cell>
        </row>
        <row r="450">
          <cell r="A450" t="str">
            <v>D-SNGA</v>
          </cell>
          <cell r="B450" t="str">
            <v>VAR_fin</v>
          </cell>
          <cell r="C450" t="str">
            <v>H2</v>
          </cell>
          <cell r="F450">
            <v>7.752879746277615E-6</v>
          </cell>
          <cell r="H450">
            <v>8.385243508480561E-2</v>
          </cell>
          <cell r="I450">
            <v>6.0633852972067498E-2</v>
          </cell>
        </row>
        <row r="451">
          <cell r="A451" t="str">
            <v>D-SNGA</v>
          </cell>
          <cell r="B451" t="str">
            <v>VAR_ncap</v>
          </cell>
          <cell r="C451" t="str">
            <v>-</v>
          </cell>
          <cell r="I451">
            <v>0.73101001327418202</v>
          </cell>
        </row>
        <row r="452">
          <cell r="A452" t="str">
            <v>D-SNGA</v>
          </cell>
          <cell r="B452" t="str">
            <v>VAR_cap</v>
          </cell>
          <cell r="C452" t="str">
            <v>-</v>
          </cell>
          <cell r="D452">
            <v>2.2350522016251402</v>
          </cell>
          <cell r="E452">
            <v>2.2350522016251402</v>
          </cell>
          <cell r="F452">
            <v>2.2350522016251402</v>
          </cell>
          <cell r="G452">
            <v>2.2350522016251402</v>
          </cell>
          <cell r="H452">
            <v>2.2350522016251402</v>
          </cell>
          <cell r="I452">
            <v>1.8519005157630422</v>
          </cell>
        </row>
        <row r="453">
          <cell r="A453" t="str">
            <v>D-IPLT</v>
          </cell>
          <cell r="B453" t="str">
            <v>VAR_fout</v>
          </cell>
          <cell r="C453" t="str">
            <v>IPLT</v>
          </cell>
          <cell r="D453">
            <v>0.6257862073194197</v>
          </cell>
          <cell r="E453">
            <v>0.73757305291811792</v>
          </cell>
          <cell r="F453">
            <v>0.73632645373121408</v>
          </cell>
          <cell r="G453">
            <v>0.73425812300386351</v>
          </cell>
          <cell r="H453">
            <v>0.73015613260634804</v>
          </cell>
          <cell r="I453">
            <v>0.72609971717822419</v>
          </cell>
        </row>
        <row r="454">
          <cell r="A454" t="str">
            <v>D-IPLT</v>
          </cell>
          <cell r="B454" t="str">
            <v>VAR_fin</v>
          </cell>
          <cell r="C454" t="str">
            <v>PLT</v>
          </cell>
          <cell r="D454">
            <v>0.6257862073194197</v>
          </cell>
          <cell r="E454">
            <v>0.73757305291811792</v>
          </cell>
          <cell r="F454">
            <v>0.73632645373121408</v>
          </cell>
          <cell r="G454">
            <v>0.73425812300386351</v>
          </cell>
          <cell r="H454">
            <v>0.73015613260634804</v>
          </cell>
          <cell r="I454">
            <v>0.72609971717822419</v>
          </cell>
        </row>
        <row r="455">
          <cell r="A455" t="str">
            <v>ITOT-SWHWODBR</v>
          </cell>
          <cell r="B455" t="str">
            <v>VAR_fout</v>
          </cell>
          <cell r="C455" t="str">
            <v>ITOT-SWH</v>
          </cell>
          <cell r="D455">
            <v>5.3111173503209024</v>
          </cell>
          <cell r="E455">
            <v>6.2669381209566257</v>
          </cell>
          <cell r="F455">
            <v>5.8166962163710112</v>
          </cell>
          <cell r="G455">
            <v>6.8821095513938237</v>
          </cell>
          <cell r="H455">
            <v>7.9578501021185772</v>
          </cell>
          <cell r="I455">
            <v>6.1659917294247162</v>
          </cell>
        </row>
        <row r="456">
          <cell r="A456" t="str">
            <v>ITOT-SWHWODBR</v>
          </cell>
          <cell r="B456" t="str">
            <v>VAR_fin</v>
          </cell>
          <cell r="C456" t="str">
            <v>IWOD</v>
          </cell>
          <cell r="D456">
            <v>9.0018938141032194</v>
          </cell>
          <cell r="E456">
            <v>10.609940385366734</v>
          </cell>
          <cell r="F456">
            <v>9.8310358586552322</v>
          </cell>
          <cell r="G456">
            <v>11.599061041674988</v>
          </cell>
          <cell r="H456">
            <v>13.337178942098161</v>
          </cell>
          <cell r="I456">
            <v>10.276652882374522</v>
          </cell>
        </row>
        <row r="457">
          <cell r="A457" t="str">
            <v>ITOT-SWHWODBR</v>
          </cell>
          <cell r="B457" t="str">
            <v>VAR_fin</v>
          </cell>
          <cell r="C457" t="str">
            <v>ITOTWODBRC</v>
          </cell>
          <cell r="D457">
            <v>5.3111173503209024</v>
          </cell>
          <cell r="E457">
            <v>6.2669381209566257</v>
          </cell>
          <cell r="F457">
            <v>5.8166962163710112</v>
          </cell>
          <cell r="G457">
            <v>6.8821095513938237</v>
          </cell>
          <cell r="H457">
            <v>7.9578501021185772</v>
          </cell>
          <cell r="I457">
            <v>6.1659917294247162</v>
          </cell>
        </row>
        <row r="458">
          <cell r="A458" t="str">
            <v>ITOT-SWHWODBR</v>
          </cell>
          <cell r="B458" t="str">
            <v>VAR_ncap</v>
          </cell>
          <cell r="C458" t="str">
            <v>-</v>
          </cell>
          <cell r="E458">
            <v>5.19814022722489E-2</v>
          </cell>
          <cell r="F458">
            <v>3.3704688551945703E-8</v>
          </cell>
          <cell r="G458">
            <v>3.5233141021124403E-2</v>
          </cell>
          <cell r="H458">
            <v>0.19783829093559199</v>
          </cell>
          <cell r="I458">
            <v>0.14013662399843699</v>
          </cell>
        </row>
        <row r="459">
          <cell r="A459" t="str">
            <v>ITOT-SWHWODBR</v>
          </cell>
          <cell r="B459" t="str">
            <v>VAR_cap</v>
          </cell>
          <cell r="C459" t="str">
            <v>-</v>
          </cell>
          <cell r="D459">
            <v>0.28883369534761499</v>
          </cell>
          <cell r="E459">
            <v>0.34081509761986389</v>
          </cell>
          <cell r="F459">
            <v>0.34081513132455249</v>
          </cell>
          <cell r="G459">
            <v>0.37604826111208101</v>
          </cell>
          <cell r="H459">
            <v>0.46445859730496691</v>
          </cell>
          <cell r="I459">
            <v>0.38631462636548691</v>
          </cell>
        </row>
        <row r="460">
          <cell r="A460" t="str">
            <v>D-ITOT_KEV_WOD_ELC_CHP</v>
          </cell>
          <cell r="B460" t="str">
            <v>VAR_fout</v>
          </cell>
          <cell r="C460" t="str">
            <v>ITOT_ELC</v>
          </cell>
          <cell r="G460">
            <v>3.3532190101903212E-6</v>
          </cell>
          <cell r="H460">
            <v>4.5224029129978565</v>
          </cell>
          <cell r="I460">
            <v>5.733259617814765</v>
          </cell>
        </row>
        <row r="461">
          <cell r="A461" t="str">
            <v>D-ITOT_KEV_WOD_ELC_CHP</v>
          </cell>
          <cell r="B461" t="str">
            <v>VAR_fout</v>
          </cell>
          <cell r="C461" t="str">
            <v>ELC5</v>
          </cell>
          <cell r="D461">
            <v>0.17245134167869858</v>
          </cell>
          <cell r="E461">
            <v>0.51676604284838157</v>
          </cell>
          <cell r="F461">
            <v>1.1121633528383568</v>
          </cell>
          <cell r="G461">
            <v>1.7892765300814855</v>
          </cell>
          <cell r="H461">
            <v>1.9761844306830503E-2</v>
          </cell>
          <cell r="I461">
            <v>0.15344032209658284</v>
          </cell>
        </row>
        <row r="462">
          <cell r="A462" t="str">
            <v>D-ITOT_KEV_WOD_ELC_CHP</v>
          </cell>
          <cell r="B462" t="str">
            <v>VAR_fin</v>
          </cell>
          <cell r="C462" t="str">
            <v>ITOT_KEV_WOD_ELC_CHP</v>
          </cell>
          <cell r="D462">
            <v>0.17245219588172489</v>
          </cell>
          <cell r="E462">
            <v>0.51676634275389899</v>
          </cell>
          <cell r="F462">
            <v>1.1121638580587767</v>
          </cell>
          <cell r="G462">
            <v>1.7892799193107756</v>
          </cell>
          <cell r="H462">
            <v>4.5421647967715542</v>
          </cell>
          <cell r="I462">
            <v>5.8867017821717091</v>
          </cell>
        </row>
        <row r="463">
          <cell r="A463" t="str">
            <v>RHEM-SHSTG-SOL</v>
          </cell>
          <cell r="B463" t="str">
            <v>VAR_fout</v>
          </cell>
          <cell r="C463" t="str">
            <v>RHEM-SHASOL</v>
          </cell>
          <cell r="F463">
            <v>1.7899473092856406E-2</v>
          </cell>
          <cell r="G463">
            <v>1.256605284667377E-2</v>
          </cell>
          <cell r="H463">
            <v>0.14933602258116158</v>
          </cell>
          <cell r="I463">
            <v>0.29454684320363589</v>
          </cell>
        </row>
        <row r="464">
          <cell r="A464" t="str">
            <v>RHEM-SHSTG-SOL</v>
          </cell>
          <cell r="B464" t="str">
            <v>VAR_fin</v>
          </cell>
          <cell r="C464" t="str">
            <v>RHEM-SHASOL</v>
          </cell>
          <cell r="F464">
            <v>1.790036496515534E-2</v>
          </cell>
          <cell r="G464">
            <v>1.2566645265636073E-2</v>
          </cell>
          <cell r="H464">
            <v>0.14935114699622642</v>
          </cell>
          <cell r="I464">
            <v>0.29459039817793337</v>
          </cell>
        </row>
        <row r="465">
          <cell r="A465" t="str">
            <v>RHEM-SHSTG-SOL</v>
          </cell>
          <cell r="B465" t="str">
            <v>VAR_ncap</v>
          </cell>
          <cell r="C465" t="str">
            <v>-</v>
          </cell>
          <cell r="D465">
            <v>1.5421287650014099E-5</v>
          </cell>
          <cell r="E465">
            <v>1.6075005389890502E-2</v>
          </cell>
          <cell r="H465">
            <v>1.38257900811174E-2</v>
          </cell>
          <cell r="I465">
            <v>4.6658165702194401E-2</v>
          </cell>
        </row>
        <row r="466">
          <cell r="A466" t="str">
            <v>RHEM-SHSTG-SOL</v>
          </cell>
          <cell r="B466" t="str">
            <v>VAR_cap</v>
          </cell>
          <cell r="C466" t="str">
            <v>-</v>
          </cell>
          <cell r="D466">
            <v>1.5421287650014099E-5</v>
          </cell>
          <cell r="E466">
            <v>1.6090426677540501E-2</v>
          </cell>
          <cell r="F466">
            <v>1.6090426677540501E-2</v>
          </cell>
          <cell r="G466">
            <v>1.6090426677540501E-2</v>
          </cell>
          <cell r="H466">
            <v>2.1675815337959901E-2</v>
          </cell>
          <cell r="I466">
            <v>6.0012523754684799E-2</v>
          </cell>
        </row>
        <row r="467">
          <cell r="A467" t="str">
            <v>ITOT-SWHCONBR10</v>
          </cell>
          <cell r="B467" t="str">
            <v>VAR_ncap</v>
          </cell>
          <cell r="C467" t="str">
            <v>-</v>
          </cell>
          <cell r="E467">
            <v>1.63541695734653E-8</v>
          </cell>
        </row>
        <row r="468">
          <cell r="A468" t="str">
            <v>ITOT-SWHCONBR10</v>
          </cell>
          <cell r="B468" t="str">
            <v>VAR_cap</v>
          </cell>
          <cell r="C468" t="str">
            <v>-</v>
          </cell>
          <cell r="E468">
            <v>1.63541695734653E-8</v>
          </cell>
          <cell r="F468">
            <v>1.63541695734653E-8</v>
          </cell>
          <cell r="G468">
            <v>1.63541695734653E-8</v>
          </cell>
        </row>
        <row r="469">
          <cell r="A469" t="str">
            <v>SCOM-SHSTG</v>
          </cell>
          <cell r="B469" t="str">
            <v>VAR_fout</v>
          </cell>
          <cell r="C469" t="str">
            <v>AUX_SCOM-SHSTG_OUT</v>
          </cell>
          <cell r="F469">
            <v>1.8362186438040426E-5</v>
          </cell>
          <cell r="G469">
            <v>1.1318764944929679E-5</v>
          </cell>
          <cell r="H469">
            <v>1.0811651172857102</v>
          </cell>
          <cell r="I469">
            <v>1.172661636137621</v>
          </cell>
        </row>
        <row r="470">
          <cell r="A470" t="str">
            <v>SCOM-SHSTG</v>
          </cell>
          <cell r="B470" t="str">
            <v>VAR_fout</v>
          </cell>
          <cell r="C470" t="str">
            <v>SCOM-SHD</v>
          </cell>
          <cell r="F470">
            <v>1.8385637506288235E-5</v>
          </cell>
          <cell r="G470">
            <v>1.1318764944929658E-5</v>
          </cell>
          <cell r="H470">
            <v>1.0811651172857097</v>
          </cell>
          <cell r="I470">
            <v>1.172661636137621</v>
          </cell>
        </row>
        <row r="471">
          <cell r="A471" t="str">
            <v>SCOM-SHSTG</v>
          </cell>
          <cell r="B471" t="str">
            <v>VAR_fin</v>
          </cell>
          <cell r="C471" t="str">
            <v>AUX_SCOM-SHSTG_IN</v>
          </cell>
          <cell r="F471">
            <v>2.1889885647167433E-5</v>
          </cell>
          <cell r="G471">
            <v>1.3012638882073804E-5</v>
          </cell>
          <cell r="H471">
            <v>1.1628188690330492</v>
          </cell>
          <cell r="I471">
            <v>1.1850012959211973</v>
          </cell>
        </row>
        <row r="472">
          <cell r="A472" t="str">
            <v>SCOM-SHSTG</v>
          </cell>
          <cell r="B472" t="str">
            <v>VAR_fin</v>
          </cell>
          <cell r="C472" t="str">
            <v>SCOM-SHD</v>
          </cell>
          <cell r="F472">
            <v>2.1889885647167433E-5</v>
          </cell>
          <cell r="G472">
            <v>1.3012638882073804E-5</v>
          </cell>
          <cell r="H472">
            <v>1.1628188690330492</v>
          </cell>
          <cell r="I472">
            <v>1.1850012959211973</v>
          </cell>
        </row>
        <row r="473">
          <cell r="A473" t="str">
            <v>SCOM-SHSTG</v>
          </cell>
          <cell r="B473" t="str">
            <v>VAR_ncap</v>
          </cell>
          <cell r="C473" t="str">
            <v>-</v>
          </cell>
          <cell r="D473">
            <v>1.4128969683068699E-6</v>
          </cell>
          <cell r="F473">
            <v>1.8675113390962598E-8</v>
          </cell>
          <cell r="I473">
            <v>0.25460283260071997</v>
          </cell>
        </row>
        <row r="474">
          <cell r="A474" t="str">
            <v>SCOM-SHSTG</v>
          </cell>
          <cell r="B474" t="str">
            <v>VAR_cap</v>
          </cell>
          <cell r="C474" t="str">
            <v>-</v>
          </cell>
          <cell r="D474">
            <v>1.4128969683068699E-6</v>
          </cell>
          <cell r="E474">
            <v>1.4128969683068699E-6</v>
          </cell>
          <cell r="F474">
            <v>1.43157208169784E-6</v>
          </cell>
          <cell r="G474">
            <v>1.43157208169784E-6</v>
          </cell>
          <cell r="H474">
            <v>0.28092517203494199</v>
          </cell>
          <cell r="I474">
            <v>0.47846053798970684</v>
          </cell>
        </row>
        <row r="475">
          <cell r="A475" t="str">
            <v>D-ITOT_KEV_HFC_ELC_CHP</v>
          </cell>
          <cell r="B475" t="str">
            <v>VAR_fout</v>
          </cell>
          <cell r="C475" t="str">
            <v>ITOT_ELC</v>
          </cell>
          <cell r="G475">
            <v>1.3191661062485835E-5</v>
          </cell>
          <cell r="H475">
            <v>6.1198223811168233E-2</v>
          </cell>
          <cell r="I475">
            <v>3.8813355772299836E-2</v>
          </cell>
        </row>
        <row r="476">
          <cell r="A476" t="str">
            <v>D-ITOT_KEV_HFC_ELC_CHP</v>
          </cell>
          <cell r="B476" t="str">
            <v>VAR_fout</v>
          </cell>
          <cell r="C476" t="str">
            <v>ELC5</v>
          </cell>
          <cell r="G476">
            <v>3.6404044804529403E-8</v>
          </cell>
          <cell r="H476">
            <v>2.3688776987413956E-3</v>
          </cell>
          <cell r="I476">
            <v>6.9524672036458826E-3</v>
          </cell>
        </row>
        <row r="477">
          <cell r="A477" t="str">
            <v>D-ITOT_KEV_HFC_ELC_CHP</v>
          </cell>
          <cell r="B477" t="str">
            <v>VAR_fin</v>
          </cell>
          <cell r="C477" t="str">
            <v>ITOT_KEV_HFC_ELC_CHP</v>
          </cell>
          <cell r="G477">
            <v>1.4776340361077415E-5</v>
          </cell>
          <cell r="H477">
            <v>6.3567700035946015E-2</v>
          </cell>
          <cell r="I477">
            <v>4.5767484459858614E-2</v>
          </cell>
        </row>
        <row r="478">
          <cell r="A478" t="str">
            <v>D-RNGA</v>
          </cell>
          <cell r="B478" t="str">
            <v>VAR_fout</v>
          </cell>
          <cell r="C478" t="str">
            <v>CO2</v>
          </cell>
          <cell r="D478">
            <v>2649.6672836294401</v>
          </cell>
          <cell r="E478">
            <v>2731.8606335383101</v>
          </cell>
          <cell r="F478">
            <v>2869.3642154578101</v>
          </cell>
          <cell r="G478">
            <v>2943.6320725354099</v>
          </cell>
          <cell r="H478">
            <v>2922.2239376847701</v>
          </cell>
          <cell r="I478">
            <v>2642.65894276882</v>
          </cell>
        </row>
        <row r="479">
          <cell r="A479" t="str">
            <v>D-RNGA</v>
          </cell>
          <cell r="B479" t="str">
            <v>VAR_fout</v>
          </cell>
          <cell r="C479" t="str">
            <v>RNGA</v>
          </cell>
          <cell r="D479">
            <v>47.144425395039598</v>
          </cell>
          <cell r="E479">
            <v>48.283000009068488</v>
          </cell>
          <cell r="F479">
            <v>50.713250993882959</v>
          </cell>
          <cell r="G479">
            <v>52.025856530077895</v>
          </cell>
          <cell r="H479">
            <v>51.754458878185211</v>
          </cell>
          <cell r="I479">
            <v>46.782991245831063</v>
          </cell>
        </row>
        <row r="480">
          <cell r="A480" t="str">
            <v>D-RNGA</v>
          </cell>
          <cell r="B480" t="str">
            <v>VAR_fin</v>
          </cell>
          <cell r="C480" t="str">
            <v>NGA</v>
          </cell>
          <cell r="D480">
            <v>46.979916376408511</v>
          </cell>
          <cell r="E480">
            <v>48.437245275501958</v>
          </cell>
          <cell r="F480">
            <v>50.875252047124249</v>
          </cell>
          <cell r="G480">
            <v>52.192058023677447</v>
          </cell>
          <cell r="H480">
            <v>51.812481164623556</v>
          </cell>
          <cell r="I480">
            <v>46.85565501363147</v>
          </cell>
        </row>
        <row r="481">
          <cell r="A481" t="str">
            <v>D-RNGA</v>
          </cell>
          <cell r="B481" t="str">
            <v>VAR_fin</v>
          </cell>
          <cell r="C481" t="str">
            <v>BNGA</v>
          </cell>
          <cell r="D481">
            <v>0.31511752346600375</v>
          </cell>
        </row>
        <row r="482">
          <cell r="A482" t="str">
            <v>D-RNGA</v>
          </cell>
          <cell r="B482" t="str">
            <v>VAR_fin</v>
          </cell>
          <cell r="C482" t="str">
            <v>H2</v>
          </cell>
          <cell r="F482">
            <v>7.827959689532849E-6</v>
          </cell>
          <cell r="H482">
            <v>0.10731256636220945</v>
          </cell>
          <cell r="I482">
            <v>7.6789373067736269E-2</v>
          </cell>
        </row>
        <row r="483">
          <cell r="A483" t="str">
            <v>D-RNGA</v>
          </cell>
          <cell r="B483" t="str">
            <v>VAR_ncap</v>
          </cell>
          <cell r="C483" t="str">
            <v>-</v>
          </cell>
          <cell r="I483">
            <v>1.2347528243169399</v>
          </cell>
        </row>
        <row r="484">
          <cell r="A484" t="str">
            <v>D-RNGA</v>
          </cell>
          <cell r="B484" t="str">
            <v>VAR_cap</v>
          </cell>
          <cell r="C484" t="str">
            <v>-</v>
          </cell>
          <cell r="D484">
            <v>3.0972400073959201</v>
          </cell>
          <cell r="E484">
            <v>3.0972400073959201</v>
          </cell>
          <cell r="F484">
            <v>3.0972400073959201</v>
          </cell>
          <cell r="G484">
            <v>3.0972400073959201</v>
          </cell>
          <cell r="H484">
            <v>3.1960247838326548</v>
          </cell>
          <cell r="I484">
            <v>2.8868198487899002</v>
          </cell>
        </row>
        <row r="485">
          <cell r="A485" t="str">
            <v>RHNS-SHLTHCHPNGA</v>
          </cell>
          <cell r="B485" t="str">
            <v>VAR_fout</v>
          </cell>
          <cell r="C485" t="str">
            <v>RHNS-SHLTHC-NGA</v>
          </cell>
          <cell r="E485">
            <v>8.5846929492390664E-4</v>
          </cell>
          <cell r="F485">
            <v>8.4268203918809361E-4</v>
          </cell>
          <cell r="G485">
            <v>8.1138395738640263E-4</v>
          </cell>
          <cell r="H485">
            <v>4.0454665577539805E-4</v>
          </cell>
          <cell r="I485">
            <v>8.0420645603354393E-6</v>
          </cell>
        </row>
        <row r="486">
          <cell r="A486" t="str">
            <v>RHNS-SHLTHCHPNGA</v>
          </cell>
          <cell r="B486" t="str">
            <v>VAR_fin</v>
          </cell>
          <cell r="C486" t="str">
            <v>RHNSLTHCHPC</v>
          </cell>
          <cell r="E486">
            <v>8.5846929492390664E-4</v>
          </cell>
          <cell r="F486">
            <v>8.4268203918809361E-4</v>
          </cell>
          <cell r="G486">
            <v>8.1138395738640263E-4</v>
          </cell>
          <cell r="H486">
            <v>4.0454665577539805E-4</v>
          </cell>
          <cell r="I486">
            <v>8.0420645603354393E-6</v>
          </cell>
        </row>
        <row r="487">
          <cell r="A487" t="str">
            <v>RHNS-SHLTHCHPNGA</v>
          </cell>
          <cell r="B487" t="str">
            <v>VAR_fin</v>
          </cell>
          <cell r="C487" t="str">
            <v>RHNS_LTH_CHPNGA_ON</v>
          </cell>
          <cell r="E487">
            <v>8.6714070194334001E-4</v>
          </cell>
          <cell r="F487">
            <v>8.5119397897787346E-4</v>
          </cell>
          <cell r="G487">
            <v>8.195797549357596E-4</v>
          </cell>
          <cell r="H487">
            <v>4.0863298563171559E-4</v>
          </cell>
          <cell r="I487">
            <v>8.1232975356923663E-6</v>
          </cell>
        </row>
        <row r="488">
          <cell r="A488" t="str">
            <v>RHNS-SHLTHCHPNGA</v>
          </cell>
          <cell r="B488" t="str">
            <v>VAR_ncap</v>
          </cell>
          <cell r="C488" t="str">
            <v>-</v>
          </cell>
          <cell r="E488">
            <v>7.7171523460367199E-5</v>
          </cell>
          <cell r="F488">
            <v>4.4669248658370901E-5</v>
          </cell>
          <cell r="G488">
            <v>3.4229354791743599E-5</v>
          </cell>
          <cell r="H488">
            <v>1.8741380472395199E-5</v>
          </cell>
          <cell r="I488">
            <v>3.6897315435939302E-7</v>
          </cell>
        </row>
        <row r="489">
          <cell r="A489" t="str">
            <v>RHNS-SHLTHCHPNGA</v>
          </cell>
          <cell r="B489" t="str">
            <v>VAR_cap</v>
          </cell>
          <cell r="C489" t="str">
            <v>-</v>
          </cell>
          <cell r="E489">
            <v>7.7171523460367199E-5</v>
          </cell>
          <cell r="F489">
            <v>7.60422255379695E-5</v>
          </cell>
          <cell r="G489">
            <v>7.4098634763338606E-5</v>
          </cell>
          <cell r="H489">
            <v>3.7927299620052494E-5</v>
          </cell>
          <cell r="I489">
            <v>8.6060990569779982E-7</v>
          </cell>
        </row>
        <row r="490">
          <cell r="A490" t="str">
            <v>D-SCOM_LTH_CHPWOD</v>
          </cell>
          <cell r="B490" t="str">
            <v>VAR_fout</v>
          </cell>
          <cell r="C490" t="str">
            <v>SCOM_LTH_CHPWOD_ON</v>
          </cell>
          <cell r="G490">
            <v>8.8004856735044165E-6</v>
          </cell>
          <cell r="H490">
            <v>6.6941266656535567E-6</v>
          </cell>
          <cell r="I490">
            <v>2.3162971346300254E-6</v>
          </cell>
        </row>
        <row r="491">
          <cell r="A491" t="str">
            <v>D-SCOM_LTH_CHPWOD</v>
          </cell>
          <cell r="B491" t="str">
            <v>VAR_fin</v>
          </cell>
          <cell r="C491" t="str">
            <v>SCOM_LTH_CHPWOD</v>
          </cell>
          <cell r="G491">
            <v>8.8065242121419344E-6</v>
          </cell>
          <cell r="H491">
            <v>6.7030450167304336E-6</v>
          </cell>
          <cell r="I491">
            <v>2.3310030057852072E-6</v>
          </cell>
        </row>
        <row r="492">
          <cell r="A492" t="str">
            <v>D-SCOM_KEV_BIO_ELC_CHP</v>
          </cell>
          <cell r="B492" t="str">
            <v>VAR_fout</v>
          </cell>
          <cell r="C492" t="str">
            <v>ELC5</v>
          </cell>
          <cell r="D492">
            <v>0.95936358746816475</v>
          </cell>
          <cell r="E492">
            <v>1.1059334448484301</v>
          </cell>
          <cell r="F492">
            <v>1.1059333495662718</v>
          </cell>
          <cell r="G492">
            <v>1.1059329283984833</v>
          </cell>
          <cell r="H492">
            <v>0.55341445132048728</v>
          </cell>
          <cell r="I492">
            <v>0.5508036177969311</v>
          </cell>
        </row>
        <row r="493">
          <cell r="A493" t="str">
            <v>D-SCOM_KEV_BIO_ELC_CHP</v>
          </cell>
          <cell r="B493" t="str">
            <v>VAR_fout</v>
          </cell>
          <cell r="C493" t="str">
            <v>SCOM_ELC</v>
          </cell>
          <cell r="H493">
            <v>0.55251918562390956</v>
          </cell>
          <cell r="I493">
            <v>0.55513002175601223</v>
          </cell>
        </row>
        <row r="494">
          <cell r="A494" t="str">
            <v>D-SCOM_KEV_BIO_ELC_CHP</v>
          </cell>
          <cell r="B494" t="str">
            <v>VAR_fin</v>
          </cell>
          <cell r="C494" t="str">
            <v>SCOM_KEV_BIO_ELC_CHP</v>
          </cell>
          <cell r="D494">
            <v>0.95936400661254895</v>
          </cell>
          <cell r="E494">
            <v>1.105933597935838</v>
          </cell>
          <cell r="F494">
            <v>1.1059335995089565</v>
          </cell>
          <cell r="G494">
            <v>1.105933598808861</v>
          </cell>
          <cell r="H494">
            <v>1.1059336072039596</v>
          </cell>
          <cell r="I494">
            <v>1.1059336076893349</v>
          </cell>
        </row>
        <row r="495">
          <cell r="A495" t="str">
            <v>RHES-SHLTHCHPWOD</v>
          </cell>
          <cell r="B495" t="str">
            <v>VAR_fout</v>
          </cell>
          <cell r="C495" t="str">
            <v>RHES-SHLTHC-WOD</v>
          </cell>
          <cell r="G495">
            <v>1.2023262356891438E-6</v>
          </cell>
          <cell r="H495">
            <v>3.0258677843185129E-6</v>
          </cell>
          <cell r="I495">
            <v>1.0854688014912158E-6</v>
          </cell>
        </row>
        <row r="496">
          <cell r="A496" t="str">
            <v>RHES-SHLTHCHPWOD</v>
          </cell>
          <cell r="B496" t="str">
            <v>VAR_fin</v>
          </cell>
          <cell r="C496" t="str">
            <v>RHESLTHCHPC</v>
          </cell>
          <cell r="G496">
            <v>1.2023262356891438E-6</v>
          </cell>
          <cell r="H496">
            <v>3.0258677843185129E-6</v>
          </cell>
          <cell r="I496">
            <v>1.0854688014912158E-6</v>
          </cell>
        </row>
        <row r="497">
          <cell r="A497" t="str">
            <v>RHES-SHLTHCHPWOD</v>
          </cell>
          <cell r="B497" t="str">
            <v>VAR_fin</v>
          </cell>
          <cell r="C497" t="str">
            <v>RHES_LTH_CHPWOD_ON</v>
          </cell>
          <cell r="G497">
            <v>1.2245187318372137E-6</v>
          </cell>
          <cell r="H497">
            <v>3.0665131285962697E-6</v>
          </cell>
          <cell r="I497">
            <v>1.0964331328194094E-6</v>
          </cell>
        </row>
        <row r="498">
          <cell r="A498" t="str">
            <v>RHES-SHLTHCHPWOD</v>
          </cell>
          <cell r="B498" t="str">
            <v>VAR_ncap</v>
          </cell>
          <cell r="C498" t="str">
            <v>-</v>
          </cell>
          <cell r="G498">
            <v>2.8423087637675501E-7</v>
          </cell>
          <cell r="H498">
            <v>3.02712430234938E-7</v>
          </cell>
          <cell r="I498">
            <v>1.5085314964360199E-7</v>
          </cell>
        </row>
        <row r="499">
          <cell r="A499" t="str">
            <v>RHES-SHLTHCHPWOD</v>
          </cell>
          <cell r="B499" t="str">
            <v>VAR_cap</v>
          </cell>
          <cell r="C499" t="str">
            <v>-</v>
          </cell>
          <cell r="G499">
            <v>2.8423087637675501E-7</v>
          </cell>
          <cell r="H499">
            <v>4.7412262310064805E-7</v>
          </cell>
          <cell r="I499">
            <v>2.4928949415724901E-7</v>
          </cell>
        </row>
        <row r="500">
          <cell r="A500" t="str">
            <v>RHES-SHSTG-NGAHP</v>
          </cell>
          <cell r="B500" t="str">
            <v>VAR_fout</v>
          </cell>
          <cell r="C500" t="str">
            <v>RHES-SHANGAH</v>
          </cell>
          <cell r="H500">
            <v>2.2251013976864701E-8</v>
          </cell>
          <cell r="I500">
            <v>1.08373106904152E-8</v>
          </cell>
        </row>
        <row r="501">
          <cell r="A501" t="str">
            <v>RHES-SHSTG-NGAHP</v>
          </cell>
          <cell r="B501" t="str">
            <v>VAR_ncap</v>
          </cell>
          <cell r="C501" t="str">
            <v>-</v>
          </cell>
          <cell r="D501">
            <v>1.0149582319713999E-8</v>
          </cell>
          <cell r="E501">
            <v>1.31846371881997E-8</v>
          </cell>
          <cell r="F501">
            <v>3.1573042333121502E-8</v>
          </cell>
          <cell r="G501">
            <v>2.3536248535076701E-8</v>
          </cell>
          <cell r="H501">
            <v>2.2939947441409901E-8</v>
          </cell>
          <cell r="I501">
            <v>2.2088114780785302E-8</v>
          </cell>
        </row>
        <row r="502">
          <cell r="A502" t="str">
            <v>RHES-SHSTG-NGAHP</v>
          </cell>
          <cell r="B502" t="str">
            <v>VAR_cap</v>
          </cell>
          <cell r="C502" t="str">
            <v>-</v>
          </cell>
          <cell r="D502">
            <v>1.0149582319713999E-8</v>
          </cell>
          <cell r="E502">
            <v>9.0705063745070053E-10</v>
          </cell>
          <cell r="F502">
            <v>3.1084977155717094E-8</v>
          </cell>
          <cell r="G502">
            <v>2.3438842174451397E-8</v>
          </cell>
          <cell r="H502">
            <v>3.3584140572064198E-8</v>
          </cell>
          <cell r="I502">
            <v>2.8884658366062299E-8</v>
          </cell>
        </row>
        <row r="503">
          <cell r="A503" t="str">
            <v>D-RHNS_SOLELC</v>
          </cell>
          <cell r="B503" t="str">
            <v>VAR_fout</v>
          </cell>
          <cell r="C503" t="str">
            <v>RHNS_ELC</v>
          </cell>
          <cell r="F503">
            <v>1.5537541681626041</v>
          </cell>
          <cell r="G503">
            <v>2.0995222385930385</v>
          </cell>
          <cell r="H503">
            <v>2.6634814733888348</v>
          </cell>
          <cell r="I503">
            <v>3.6404373563174599</v>
          </cell>
        </row>
        <row r="504">
          <cell r="A504" t="str">
            <v>D-RHNS_SOLELC</v>
          </cell>
          <cell r="B504" t="str">
            <v>VAR_fout</v>
          </cell>
          <cell r="C504" t="str">
            <v>ELC5</v>
          </cell>
          <cell r="F504">
            <v>2.2758879057194457</v>
          </cell>
          <cell r="G504">
            <v>2.8142601199460922</v>
          </cell>
          <cell r="H504">
            <v>3.9401270992579271</v>
          </cell>
          <cell r="I504">
            <v>5.2343231782327564</v>
          </cell>
        </row>
        <row r="505">
          <cell r="A505" t="str">
            <v>D-RHNS_SOLELC</v>
          </cell>
          <cell r="B505" t="str">
            <v>VAR_fin</v>
          </cell>
          <cell r="C505" t="str">
            <v>RHNS_SOL_ELC</v>
          </cell>
          <cell r="F505">
            <v>3.8296420738820527</v>
          </cell>
          <cell r="G505">
            <v>4.9137823481534282</v>
          </cell>
          <cell r="H505">
            <v>6.6036085526865671</v>
          </cell>
          <cell r="I505">
            <v>8.874760511592882</v>
          </cell>
        </row>
        <row r="506">
          <cell r="A506" t="str">
            <v>D-IHFO</v>
          </cell>
          <cell r="B506" t="str">
            <v>VAR_fout</v>
          </cell>
          <cell r="C506" t="str">
            <v>CO2</v>
          </cell>
          <cell r="D506">
            <v>213.78038259009901</v>
          </cell>
          <cell r="E506">
            <v>5.7361661473440203E-6</v>
          </cell>
          <cell r="F506">
            <v>1.6296362193573099E-4</v>
          </cell>
          <cell r="G506">
            <v>8.9597520867295993E-5</v>
          </cell>
          <cell r="H506">
            <v>1.0865745356261E-4</v>
          </cell>
        </row>
        <row r="507">
          <cell r="A507" t="str">
            <v>D-IHFO</v>
          </cell>
          <cell r="B507" t="str">
            <v>VAR_fout</v>
          </cell>
          <cell r="C507" t="str">
            <v>IHFO</v>
          </cell>
          <cell r="D507">
            <v>2.7300000137943732</v>
          </cell>
          <cell r="E507">
            <v>7.3251499841320301E-8</v>
          </cell>
          <cell r="F507">
            <v>2.0810641497707345E-6</v>
          </cell>
          <cell r="G507">
            <v>1.1441706214580831E-6</v>
          </cell>
          <cell r="H507">
            <v>1.3875681488209959E-6</v>
          </cell>
        </row>
        <row r="508">
          <cell r="A508" t="str">
            <v>D-IHFO</v>
          </cell>
          <cell r="B508" t="str">
            <v>VAR_fin</v>
          </cell>
          <cell r="C508" t="str">
            <v>HFO</v>
          </cell>
          <cell r="D508">
            <v>2.7763686050662164</v>
          </cell>
          <cell r="E508">
            <v>7.4495664251221098E-8</v>
          </cell>
          <cell r="F508">
            <v>2.1164106744900074E-6</v>
          </cell>
          <cell r="G508">
            <v>1.1636041671077389E-6</v>
          </cell>
          <cell r="H508">
            <v>1.4111357605533783E-6</v>
          </cell>
        </row>
        <row r="509">
          <cell r="A509" t="str">
            <v>RHEM-SHCONBR</v>
          </cell>
          <cell r="B509" t="str">
            <v>VAR_ncap</v>
          </cell>
          <cell r="C509" t="str">
            <v>-</v>
          </cell>
          <cell r="F509">
            <v>1.9656394425845299E-8</v>
          </cell>
        </row>
        <row r="510">
          <cell r="A510" t="str">
            <v>RHEM-SHCONBR</v>
          </cell>
          <cell r="B510" t="str">
            <v>VAR_cap</v>
          </cell>
          <cell r="C510" t="str">
            <v>-</v>
          </cell>
          <cell r="F510">
            <v>1.9656394425845299E-8</v>
          </cell>
          <cell r="G510">
            <v>1.9656394425845299E-8</v>
          </cell>
          <cell r="H510">
            <v>1.9656394425845299E-8</v>
          </cell>
          <cell r="I510">
            <v>1.9656394425845299E-8</v>
          </cell>
        </row>
        <row r="511">
          <cell r="A511" t="str">
            <v>RHEM-SHSOLBR</v>
          </cell>
          <cell r="B511" t="str">
            <v>VAR_fout</v>
          </cell>
          <cell r="C511" t="str">
            <v>RHEM-SHASOL</v>
          </cell>
          <cell r="D511">
            <v>0.40801036478415398</v>
          </cell>
          <cell r="E511">
            <v>0.47087242680031699</v>
          </cell>
          <cell r="F511">
            <v>0.47087242813623353</v>
          </cell>
          <cell r="G511">
            <v>0.47087242984709621</v>
          </cell>
          <cell r="H511">
            <v>0.63432289681501741</v>
          </cell>
          <cell r="I511">
            <v>1.756215010901415</v>
          </cell>
        </row>
        <row r="512">
          <cell r="A512" t="str">
            <v>RHEM-SHSOLBR</v>
          </cell>
          <cell r="B512" t="str">
            <v>VAR_fin</v>
          </cell>
          <cell r="C512" t="str">
            <v>SOL</v>
          </cell>
          <cell r="D512">
            <v>0.40801036478415398</v>
          </cell>
          <cell r="E512">
            <v>0.47087242680031699</v>
          </cell>
          <cell r="F512">
            <v>0.47087242813623353</v>
          </cell>
          <cell r="G512">
            <v>0.47087242984709621</v>
          </cell>
          <cell r="H512">
            <v>0.63432289681501741</v>
          </cell>
          <cell r="I512">
            <v>1.756215010901415</v>
          </cell>
        </row>
        <row r="513">
          <cell r="A513" t="str">
            <v>RHEM-SHSOLBR</v>
          </cell>
          <cell r="B513" t="str">
            <v>VAR_ncap</v>
          </cell>
          <cell r="C513" t="str">
            <v>-</v>
          </cell>
          <cell r="E513">
            <v>9.1293919625088007E-3</v>
          </cell>
          <cell r="H513">
            <v>4.3781973890900598E-2</v>
          </cell>
          <cell r="I513">
            <v>0.202831639619241</v>
          </cell>
        </row>
        <row r="514">
          <cell r="A514" t="str">
            <v>RHEM-SHSOLBR</v>
          </cell>
          <cell r="B514" t="str">
            <v>VAR_cap</v>
          </cell>
          <cell r="C514" t="str">
            <v>-</v>
          </cell>
          <cell r="D514">
            <v>5.9254921417038302E-2</v>
          </cell>
          <cell r="E514">
            <v>6.8384313379547104E-2</v>
          </cell>
          <cell r="F514">
            <v>6.8384313379547104E-2</v>
          </cell>
          <cell r="G514">
            <v>6.8384313379547104E-2</v>
          </cell>
          <cell r="H514">
            <v>9.2122055060502306E-2</v>
          </cell>
          <cell r="I514">
            <v>0.25505328159356599</v>
          </cell>
        </row>
        <row r="515">
          <cell r="A515" t="str">
            <v>SCOM-SHH2BR</v>
          </cell>
          <cell r="B515" t="str">
            <v>VAR_fout</v>
          </cell>
          <cell r="C515" t="str">
            <v>SCOM-SHH2B</v>
          </cell>
          <cell r="G515">
            <v>5.7108529976517045E-7</v>
          </cell>
          <cell r="H515">
            <v>5.678340141702185E-7</v>
          </cell>
          <cell r="I515">
            <v>5.6867780740509247E-7</v>
          </cell>
        </row>
        <row r="516">
          <cell r="A516" t="str">
            <v>SCOM-SHH2BR</v>
          </cell>
          <cell r="B516" t="str">
            <v>VAR_fin</v>
          </cell>
          <cell r="C516" t="str">
            <v>RSH2</v>
          </cell>
          <cell r="G516">
            <v>6.0316874357220211E-7</v>
          </cell>
          <cell r="H516">
            <v>5.9973480148315107E-7</v>
          </cell>
          <cell r="I516">
            <v>6.0062599883234464E-7</v>
          </cell>
        </row>
        <row r="517">
          <cell r="A517" t="str">
            <v>SCOM-SHH2BR</v>
          </cell>
          <cell r="B517" t="str">
            <v>VAR_ncap</v>
          </cell>
          <cell r="C517" t="str">
            <v>-</v>
          </cell>
          <cell r="G517">
            <v>1.58257731458734E-7</v>
          </cell>
          <cell r="H517">
            <v>5.3433640976434599E-8</v>
          </cell>
          <cell r="I517">
            <v>1.1999644975674699E-7</v>
          </cell>
        </row>
        <row r="518">
          <cell r="A518" t="str">
            <v>SCOM-SHH2BR</v>
          </cell>
          <cell r="B518" t="str">
            <v>VAR_cap</v>
          </cell>
          <cell r="C518" t="str">
            <v>-</v>
          </cell>
          <cell r="G518">
            <v>1.58257731458734E-7</v>
          </cell>
          <cell r="H518">
            <v>1.72875246159284E-7</v>
          </cell>
          <cell r="I518">
            <v>1.6357760611615001E-7</v>
          </cell>
        </row>
        <row r="519">
          <cell r="A519" t="str">
            <v>ITOT-SWHCONBR1</v>
          </cell>
          <cell r="B519" t="str">
            <v>VAR_fout</v>
          </cell>
          <cell r="C519" t="str">
            <v>ITOT-ELS</v>
          </cell>
          <cell r="E519">
            <v>9.603279292877338E-3</v>
          </cell>
          <cell r="F519">
            <v>9.6032825918861957E-3</v>
          </cell>
          <cell r="G519">
            <v>9.603282760254489E-3</v>
          </cell>
          <cell r="H519">
            <v>1.8581498757507336E-2</v>
          </cell>
          <cell r="I519">
            <v>1.9679596119093899E-2</v>
          </cell>
        </row>
        <row r="520">
          <cell r="A520" t="str">
            <v>ITOT-SWHCONBR1</v>
          </cell>
          <cell r="B520" t="str">
            <v>VAR_fout</v>
          </cell>
          <cell r="C520" t="str">
            <v>ITOT-SWHC</v>
          </cell>
          <cell r="E520">
            <v>2.519801013748864</v>
          </cell>
          <cell r="F520">
            <v>2.5198018793746177</v>
          </cell>
          <cell r="G520">
            <v>2.51980192355271</v>
          </cell>
          <cell r="H520">
            <v>4.8755928030612905</v>
          </cell>
          <cell r="I520">
            <v>5.1637221764278483</v>
          </cell>
        </row>
        <row r="521">
          <cell r="A521" t="str">
            <v>ITOT-SWHCONBR1</v>
          </cell>
          <cell r="B521" t="str">
            <v>VAR_fin</v>
          </cell>
          <cell r="C521" t="str">
            <v>CON</v>
          </cell>
          <cell r="E521">
            <v>2.5294042930417424</v>
          </cell>
          <cell r="F521">
            <v>2.5294051619665034</v>
          </cell>
          <cell r="G521">
            <v>2.5294052063129637</v>
          </cell>
          <cell r="H521">
            <v>4.8941743018187935</v>
          </cell>
          <cell r="I521">
            <v>5.1834017725469392</v>
          </cell>
        </row>
        <row r="522">
          <cell r="A522" t="str">
            <v>ITOT-SWHCONBR1</v>
          </cell>
          <cell r="B522" t="str">
            <v>VAR_ncap</v>
          </cell>
          <cell r="C522" t="str">
            <v>-</v>
          </cell>
          <cell r="E522">
            <v>0.13755621382410199</v>
          </cell>
          <cell r="F522">
            <v>4.08468693098771E-8</v>
          </cell>
          <cell r="H522">
            <v>0.136364619124868</v>
          </cell>
          <cell r="I522">
            <v>0.128021366893043</v>
          </cell>
        </row>
        <row r="523">
          <cell r="A523" t="str">
            <v>ITOT-SWHCONBR1</v>
          </cell>
          <cell r="B523" t="str">
            <v>VAR_cap</v>
          </cell>
          <cell r="C523" t="str">
            <v>-</v>
          </cell>
          <cell r="E523">
            <v>0.13755621382410199</v>
          </cell>
          <cell r="F523">
            <v>0.13755625467097199</v>
          </cell>
          <cell r="G523">
            <v>0.13755625467097199</v>
          </cell>
          <cell r="H523">
            <v>0.26615910471105297</v>
          </cell>
          <cell r="I523">
            <v>0.28188811257901403</v>
          </cell>
        </row>
        <row r="524">
          <cell r="A524" t="str">
            <v>SCOM-SHLTHCHPWOD</v>
          </cell>
          <cell r="B524" t="str">
            <v>VAR_fout</v>
          </cell>
          <cell r="C524" t="str">
            <v>SCOM-SHLTHC-WOD</v>
          </cell>
          <cell r="G524">
            <v>8.6826006141816238E-6</v>
          </cell>
          <cell r="H524">
            <v>6.5872650821401583E-6</v>
          </cell>
          <cell r="I524">
            <v>2.2931341632837243E-6</v>
          </cell>
        </row>
        <row r="525">
          <cell r="A525" t="str">
            <v>SCOM-SHLTHCHPWOD</v>
          </cell>
          <cell r="B525" t="str">
            <v>VAR_fin</v>
          </cell>
          <cell r="C525" t="str">
            <v>SCOM_LTH_CHPWOD_ON</v>
          </cell>
          <cell r="G525">
            <v>8.8004856735044165E-6</v>
          </cell>
          <cell r="H525">
            <v>6.6941266656535567E-6</v>
          </cell>
          <cell r="I525">
            <v>2.3162971346300254E-6</v>
          </cell>
        </row>
        <row r="526">
          <cell r="A526" t="str">
            <v>SCOM-SHLTHCHPWOD</v>
          </cell>
          <cell r="B526" t="str">
            <v>VAR_fin</v>
          </cell>
          <cell r="C526" t="str">
            <v>SCOMLTHCHPC</v>
          </cell>
          <cell r="G526">
            <v>8.6826006141816238E-6</v>
          </cell>
          <cell r="H526">
            <v>6.5872650821401583E-6</v>
          </cell>
          <cell r="I526">
            <v>2.2931341632837243E-6</v>
          </cell>
        </row>
        <row r="527">
          <cell r="A527" t="str">
            <v>SCOM-SHLTHCHPWOD</v>
          </cell>
          <cell r="B527" t="str">
            <v>VAR_ncap</v>
          </cell>
          <cell r="C527" t="str">
            <v>-</v>
          </cell>
          <cell r="G527">
            <v>7.0924900042131302E-7</v>
          </cell>
          <cell r="H527">
            <v>4.3524775859107098E-7</v>
          </cell>
          <cell r="I527">
            <v>2.1239237121965799E-7</v>
          </cell>
        </row>
        <row r="528">
          <cell r="A528" t="str">
            <v>SCOM-SHLTHCHPWOD</v>
          </cell>
          <cell r="B528" t="str">
            <v>VAR_cap</v>
          </cell>
          <cell r="C528" t="str">
            <v>-</v>
          </cell>
          <cell r="G528">
            <v>7.0924900042131302E-7</v>
          </cell>
          <cell r="H528">
            <v>7.0714479803992506E-7</v>
          </cell>
          <cell r="I528">
            <v>3.5536088219410803E-7</v>
          </cell>
        </row>
        <row r="529">
          <cell r="A529" t="str">
            <v>SCOM-SHSTG-NGAHP</v>
          </cell>
          <cell r="B529" t="str">
            <v>VAR_fout</v>
          </cell>
          <cell r="C529" t="str">
            <v>SCOM-SHANGAH</v>
          </cell>
          <cell r="F529">
            <v>3.946531396008446E-6</v>
          </cell>
          <cell r="G529">
            <v>2.6505598051409156E-6</v>
          </cell>
          <cell r="H529">
            <v>9.7068398135560198E-6</v>
          </cell>
          <cell r="I529">
            <v>4.4736859859879415E-2</v>
          </cell>
        </row>
        <row r="530">
          <cell r="A530" t="str">
            <v>SCOM-SHSTG-NGAHP</v>
          </cell>
          <cell r="B530" t="str">
            <v>VAR_fin</v>
          </cell>
          <cell r="C530" t="str">
            <v>SCOM-SHANGAH</v>
          </cell>
          <cell r="F530">
            <v>5.0748175635309393E-6</v>
          </cell>
          <cell r="G530">
            <v>3.3132248631836731E-6</v>
          </cell>
          <cell r="H530">
            <v>1.1427383955792103E-5</v>
          </cell>
          <cell r="I530">
            <v>4.9709772431564395E-2</v>
          </cell>
        </row>
        <row r="531">
          <cell r="A531" t="str">
            <v>SCOM-SHSTG-NGAHP</v>
          </cell>
          <cell r="B531" t="str">
            <v>VAR_ncap</v>
          </cell>
          <cell r="C531" t="str">
            <v>-</v>
          </cell>
          <cell r="D531">
            <v>1.87613867687038E-6</v>
          </cell>
          <cell r="E531">
            <v>1.46673358366829E-8</v>
          </cell>
          <cell r="F531">
            <v>7.0271334311425495E-8</v>
          </cell>
          <cell r="G531">
            <v>4.2663564118836999E-8</v>
          </cell>
          <cell r="H531">
            <v>8.9578357666350094E-8</v>
          </cell>
          <cell r="I531">
            <v>1.7620711303321501E-2</v>
          </cell>
        </row>
        <row r="532">
          <cell r="A532" t="str">
            <v>SCOM-SHSTG-NGAHP</v>
          </cell>
          <cell r="B532" t="str">
            <v>VAR_cap</v>
          </cell>
          <cell r="C532" t="str">
            <v>-</v>
          </cell>
          <cell r="D532">
            <v>1.87613867687038E-6</v>
          </cell>
          <cell r="E532">
            <v>1.8325029961800141E-8</v>
          </cell>
          <cell r="F532">
            <v>8.5636726049330246E-8</v>
          </cell>
          <cell r="G532">
            <v>7.4203964116270144E-8</v>
          </cell>
          <cell r="H532">
            <v>2.8499844009757177E-7</v>
          </cell>
          <cell r="I532">
            <v>1.7620806490018126E-2</v>
          </cell>
        </row>
        <row r="533">
          <cell r="A533" t="str">
            <v>ITOT-SWHCONBR2</v>
          </cell>
          <cell r="B533" t="str">
            <v>VAR_fout</v>
          </cell>
          <cell r="C533" t="str">
            <v>ITOT-ELS</v>
          </cell>
          <cell r="E533">
            <v>0.48735402195644917</v>
          </cell>
          <cell r="F533">
            <v>0.48735395110396484</v>
          </cell>
          <cell r="G533">
            <v>0.4873539493320565</v>
          </cell>
          <cell r="H533">
            <v>1.4400999328553133E-6</v>
          </cell>
          <cell r="I533">
            <v>5.8676944411313674E-6</v>
          </cell>
        </row>
        <row r="534">
          <cell r="A534" t="str">
            <v>ITOT-SWHCONBR2</v>
          </cell>
          <cell r="B534" t="str">
            <v>VAR_fout</v>
          </cell>
          <cell r="C534" t="str">
            <v>ITOT-SWHC</v>
          </cell>
          <cell r="E534">
            <v>0.75335605234134395</v>
          </cell>
          <cell r="F534">
            <v>0.75335594281696239</v>
          </cell>
          <cell r="G534">
            <v>0.75335594007793172</v>
          </cell>
          <cell r="H534">
            <v>2.3224255874262869E-6</v>
          </cell>
          <cell r="I534">
            <v>1.0312442457329395E-5</v>
          </cell>
        </row>
        <row r="535">
          <cell r="A535" t="str">
            <v>ITOT-SWHCONBR2</v>
          </cell>
          <cell r="B535" t="str">
            <v>VAR_fin</v>
          </cell>
          <cell r="C535" t="str">
            <v>CON</v>
          </cell>
          <cell r="E535">
            <v>1.2407100742977928</v>
          </cell>
          <cell r="F535">
            <v>1.2407098939209271</v>
          </cell>
          <cell r="G535">
            <v>1.2407098894099893</v>
          </cell>
          <cell r="H535">
            <v>3.9668762442626224E-6</v>
          </cell>
          <cell r="I535">
            <v>1.7415685840231143E-5</v>
          </cell>
        </row>
        <row r="536">
          <cell r="A536" t="str">
            <v>ITOT-SWHCONBR2</v>
          </cell>
          <cell r="B536" t="str">
            <v>VAR_ncap</v>
          </cell>
          <cell r="C536" t="str">
            <v>-</v>
          </cell>
          <cell r="E536">
            <v>6.7473340515920396E-2</v>
          </cell>
          <cell r="H536">
            <v>2.5358419764267598E-7</v>
          </cell>
          <cell r="I536">
            <v>7.4900403655133605E-7</v>
          </cell>
        </row>
        <row r="537">
          <cell r="A537" t="str">
            <v>ITOT-SWHCONBR2</v>
          </cell>
          <cell r="B537" t="str">
            <v>VAR_cap</v>
          </cell>
          <cell r="C537" t="str">
            <v>-</v>
          </cell>
          <cell r="E537">
            <v>6.7473340515920396E-2</v>
          </cell>
          <cell r="F537">
            <v>6.7473340515920396E-2</v>
          </cell>
          <cell r="G537">
            <v>6.7473340515920396E-2</v>
          </cell>
          <cell r="H537">
            <v>2.6360474401366302E-7</v>
          </cell>
          <cell r="I537">
            <v>9.3727722742422204E-7</v>
          </cell>
        </row>
        <row r="538">
          <cell r="A538" t="str">
            <v>RHES-SHCONBR1</v>
          </cell>
          <cell r="B538" t="str">
            <v>VAR_fout</v>
          </cell>
          <cell r="C538" t="str">
            <v>RHES-SHCON</v>
          </cell>
          <cell r="D538">
            <v>0.56325469758468649</v>
          </cell>
          <cell r="E538">
            <v>1.1276349389450362</v>
          </cell>
          <cell r="F538">
            <v>1.1276341012065751</v>
          </cell>
          <cell r="G538">
            <v>1.1276334204041554</v>
          </cell>
          <cell r="H538">
            <v>3.188520783963412</v>
          </cell>
          <cell r="I538">
            <v>5.5916734968189301</v>
          </cell>
        </row>
        <row r="539">
          <cell r="A539" t="str">
            <v>RHES-SHCONBR1</v>
          </cell>
          <cell r="B539" t="str">
            <v>VAR_fin</v>
          </cell>
          <cell r="C539" t="str">
            <v>CON</v>
          </cell>
          <cell r="D539">
            <v>0.56325469758468649</v>
          </cell>
          <cell r="E539">
            <v>1.1276349389450362</v>
          </cell>
          <cell r="F539">
            <v>1.1276341012065751</v>
          </cell>
          <cell r="G539">
            <v>1.1276334204041554</v>
          </cell>
          <cell r="H539">
            <v>3.188520783963412</v>
          </cell>
          <cell r="I539">
            <v>5.5916734968189301</v>
          </cell>
        </row>
        <row r="540">
          <cell r="A540" t="str">
            <v>RHES-SHCONBR1</v>
          </cell>
          <cell r="B540" t="str">
            <v>VAR_ncap</v>
          </cell>
          <cell r="C540" t="str">
            <v>-</v>
          </cell>
          <cell r="D540">
            <v>4.5549513841108703E-2</v>
          </cell>
          <cell r="E540">
            <v>4.5549513841108703E-2</v>
          </cell>
          <cell r="H540">
            <v>0.166493430650344</v>
          </cell>
          <cell r="I540">
            <v>0.236068886134147</v>
          </cell>
        </row>
        <row r="541">
          <cell r="A541" t="str">
            <v>RHES-SHCONBR1</v>
          </cell>
          <cell r="B541" t="str">
            <v>VAR_cap</v>
          </cell>
          <cell r="C541" t="str">
            <v>-</v>
          </cell>
          <cell r="D541">
            <v>4.5549513841108703E-2</v>
          </cell>
          <cell r="E541">
            <v>9.1099027682217407E-2</v>
          </cell>
          <cell r="F541">
            <v>9.1099027682217407E-2</v>
          </cell>
          <cell r="G541">
            <v>9.1099027682217407E-2</v>
          </cell>
          <cell r="H541">
            <v>0.257593291190162</v>
          </cell>
          <cell r="I541">
            <v>0.45173869288386198</v>
          </cell>
        </row>
        <row r="542">
          <cell r="A542" t="str">
            <v>ITOT-SWHCONBR3</v>
          </cell>
          <cell r="B542" t="str">
            <v>VAR_fout</v>
          </cell>
          <cell r="C542" t="str">
            <v>ITOT-ELS</v>
          </cell>
          <cell r="E542">
            <v>2.3173689922390179E-2</v>
          </cell>
          <cell r="F542">
            <v>2.3173622118273559E-2</v>
          </cell>
          <cell r="G542">
            <v>2.3173619897179063E-2</v>
          </cell>
        </row>
        <row r="543">
          <cell r="A543" t="str">
            <v>ITOT-SWHCONBR3</v>
          </cell>
          <cell r="B543" t="str">
            <v>VAR_fout</v>
          </cell>
          <cell r="C543" t="str">
            <v>ITOT-SWHC</v>
          </cell>
          <cell r="E543">
            <v>4.5989502215451949E-2</v>
          </cell>
          <cell r="F543">
            <v>4.5989367654336206E-2</v>
          </cell>
          <cell r="G543">
            <v>4.5989363246448201E-2</v>
          </cell>
          <cell r="H543">
            <v>4.4333650533110113E-7</v>
          </cell>
          <cell r="I543">
            <v>7.6640406329305201E-8</v>
          </cell>
        </row>
        <row r="544">
          <cell r="A544" t="str">
            <v>ITOT-SWHCONBR3</v>
          </cell>
          <cell r="B544" t="str">
            <v>VAR_fin</v>
          </cell>
          <cell r="C544" t="str">
            <v>CON</v>
          </cell>
          <cell r="E544">
            <v>6.9163192137842139E-2</v>
          </cell>
          <cell r="F544">
            <v>6.916298977260979E-2</v>
          </cell>
          <cell r="G544">
            <v>6.9162983143627302E-2</v>
          </cell>
          <cell r="H544">
            <v>1.2124160295950104E-6</v>
          </cell>
          <cell r="I544">
            <v>8.5025104409761833E-7</v>
          </cell>
        </row>
        <row r="545">
          <cell r="A545" t="str">
            <v>ITOT-SWHCONBR3</v>
          </cell>
          <cell r="B545" t="str">
            <v>VAR_ncap</v>
          </cell>
          <cell r="C545" t="str">
            <v>-</v>
          </cell>
          <cell r="E545">
            <v>3.7612943626777399E-3</v>
          </cell>
          <cell r="H545">
            <v>8.2512548309365795E-8</v>
          </cell>
        </row>
        <row r="546">
          <cell r="A546" t="str">
            <v>ITOT-SWHCONBR3</v>
          </cell>
          <cell r="B546" t="str">
            <v>VAR_cap</v>
          </cell>
          <cell r="C546" t="str">
            <v>-</v>
          </cell>
          <cell r="E546">
            <v>3.7612943626777399E-3</v>
          </cell>
          <cell r="F546">
            <v>3.7612943626777399E-3</v>
          </cell>
          <cell r="G546">
            <v>3.7612943626777399E-3</v>
          </cell>
          <cell r="H546">
            <v>8.2512548309365795E-8</v>
          </cell>
          <cell r="I546">
            <v>5.9882122448522698E-8</v>
          </cell>
        </row>
        <row r="547">
          <cell r="A547" t="str">
            <v>ITOT-ELCSPECADV</v>
          </cell>
          <cell r="B547" t="str">
            <v>VAR_fout</v>
          </cell>
          <cell r="C547" t="str">
            <v>ITOT-ELS</v>
          </cell>
          <cell r="H547">
            <v>1.3664268952405506E-6</v>
          </cell>
          <cell r="I547">
            <v>2.9376296412884379E-6</v>
          </cell>
        </row>
        <row r="548">
          <cell r="A548" t="str">
            <v>ITOT-ELCSPECADV</v>
          </cell>
          <cell r="B548" t="str">
            <v>VAR_fin</v>
          </cell>
          <cell r="C548" t="str">
            <v>ITOT_ELC</v>
          </cell>
          <cell r="H548">
            <v>1.1192933701692938E-6</v>
          </cell>
          <cell r="I548">
            <v>2.1567735397860056E-6</v>
          </cell>
        </row>
        <row r="549">
          <cell r="A549" t="str">
            <v>ITOT-ELCSPECADV</v>
          </cell>
          <cell r="B549" t="str">
            <v>VAR_ncap</v>
          </cell>
          <cell r="C549" t="str">
            <v>-</v>
          </cell>
          <cell r="G549">
            <v>6.1914714361549903E-8</v>
          </cell>
          <cell r="I549">
            <v>1.01188834424027E-7</v>
          </cell>
        </row>
        <row r="550">
          <cell r="A550" t="str">
            <v>ITOT-ELCSPECADV</v>
          </cell>
          <cell r="B550" t="str">
            <v>VAR_cap</v>
          </cell>
          <cell r="C550" t="str">
            <v>-</v>
          </cell>
          <cell r="G550">
            <v>6.1914714361549903E-8</v>
          </cell>
          <cell r="H550">
            <v>1.15525361793132E-7</v>
          </cell>
          <cell r="I550">
            <v>1.9521917759999899E-7</v>
          </cell>
        </row>
        <row r="551">
          <cell r="A551" t="str">
            <v>RHES-SHELCBR</v>
          </cell>
          <cell r="B551" t="str">
            <v>VAR_fout</v>
          </cell>
          <cell r="C551" t="str">
            <v>RHES-SHAELCB</v>
          </cell>
          <cell r="D551">
            <v>4.2799754739321578</v>
          </cell>
          <cell r="E551">
            <v>3.5041869419699201</v>
          </cell>
          <cell r="F551">
            <v>2.8342894136352319</v>
          </cell>
          <cell r="G551">
            <v>2.4455541925919659</v>
          </cell>
          <cell r="H551">
            <v>0.80156801996355076</v>
          </cell>
          <cell r="I551">
            <v>0.24835682771551956</v>
          </cell>
        </row>
        <row r="552">
          <cell r="A552" t="str">
            <v>RHES-SHELCBR</v>
          </cell>
          <cell r="B552" t="str">
            <v>VAR_fin</v>
          </cell>
          <cell r="C552" t="str">
            <v>RHES_ELC</v>
          </cell>
          <cell r="D552">
            <v>4.5052373409812176</v>
          </cell>
          <cell r="E552">
            <v>3.688617833652545</v>
          </cell>
          <cell r="F552">
            <v>2.9834625406686643</v>
          </cell>
          <cell r="G552">
            <v>2.5742675711494352</v>
          </cell>
          <cell r="H552">
            <v>0.84375581048794746</v>
          </cell>
          <cell r="I552">
            <v>0.2614282397005469</v>
          </cell>
        </row>
        <row r="553">
          <cell r="A553" t="str">
            <v>RHES-SHELCBR</v>
          </cell>
          <cell r="B553" t="str">
            <v>VAR_ncap</v>
          </cell>
          <cell r="C553" t="str">
            <v>-</v>
          </cell>
          <cell r="D553">
            <v>6.0048618121214903E-8</v>
          </cell>
          <cell r="H553">
            <v>1.14484315664837E-3</v>
          </cell>
        </row>
        <row r="554">
          <cell r="A554" t="str">
            <v>RHES-SHELCBR</v>
          </cell>
          <cell r="B554" t="str">
            <v>VAR_cap</v>
          </cell>
          <cell r="C554" t="str">
            <v>-</v>
          </cell>
          <cell r="D554">
            <v>0.34576935992495111</v>
          </cell>
          <cell r="E554">
            <v>0.34576935992495111</v>
          </cell>
          <cell r="F554">
            <v>0.34576934936955289</v>
          </cell>
          <cell r="G554">
            <v>0.34576934398416559</v>
          </cell>
          <cell r="H554">
            <v>6.5254619878339803E-2</v>
          </cell>
          <cell r="I554">
            <v>2.7948937264888885E-2</v>
          </cell>
        </row>
        <row r="555">
          <cell r="A555" t="str">
            <v>RHSA-WHELCBR</v>
          </cell>
          <cell r="B555" t="str">
            <v>VAR_fout</v>
          </cell>
          <cell r="C555" t="str">
            <v>RHSA-WHAELCB</v>
          </cell>
          <cell r="D555">
            <v>6.6446941804086608</v>
          </cell>
          <cell r="E555">
            <v>6.9687083258663503</v>
          </cell>
          <cell r="F555">
            <v>4.5291484206886423</v>
          </cell>
          <cell r="G555">
            <v>4.4735983895353009</v>
          </cell>
          <cell r="H555">
            <v>2.7436086355338354</v>
          </cell>
          <cell r="I555">
            <v>0.46117738820683779</v>
          </cell>
        </row>
        <row r="556">
          <cell r="A556" t="str">
            <v>RHSA-WHELCBR</v>
          </cell>
          <cell r="B556" t="str">
            <v>VAR_fin</v>
          </cell>
          <cell r="C556" t="str">
            <v>RHSA_ELC</v>
          </cell>
          <cell r="D556">
            <v>8.4110052916565277</v>
          </cell>
          <cell r="E556">
            <v>8.7988741488211488</v>
          </cell>
          <cell r="F556">
            <v>5.6970420386020608</v>
          </cell>
          <cell r="G556">
            <v>5.5919979869191225</v>
          </cell>
          <cell r="H556">
            <v>3.3871711549800452</v>
          </cell>
          <cell r="I556">
            <v>0.56241144903272977</v>
          </cell>
        </row>
        <row r="557">
          <cell r="A557" t="str">
            <v>RHSA-WHELCBR</v>
          </cell>
          <cell r="B557" t="str">
            <v>VAR_ncap</v>
          </cell>
          <cell r="C557" t="str">
            <v>-</v>
          </cell>
          <cell r="D557">
            <v>8.96099455827398E-8</v>
          </cell>
          <cell r="E557">
            <v>3.4213839436513002E-2</v>
          </cell>
          <cell r="H557">
            <v>1.9738649491028298E-2</v>
          </cell>
        </row>
        <row r="558">
          <cell r="A558" t="str">
            <v>RHSA-WHELCBR</v>
          </cell>
          <cell r="B558" t="str">
            <v>VAR_cap</v>
          </cell>
          <cell r="C558" t="str">
            <v>-</v>
          </cell>
          <cell r="D558">
            <v>0.43756867838362257</v>
          </cell>
          <cell r="E558">
            <v>0.47178251782013558</v>
          </cell>
          <cell r="F558">
            <v>0.47178248761008063</v>
          </cell>
          <cell r="G558">
            <v>0.47178244491255311</v>
          </cell>
          <cell r="H558">
            <v>0.185741317847642</v>
          </cell>
          <cell r="I558">
            <v>5.7713352874711993E-2</v>
          </cell>
        </row>
        <row r="559">
          <cell r="A559" t="str">
            <v>ITOT-SWHLTHDH</v>
          </cell>
          <cell r="B559" t="str">
            <v>VAR_fout</v>
          </cell>
          <cell r="C559" t="str">
            <v>ITOT-SWH</v>
          </cell>
          <cell r="D559">
            <v>6.5822710167561223</v>
          </cell>
          <cell r="E559">
            <v>7.0678483689053158</v>
          </cell>
          <cell r="F559">
            <v>6.856626957994302</v>
          </cell>
          <cell r="G559">
            <v>7.8717792664019015</v>
          </cell>
          <cell r="H559">
            <v>9.595531159186665</v>
          </cell>
          <cell r="I559">
            <v>11.348981332561957</v>
          </cell>
        </row>
        <row r="560">
          <cell r="A560" t="str">
            <v>ITOT-SWHLTHDH</v>
          </cell>
          <cell r="B560" t="str">
            <v>VAR_fin</v>
          </cell>
          <cell r="C560" t="str">
            <v>ITOT_LTH_DH</v>
          </cell>
          <cell r="D560">
            <v>7.120000031057554</v>
          </cell>
          <cell r="E560">
            <v>7.6289058422688312</v>
          </cell>
          <cell r="F560">
            <v>7.3772663403317917</v>
          </cell>
          <cell r="G560">
            <v>8.4246307369934588</v>
          </cell>
          <cell r="H560">
            <v>10.161772778519543</v>
          </cell>
          <cell r="I560">
            <v>11.946296139538894</v>
          </cell>
        </row>
        <row r="561">
          <cell r="A561" t="str">
            <v>ITOT-SWHLTHDH</v>
          </cell>
          <cell r="B561" t="str">
            <v>VAR_fin</v>
          </cell>
          <cell r="C561" t="str">
            <v>ITOTLTHDHC</v>
          </cell>
          <cell r="D561">
            <v>6.5822710167561223</v>
          </cell>
          <cell r="E561">
            <v>7.0678483689053158</v>
          </cell>
          <cell r="F561">
            <v>6.856626957994302</v>
          </cell>
          <cell r="G561">
            <v>7.8717792664019015</v>
          </cell>
          <cell r="H561">
            <v>9.595531159186665</v>
          </cell>
          <cell r="I561">
            <v>11.348981332561957</v>
          </cell>
        </row>
        <row r="562">
          <cell r="A562" t="str">
            <v>ITOT-SWHLTHDH</v>
          </cell>
          <cell r="B562" t="str">
            <v>VAR_ncap</v>
          </cell>
          <cell r="C562" t="str">
            <v>-</v>
          </cell>
          <cell r="E562">
            <v>9.5866238475027005E-5</v>
          </cell>
          <cell r="F562">
            <v>1.16153892833331E-2</v>
          </cell>
          <cell r="G562">
            <v>1.1650577022185201E-4</v>
          </cell>
          <cell r="H562">
            <v>0.16205640283703199</v>
          </cell>
          <cell r="I562">
            <v>0.41483373089903902</v>
          </cell>
        </row>
        <row r="563">
          <cell r="A563" t="str">
            <v>ITOT-SWHLTHDH</v>
          </cell>
          <cell r="B563" t="str">
            <v>VAR_cap</v>
          </cell>
          <cell r="C563" t="str">
            <v>-</v>
          </cell>
          <cell r="D563">
            <v>0.79547229253225304</v>
          </cell>
          <cell r="E563">
            <v>0.63439867863742705</v>
          </cell>
          <cell r="F563">
            <v>0.64597212387549918</v>
          </cell>
          <cell r="G563">
            <v>0.63617541441687309</v>
          </cell>
          <cell r="H563">
            <v>0.78606407413267099</v>
          </cell>
          <cell r="I563">
            <v>0.79547282108999706</v>
          </cell>
        </row>
        <row r="564">
          <cell r="A564" t="str">
            <v>RHES-SHCONBR2</v>
          </cell>
          <cell r="B564" t="str">
            <v>VAR_fout</v>
          </cell>
          <cell r="C564" t="str">
            <v>RHES-SHCON</v>
          </cell>
          <cell r="D564">
            <v>0.40991791223365159</v>
          </cell>
          <cell r="E564">
            <v>0.82065444588878811</v>
          </cell>
          <cell r="F564">
            <v>0.82065362084800597</v>
          </cell>
          <cell r="G564">
            <v>0.82065295939708383</v>
          </cell>
          <cell r="H564">
            <v>0.82065413432098766</v>
          </cell>
          <cell r="I564">
            <v>1.4519882632489634</v>
          </cell>
        </row>
        <row r="565">
          <cell r="A565" t="str">
            <v>RHES-SHCONBR2</v>
          </cell>
          <cell r="B565" t="str">
            <v>VAR_fin</v>
          </cell>
          <cell r="C565" t="str">
            <v>CON</v>
          </cell>
          <cell r="D565">
            <v>0.40991791223365159</v>
          </cell>
          <cell r="E565">
            <v>0.82065444588878811</v>
          </cell>
          <cell r="F565">
            <v>0.82065362084800597</v>
          </cell>
          <cell r="G565">
            <v>0.82065295939708383</v>
          </cell>
          <cell r="H565">
            <v>0.82065413432098766</v>
          </cell>
          <cell r="I565">
            <v>1.4519882632489634</v>
          </cell>
        </row>
        <row r="566">
          <cell r="A566" t="str">
            <v>RHES-SHCONBR2</v>
          </cell>
          <cell r="B566" t="str">
            <v>VAR_ncap</v>
          </cell>
          <cell r="C566" t="str">
            <v>-</v>
          </cell>
          <cell r="D566">
            <v>3.3149390044633797E-2</v>
          </cell>
          <cell r="E566">
            <v>3.3149390044633797E-2</v>
          </cell>
          <cell r="I566">
            <v>8.1514716926953196E-2</v>
          </cell>
        </row>
        <row r="567">
          <cell r="A567" t="str">
            <v>RHES-SHCONBR2</v>
          </cell>
          <cell r="B567" t="str">
            <v>VAR_cap</v>
          </cell>
          <cell r="C567" t="str">
            <v>-</v>
          </cell>
          <cell r="D567">
            <v>3.3149390044633797E-2</v>
          </cell>
          <cell r="E567">
            <v>6.6298780089267595E-2</v>
          </cell>
          <cell r="F567">
            <v>6.6298780089267595E-2</v>
          </cell>
          <cell r="G567">
            <v>6.6298780089267595E-2</v>
          </cell>
          <cell r="H567">
            <v>6.6298780089267595E-2</v>
          </cell>
          <cell r="I567">
            <v>0.11730300808774601</v>
          </cell>
        </row>
        <row r="568">
          <cell r="A568" t="str">
            <v>ITOT-SWHCONBR4</v>
          </cell>
          <cell r="B568" t="str">
            <v>VAR_fout</v>
          </cell>
          <cell r="C568" t="str">
            <v>ITOT-ELS</v>
          </cell>
          <cell r="E568">
            <v>4.5966059818876838E-2</v>
          </cell>
          <cell r="F568">
            <v>4.5966051071374553E-2</v>
          </cell>
          <cell r="G568">
            <v>4.5966052708124323E-2</v>
          </cell>
        </row>
        <row r="569">
          <cell r="A569" t="str">
            <v>ITOT-SWHCONBR4</v>
          </cell>
          <cell r="B569" t="str">
            <v>VAR_fout</v>
          </cell>
          <cell r="C569" t="str">
            <v>ITOT-SWHC</v>
          </cell>
          <cell r="E569">
            <v>0.49397602851475025</v>
          </cell>
          <cell r="F569">
            <v>0.49397593450938077</v>
          </cell>
          <cell r="G569">
            <v>0.49397595209877526</v>
          </cell>
          <cell r="H569">
            <v>1.8624004292610546E-6</v>
          </cell>
          <cell r="I569">
            <v>1.2975085730562069E-6</v>
          </cell>
        </row>
        <row r="570">
          <cell r="A570" t="str">
            <v>ITOT-SWHCONBR4</v>
          </cell>
          <cell r="B570" t="str">
            <v>VAR_fin</v>
          </cell>
          <cell r="C570" t="str">
            <v>CON</v>
          </cell>
          <cell r="E570">
            <v>0.53994208833362745</v>
          </cell>
          <cell r="F570">
            <v>0.53994198558075512</v>
          </cell>
          <cell r="G570">
            <v>0.53994200480689969</v>
          </cell>
          <cell r="H570">
            <v>2.0357027852387567E-6</v>
          </cell>
          <cell r="I570">
            <v>1.4816243094679096E-6</v>
          </cell>
        </row>
        <row r="571">
          <cell r="A571" t="str">
            <v>ITOT-SWHCONBR4</v>
          </cell>
          <cell r="B571" t="str">
            <v>VAR_ncap</v>
          </cell>
          <cell r="C571" t="str">
            <v>-</v>
          </cell>
          <cell r="E571">
            <v>2.9363597162929401E-2</v>
          </cell>
          <cell r="H571">
            <v>1.4442271605898801E-7</v>
          </cell>
        </row>
        <row r="572">
          <cell r="A572" t="str">
            <v>ITOT-SWHCONBR4</v>
          </cell>
          <cell r="B572" t="str">
            <v>VAR_cap</v>
          </cell>
          <cell r="C572" t="str">
            <v>-</v>
          </cell>
          <cell r="E572">
            <v>2.9363597162929401E-2</v>
          </cell>
          <cell r="F572">
            <v>2.9363597162929401E-2</v>
          </cell>
          <cell r="G572">
            <v>2.9363597162929401E-2</v>
          </cell>
          <cell r="H572">
            <v>1.4442271605898801E-7</v>
          </cell>
          <cell r="I572">
            <v>1.04812406653194E-7</v>
          </cell>
        </row>
        <row r="573">
          <cell r="A573" t="str">
            <v>D-ITOT_NKEV_GAS_ELC_CHP</v>
          </cell>
          <cell r="B573" t="str">
            <v>VAR_fout</v>
          </cell>
          <cell r="C573" t="str">
            <v>ITOT_ELC</v>
          </cell>
          <cell r="D573">
            <v>0.66995187321226113</v>
          </cell>
          <cell r="E573">
            <v>9.5425571006551926E-2</v>
          </cell>
          <cell r="F573">
            <v>9.5425057618064135E-2</v>
          </cell>
          <cell r="G573">
            <v>0.33900245159994336</v>
          </cell>
          <cell r="H573">
            <v>1.1990494739892591E-2</v>
          </cell>
          <cell r="I573">
            <v>2.6202100103469273E-3</v>
          </cell>
        </row>
        <row r="574">
          <cell r="A574" t="str">
            <v>D-ITOT_NKEV_GAS_ELC_CHP</v>
          </cell>
          <cell r="B574" t="str">
            <v>VAR_fout</v>
          </cell>
          <cell r="C574" t="str">
            <v>ELC5</v>
          </cell>
          <cell r="D574">
            <v>8.1468498568434255E-6</v>
          </cell>
          <cell r="E574">
            <v>5.0111110628467253E-6</v>
          </cell>
          <cell r="F574">
            <v>5.1195201208890127E-6</v>
          </cell>
          <cell r="G574">
            <v>1.0160516605598849E-4</v>
          </cell>
          <cell r="H574">
            <v>1.1977213863179191E-4</v>
          </cell>
          <cell r="I574">
            <v>5.8745738216293325E-5</v>
          </cell>
        </row>
        <row r="575">
          <cell r="A575" t="str">
            <v>D-ITOT_NKEV_GAS_ELC_CHP</v>
          </cell>
          <cell r="B575" t="str">
            <v>VAR_fin</v>
          </cell>
          <cell r="C575" t="str">
            <v>ITOT_NKEV_GAS_ELC_CHP</v>
          </cell>
          <cell r="D575">
            <v>0.66996002006211741</v>
          </cell>
          <cell r="E575">
            <v>9.5430582117614848E-2</v>
          </cell>
          <cell r="F575">
            <v>9.5430174965519601E-2</v>
          </cell>
          <cell r="G575">
            <v>0.33910597934201436</v>
          </cell>
          <cell r="H575">
            <v>1.211076364559985E-2</v>
          </cell>
          <cell r="I575">
            <v>2.6807371580316076E-3</v>
          </cell>
        </row>
        <row r="576">
          <cell r="A576" t="str">
            <v>SCOM-SHELCBR</v>
          </cell>
          <cell r="B576" t="str">
            <v>VAR_fout</v>
          </cell>
          <cell r="C576" t="str">
            <v>SCOM-SHAELCB</v>
          </cell>
          <cell r="D576">
            <v>2.3940341156246046</v>
          </cell>
          <cell r="E576">
            <v>3.1289108498816881E-7</v>
          </cell>
          <cell r="F576">
            <v>2.2489986622211759</v>
          </cell>
          <cell r="G576">
            <v>1.9626508323133722</v>
          </cell>
          <cell r="H576">
            <v>1.3242146929320049</v>
          </cell>
          <cell r="I576">
            <v>0.78924045698508571</v>
          </cell>
        </row>
        <row r="577">
          <cell r="A577" t="str">
            <v>SCOM-SHELCBR</v>
          </cell>
          <cell r="B577" t="str">
            <v>VAR_fin</v>
          </cell>
          <cell r="C577" t="str">
            <v>SCOM_ELC</v>
          </cell>
          <cell r="D577">
            <v>2.6235990308214832</v>
          </cell>
          <cell r="E577">
            <v>3.4195746993242488E-7</v>
          </cell>
          <cell r="F577">
            <v>2.4478897003767881</v>
          </cell>
          <cell r="G577">
            <v>2.1217846835820242</v>
          </cell>
          <cell r="H577">
            <v>1.412495672460806</v>
          </cell>
          <cell r="I577">
            <v>0.83077942840535313</v>
          </cell>
        </row>
        <row r="578">
          <cell r="A578" t="str">
            <v>SCOM-SHELCBR</v>
          </cell>
          <cell r="B578" t="str">
            <v>VAR_ncap</v>
          </cell>
          <cell r="C578" t="str">
            <v>-</v>
          </cell>
          <cell r="D578">
            <v>1.1114697141694199E-8</v>
          </cell>
          <cell r="F578">
            <v>0.17378096185310599</v>
          </cell>
          <cell r="H578">
            <v>9.4673808740934701E-2</v>
          </cell>
          <cell r="I578">
            <v>7.0381725675491801E-3</v>
          </cell>
        </row>
        <row r="579">
          <cell r="A579" t="str">
            <v>SCOM-SHELCBR</v>
          </cell>
          <cell r="B579" t="str">
            <v>VAR_cap</v>
          </cell>
          <cell r="C579" t="str">
            <v>-</v>
          </cell>
          <cell r="D579">
            <v>0.18498805946613914</v>
          </cell>
          <cell r="E579">
            <v>1.4563075614870691E-7</v>
          </cell>
          <cell r="F579">
            <v>0.17378110771270705</v>
          </cell>
          <cell r="G579">
            <v>0.17378110624055504</v>
          </cell>
          <cell r="H579">
            <v>0.12545422265537079</v>
          </cell>
          <cell r="I579">
            <v>7.5746129403844897E-2</v>
          </cell>
        </row>
        <row r="580">
          <cell r="A580" t="str">
            <v>RHES-SHCONBR3</v>
          </cell>
          <cell r="B580" t="str">
            <v>VAR_fout</v>
          </cell>
          <cell r="C580" t="str">
            <v>RHES-SHCON</v>
          </cell>
          <cell r="D580">
            <v>0.67707538623303909</v>
          </cell>
          <cell r="E580">
            <v>1.3555041541568726</v>
          </cell>
          <cell r="F580">
            <v>1.3555033092332167</v>
          </cell>
          <cell r="G580">
            <v>1.3555026156188859</v>
          </cell>
          <cell r="H580">
            <v>1.3555037833029904</v>
          </cell>
          <cell r="I580">
            <v>0.73170295848854738</v>
          </cell>
        </row>
        <row r="581">
          <cell r="A581" t="str">
            <v>RHES-SHCONBR3</v>
          </cell>
          <cell r="B581" t="str">
            <v>VAR_fin</v>
          </cell>
          <cell r="C581" t="str">
            <v>CON</v>
          </cell>
          <cell r="D581">
            <v>0.67707538623303909</v>
          </cell>
          <cell r="E581">
            <v>1.3555041541568726</v>
          </cell>
          <cell r="F581">
            <v>1.3555033092332167</v>
          </cell>
          <cell r="G581">
            <v>1.3555026156188859</v>
          </cell>
          <cell r="H581">
            <v>1.3555037833029904</v>
          </cell>
          <cell r="I581">
            <v>0.73170295848854738</v>
          </cell>
        </row>
        <row r="582">
          <cell r="A582" t="str">
            <v>RHES-SHCONBR3</v>
          </cell>
          <cell r="B582" t="str">
            <v>VAR_ncap</v>
          </cell>
          <cell r="C582" t="str">
            <v>-</v>
          </cell>
          <cell r="D582">
            <v>5.4754028624984297E-2</v>
          </cell>
          <cell r="E582">
            <v>5.4754028624984297E-2</v>
          </cell>
        </row>
        <row r="583">
          <cell r="A583" t="str">
            <v>RHES-SHCONBR3</v>
          </cell>
          <cell r="B583" t="str">
            <v>VAR_cap</v>
          </cell>
          <cell r="C583" t="str">
            <v>-</v>
          </cell>
          <cell r="D583">
            <v>5.4754028624984297E-2</v>
          </cell>
          <cell r="E583">
            <v>0.109508057249969</v>
          </cell>
          <cell r="F583">
            <v>0.109508057249969</v>
          </cell>
          <cell r="G583">
            <v>0.109508057249969</v>
          </cell>
          <cell r="H583">
            <v>0.109508057249969</v>
          </cell>
          <cell r="I583">
            <v>5.9112795620640701E-2</v>
          </cell>
        </row>
        <row r="584">
          <cell r="A584" t="str">
            <v>ITOT-SWHCONBR5</v>
          </cell>
          <cell r="B584" t="str">
            <v>VAR_fout</v>
          </cell>
          <cell r="C584" t="str">
            <v>ITOT-ELS</v>
          </cell>
          <cell r="E584">
            <v>4.0128261951618713E-2</v>
          </cell>
          <cell r="F584">
            <v>4.0128231076003794E-2</v>
          </cell>
          <cell r="G584">
            <v>4.0128231277390111E-2</v>
          </cell>
        </row>
        <row r="585">
          <cell r="A585" t="str">
            <v>ITOT-SWHCONBR5</v>
          </cell>
          <cell r="B585" t="str">
            <v>VAR_fout</v>
          </cell>
          <cell r="C585" t="str">
            <v>ITOT-SWHC</v>
          </cell>
          <cell r="E585">
            <v>0.19682416813916434</v>
          </cell>
          <cell r="F585">
            <v>0.19682401669808697</v>
          </cell>
          <cell r="G585">
            <v>0.19682401768586177</v>
          </cell>
          <cell r="H585">
            <v>2.9055205692073044E-7</v>
          </cell>
        </row>
        <row r="586">
          <cell r="A586" t="str">
            <v>ITOT-SWHCONBR5</v>
          </cell>
          <cell r="B586" t="str">
            <v>VAR_fin</v>
          </cell>
          <cell r="C586" t="str">
            <v>CON</v>
          </cell>
          <cell r="E586">
            <v>0.23695243009078304</v>
          </cell>
          <cell r="F586">
            <v>0.23695224777409049</v>
          </cell>
          <cell r="G586">
            <v>0.23695224896325165</v>
          </cell>
          <cell r="H586">
            <v>6.4216038626430377E-7</v>
          </cell>
          <cell r="I586">
            <v>8.5102775346238504E-8</v>
          </cell>
        </row>
        <row r="587">
          <cell r="A587" t="str">
            <v>ITOT-SWHCONBR5</v>
          </cell>
          <cell r="B587" t="str">
            <v>VAR_ncap</v>
          </cell>
          <cell r="C587" t="str">
            <v>-</v>
          </cell>
          <cell r="E587">
            <v>1.2886153531108301E-2</v>
          </cell>
          <cell r="H587">
            <v>6.3078929276101294E-8</v>
          </cell>
        </row>
        <row r="588">
          <cell r="A588" t="str">
            <v>ITOT-SWHCONBR5</v>
          </cell>
          <cell r="B588" t="str">
            <v>VAR_cap</v>
          </cell>
          <cell r="C588" t="str">
            <v>-</v>
          </cell>
          <cell r="E588">
            <v>1.2886153531108301E-2</v>
          </cell>
          <cell r="F588">
            <v>1.2886153531108301E-2</v>
          </cell>
          <cell r="G588">
            <v>1.2886153531108301E-2</v>
          </cell>
          <cell r="H588">
            <v>6.3078929276101294E-8</v>
          </cell>
          <cell r="I588">
            <v>4.5778493625853199E-8</v>
          </cell>
        </row>
        <row r="589">
          <cell r="A589" t="str">
            <v>RHES-SHSTG-ELC</v>
          </cell>
          <cell r="B589" t="str">
            <v>VAR_fout</v>
          </cell>
          <cell r="C589" t="str">
            <v>RHES-SHAELCB</v>
          </cell>
          <cell r="E589">
            <v>0.57201672020611205</v>
          </cell>
          <cell r="F589">
            <v>0.56566222371366659</v>
          </cell>
          <cell r="G589">
            <v>0.53467538003171744</v>
          </cell>
          <cell r="H589">
            <v>0.14232399484218478</v>
          </cell>
          <cell r="I589">
            <v>5.093682819803403E-2</v>
          </cell>
        </row>
        <row r="590">
          <cell r="A590" t="str">
            <v>RHES-SHSTG-ELC</v>
          </cell>
          <cell r="B590" t="str">
            <v>VAR_fin</v>
          </cell>
          <cell r="C590" t="str">
            <v>RHES-SHAELCB</v>
          </cell>
          <cell r="E590">
            <v>0.57203733089565634</v>
          </cell>
          <cell r="F590">
            <v>0.56568174200027621</v>
          </cell>
          <cell r="G590">
            <v>0.53469510079954952</v>
          </cell>
          <cell r="H590">
            <v>0.14232858707110416</v>
          </cell>
          <cell r="I590">
            <v>5.0938683119900782E-2</v>
          </cell>
        </row>
        <row r="591">
          <cell r="A591" t="str">
            <v>RHES-SHSTG-ELC</v>
          </cell>
          <cell r="B591" t="str">
            <v>VAR_ncap</v>
          </cell>
          <cell r="C591" t="str">
            <v>-</v>
          </cell>
          <cell r="D591">
            <v>1.8301652709821301E-5</v>
          </cell>
          <cell r="E591">
            <v>6.0999827142720203E-2</v>
          </cell>
          <cell r="F591">
            <v>4.18358821177734E-8</v>
          </cell>
          <cell r="G591">
            <v>4.9516429589452001E-8</v>
          </cell>
          <cell r="H591">
            <v>1.15153590687673E-2</v>
          </cell>
          <cell r="I591">
            <v>2.07283103591116E-8</v>
          </cell>
        </row>
        <row r="592">
          <cell r="A592" t="str">
            <v>RHES-SHSTG-ELC</v>
          </cell>
          <cell r="B592" t="str">
            <v>VAR_cap</v>
          </cell>
          <cell r="C592" t="str">
            <v>-</v>
          </cell>
          <cell r="D592">
            <v>1.8301652709821301E-5</v>
          </cell>
          <cell r="E592">
            <v>6.1018128795429998E-2</v>
          </cell>
          <cell r="F592">
            <v>6.1018131626921518E-2</v>
          </cell>
          <cell r="G592">
            <v>6.1018126065412591E-2</v>
          </cell>
          <cell r="H592">
            <v>1.151552539143747E-2</v>
          </cell>
          <cell r="I592">
            <v>4.9321655252100695E-3</v>
          </cell>
        </row>
        <row r="593">
          <cell r="A593" t="str">
            <v>RHES-SHCONBR4</v>
          </cell>
          <cell r="B593" t="str">
            <v>VAR_fout</v>
          </cell>
          <cell r="C593" t="str">
            <v>RHES-SHCON</v>
          </cell>
          <cell r="E593">
            <v>0.4266807275453004</v>
          </cell>
          <cell r="F593">
            <v>0.42667993432491358</v>
          </cell>
          <cell r="G593">
            <v>0.42667932478376813</v>
          </cell>
          <cell r="H593">
            <v>0.42668037470367337</v>
          </cell>
          <cell r="I593">
            <v>0.24666263125651164</v>
          </cell>
        </row>
        <row r="594">
          <cell r="A594" t="str">
            <v>RHES-SHCONBR4</v>
          </cell>
          <cell r="B594" t="str">
            <v>VAR_fin</v>
          </cell>
          <cell r="C594" t="str">
            <v>CON</v>
          </cell>
          <cell r="E594">
            <v>0.4266807275453004</v>
          </cell>
          <cell r="F594">
            <v>0.42667993432491358</v>
          </cell>
          <cell r="G594">
            <v>0.42667932478376813</v>
          </cell>
          <cell r="H594">
            <v>0.42668037470367337</v>
          </cell>
          <cell r="I594">
            <v>0.24666263125651164</v>
          </cell>
        </row>
        <row r="595">
          <cell r="A595" t="str">
            <v>RHES-SHCONBR4</v>
          </cell>
          <cell r="B595" t="str">
            <v>VAR_ncap</v>
          </cell>
          <cell r="C595" t="str">
            <v>-</v>
          </cell>
          <cell r="E595">
            <v>3.44705502602628E-2</v>
          </cell>
        </row>
        <row r="596">
          <cell r="A596" t="str">
            <v>RHES-SHCONBR4</v>
          </cell>
          <cell r="B596" t="str">
            <v>VAR_cap</v>
          </cell>
          <cell r="C596" t="str">
            <v>-</v>
          </cell>
          <cell r="E596">
            <v>3.44705502602628E-2</v>
          </cell>
          <cell r="F596">
            <v>3.44705502602628E-2</v>
          </cell>
          <cell r="G596">
            <v>3.44705502602628E-2</v>
          </cell>
          <cell r="H596">
            <v>3.44705502602628E-2</v>
          </cell>
          <cell r="I596">
            <v>1.9927460781947199E-2</v>
          </cell>
        </row>
        <row r="597">
          <cell r="A597" t="str">
            <v>ITOT-SWHCONBR6</v>
          </cell>
          <cell r="B597" t="str">
            <v>VAR_fout</v>
          </cell>
          <cell r="C597" t="str">
            <v>ITOT-SWHC</v>
          </cell>
          <cell r="E597">
            <v>6.2593274512461602E-8</v>
          </cell>
          <cell r="F597">
            <v>6.2842692339507597E-8</v>
          </cell>
          <cell r="G597">
            <v>6.1760476414590293E-8</v>
          </cell>
          <cell r="H597">
            <v>1.466688725099761E-7</v>
          </cell>
        </row>
        <row r="598">
          <cell r="A598" t="str">
            <v>ITOT-SWHCONBR6</v>
          </cell>
          <cell r="B598" t="str">
            <v>VAR_fin</v>
          </cell>
          <cell r="C598" t="str">
            <v>CON</v>
          </cell>
          <cell r="E598">
            <v>6.2593274512461602E-8</v>
          </cell>
          <cell r="F598">
            <v>6.2842692339507597E-8</v>
          </cell>
          <cell r="G598">
            <v>6.1760476414590293E-8</v>
          </cell>
          <cell r="H598">
            <v>1.466688725099761E-7</v>
          </cell>
        </row>
        <row r="599">
          <cell r="A599" t="str">
            <v>ITOT-SWHCONBR6</v>
          </cell>
          <cell r="B599" t="str">
            <v>VAR_ncap</v>
          </cell>
          <cell r="C599" t="str">
            <v>-</v>
          </cell>
          <cell r="E599">
            <v>4.7571175955948198E-8</v>
          </cell>
        </row>
        <row r="600">
          <cell r="A600" t="str">
            <v>ITOT-SWHCONBR6</v>
          </cell>
          <cell r="B600" t="str">
            <v>VAR_cap</v>
          </cell>
          <cell r="C600" t="str">
            <v>-</v>
          </cell>
          <cell r="E600">
            <v>4.7571175955948198E-8</v>
          </cell>
          <cell r="F600">
            <v>4.7571175955948198E-8</v>
          </cell>
          <cell r="G600">
            <v>4.7571175955948198E-8</v>
          </cell>
          <cell r="H600">
            <v>4.1284755066968602E-8</v>
          </cell>
          <cell r="I600">
            <v>1.7463230575349501E-8</v>
          </cell>
        </row>
        <row r="601">
          <cell r="A601" t="str">
            <v>RHNM-SHNGAHP</v>
          </cell>
          <cell r="B601" t="str">
            <v>VAR_fout</v>
          </cell>
          <cell r="C601" t="str">
            <v>CO2_R</v>
          </cell>
          <cell r="F601">
            <v>2.5764883443669701E-4</v>
          </cell>
          <cell r="G601">
            <v>2.4687950262347201E-4</v>
          </cell>
          <cell r="H601">
            <v>4.36862538938587E-4</v>
          </cell>
          <cell r="I601">
            <v>3.56352002405999E-4</v>
          </cell>
        </row>
        <row r="602">
          <cell r="A602" t="str">
            <v>RHNM-SHNGAHP</v>
          </cell>
          <cell r="B602" t="str">
            <v>VAR_fout</v>
          </cell>
          <cell r="C602" t="str">
            <v>RHNM-SHANGAH</v>
          </cell>
          <cell r="F602">
            <v>1.068823946827708E-5</v>
          </cell>
          <cell r="G602">
            <v>1.0842075860000336E-5</v>
          </cell>
          <cell r="H602">
            <v>1.7628392493811E-5</v>
          </cell>
          <cell r="I602">
            <v>1.5552788942791728E-5</v>
          </cell>
        </row>
        <row r="603">
          <cell r="A603" t="str">
            <v>RHNM-SHNGAHP</v>
          </cell>
          <cell r="B603" t="str">
            <v>VAR_fin</v>
          </cell>
          <cell r="C603" t="str">
            <v>RNGA</v>
          </cell>
          <cell r="F603">
            <v>4.5682417453315108E-6</v>
          </cell>
          <cell r="G603">
            <v>4.3772961458062427E-6</v>
          </cell>
          <cell r="H603">
            <v>7.7457896974926765E-6</v>
          </cell>
          <cell r="I603">
            <v>6.3182979149999834E-6</v>
          </cell>
        </row>
        <row r="604">
          <cell r="A604" t="str">
            <v>RHNM-SHNGAHP</v>
          </cell>
          <cell r="B604" t="str">
            <v>VAR_fin</v>
          </cell>
          <cell r="C604" t="str">
            <v>RHNMELCHPC</v>
          </cell>
          <cell r="F604">
            <v>1.068823946827708E-5</v>
          </cell>
          <cell r="G604">
            <v>1.0842075860000336E-5</v>
          </cell>
          <cell r="H604">
            <v>1.7628392493811E-5</v>
          </cell>
          <cell r="I604">
            <v>1.5552788942791728E-5</v>
          </cell>
        </row>
        <row r="605">
          <cell r="A605" t="str">
            <v>RHNM-SHNGAHP</v>
          </cell>
          <cell r="B605" t="str">
            <v>VAR_ncap</v>
          </cell>
          <cell r="C605" t="str">
            <v>-</v>
          </cell>
          <cell r="F605">
            <v>9.0380406153612796E-7</v>
          </cell>
          <cell r="H605">
            <v>3.1307124854550601E-7</v>
          </cell>
          <cell r="I605">
            <v>6.2526053987447795E-7</v>
          </cell>
        </row>
        <row r="606">
          <cell r="A606" t="str">
            <v>RHNM-SHNGAHP</v>
          </cell>
          <cell r="B606" t="str">
            <v>VAR_cap</v>
          </cell>
          <cell r="C606" t="str">
            <v>-</v>
          </cell>
          <cell r="F606">
            <v>9.0380406153612796E-7</v>
          </cell>
          <cell r="G606">
            <v>9.0380406153612796E-7</v>
          </cell>
          <cell r="H606">
            <v>1.4410750628737901E-6</v>
          </cell>
          <cell r="I606">
            <v>1.2618919504274501E-6</v>
          </cell>
        </row>
        <row r="607">
          <cell r="A607" t="str">
            <v>D-SCOM_KEV_WOD_ELC_CHP</v>
          </cell>
          <cell r="B607" t="str">
            <v>VAR_fout</v>
          </cell>
          <cell r="C607" t="str">
            <v>ELC5</v>
          </cell>
          <cell r="G607">
            <v>6.672580817507308E-6</v>
          </cell>
          <cell r="H607">
            <v>1.6444961956686507E-6</v>
          </cell>
          <cell r="I607">
            <v>3.4108801012062128E-7</v>
          </cell>
        </row>
        <row r="608">
          <cell r="A608" t="str">
            <v>D-SCOM_KEV_WOD_ELC_CHP</v>
          </cell>
          <cell r="B608" t="str">
            <v>VAR_fout</v>
          </cell>
          <cell r="C608" t="str">
            <v>SCOM_ELC</v>
          </cell>
          <cell r="H608">
            <v>1.6444619037090287E-6</v>
          </cell>
          <cell r="I608">
            <v>3.4107437961331181E-7</v>
          </cell>
        </row>
        <row r="609">
          <cell r="A609" t="str">
            <v>D-SCOM_KEV_WOD_ELC_CHP</v>
          </cell>
          <cell r="B609" t="str">
            <v>VAR_fin</v>
          </cell>
          <cell r="C609" t="str">
            <v>SCOM_KEV_WOD_ELC_CHP</v>
          </cell>
          <cell r="G609">
            <v>7.3231140805962202E-6</v>
          </cell>
          <cell r="H609">
            <v>5.9437097527261098E-6</v>
          </cell>
          <cell r="I609">
            <v>1.5001860738158692E-6</v>
          </cell>
        </row>
        <row r="610">
          <cell r="A610" t="str">
            <v>RHES-SHCONBR5</v>
          </cell>
          <cell r="B610" t="str">
            <v>VAR_fout</v>
          </cell>
          <cell r="C610" t="str">
            <v>RHES-SHCON</v>
          </cell>
          <cell r="E610">
            <v>0.27097897678857541</v>
          </cell>
          <cell r="F610">
            <v>0.27097821078261103</v>
          </cell>
          <cell r="G610">
            <v>0.2709776487107049</v>
          </cell>
          <cell r="H610">
            <v>0.27097863281867413</v>
          </cell>
          <cell r="I610">
            <v>0.15665155928990848</v>
          </cell>
        </row>
        <row r="611">
          <cell r="A611" t="str">
            <v>RHES-SHCONBR5</v>
          </cell>
          <cell r="B611" t="str">
            <v>VAR_fin</v>
          </cell>
          <cell r="C611" t="str">
            <v>CON</v>
          </cell>
          <cell r="E611">
            <v>0.27097897678857541</v>
          </cell>
          <cell r="F611">
            <v>0.27097821078261103</v>
          </cell>
          <cell r="G611">
            <v>0.2709776487107049</v>
          </cell>
          <cell r="H611">
            <v>0.27097863281867413</v>
          </cell>
          <cell r="I611">
            <v>0.15665155928990848</v>
          </cell>
        </row>
        <row r="612">
          <cell r="A612" t="str">
            <v>RHES-SHCONBR5</v>
          </cell>
          <cell r="B612" t="str">
            <v>VAR_ncap</v>
          </cell>
          <cell r="C612" t="str">
            <v>-</v>
          </cell>
          <cell r="E612">
            <v>2.1891764166304801E-2</v>
          </cell>
        </row>
        <row r="613">
          <cell r="A613" t="str">
            <v>RHES-SHCONBR5</v>
          </cell>
          <cell r="B613" t="str">
            <v>VAR_cap</v>
          </cell>
          <cell r="C613" t="str">
            <v>-</v>
          </cell>
          <cell r="E613">
            <v>2.1891764166304801E-2</v>
          </cell>
          <cell r="F613">
            <v>2.1891764166304801E-2</v>
          </cell>
          <cell r="G613">
            <v>2.1891764166304801E-2</v>
          </cell>
          <cell r="H613">
            <v>2.1891764166304801E-2</v>
          </cell>
          <cell r="I613">
            <v>1.2655651522179999E-2</v>
          </cell>
        </row>
        <row r="614">
          <cell r="A614" t="str">
            <v>RHNS-SHCONBR</v>
          </cell>
          <cell r="B614" t="str">
            <v>VAR_ncap</v>
          </cell>
          <cell r="C614" t="str">
            <v>-</v>
          </cell>
          <cell r="F614">
            <v>1.41524192150515E-8</v>
          </cell>
        </row>
        <row r="615">
          <cell r="A615" t="str">
            <v>RHNS-SHCONBR</v>
          </cell>
          <cell r="B615" t="str">
            <v>VAR_cap</v>
          </cell>
          <cell r="C615" t="str">
            <v>-</v>
          </cell>
          <cell r="F615">
            <v>1.41524192150515E-8</v>
          </cell>
          <cell r="G615">
            <v>1.41524192150515E-8</v>
          </cell>
          <cell r="H615">
            <v>1.41524192150515E-8</v>
          </cell>
          <cell r="I615">
            <v>1.41524192150515E-8</v>
          </cell>
        </row>
        <row r="616">
          <cell r="A616" t="str">
            <v>D-RHEM_SOLELC</v>
          </cell>
          <cell r="B616" t="str">
            <v>VAR_fout</v>
          </cell>
          <cell r="C616" t="str">
            <v>ELC5</v>
          </cell>
          <cell r="D616">
            <v>6.706510612223987E-2</v>
          </cell>
          <cell r="E616">
            <v>0.64501588527457276</v>
          </cell>
          <cell r="F616">
            <v>1.1385273365801587</v>
          </cell>
          <cell r="G616">
            <v>1.4180376491274946</v>
          </cell>
          <cell r="H616">
            <v>1.9681137456141788</v>
          </cell>
          <cell r="I616">
            <v>2.639659626738287</v>
          </cell>
        </row>
        <row r="617">
          <cell r="A617" t="str">
            <v>D-RHEM_SOLELC</v>
          </cell>
          <cell r="B617" t="str">
            <v>VAR_fout</v>
          </cell>
          <cell r="C617" t="str">
            <v>RHEM_ELC</v>
          </cell>
          <cell r="D617">
            <v>0.79541811966360776</v>
          </cell>
          <cell r="E617">
            <v>0.64256668848139353</v>
          </cell>
          <cell r="F617">
            <v>0.96288239365916872</v>
          </cell>
          <cell r="G617">
            <v>1.2782639557703699</v>
          </cell>
          <cell r="H617">
            <v>1.6554593724166804</v>
          </cell>
          <cell r="I617">
            <v>2.2301382219724903</v>
          </cell>
        </row>
        <row r="618">
          <cell r="A618" t="str">
            <v>D-RHEM_SOLELC</v>
          </cell>
          <cell r="B618" t="str">
            <v>VAR_fin</v>
          </cell>
          <cell r="C618" t="str">
            <v>RHEM_SOL_ELC</v>
          </cell>
          <cell r="D618">
            <v>0.86248322578584768</v>
          </cell>
          <cell r="E618">
            <v>1.2875825735523878</v>
          </cell>
          <cell r="F618">
            <v>2.1014097302393289</v>
          </cell>
          <cell r="G618">
            <v>2.6963015939753503</v>
          </cell>
          <cell r="H618">
            <v>3.6235730971261391</v>
          </cell>
          <cell r="I618">
            <v>4.8697978273409994</v>
          </cell>
        </row>
        <row r="619">
          <cell r="A619" t="str">
            <v>ITOT-SWHCONBR7</v>
          </cell>
          <cell r="B619" t="str">
            <v>VAR_fout</v>
          </cell>
          <cell r="C619" t="str">
            <v>ITOT-ELS</v>
          </cell>
          <cell r="E619">
            <v>0.23672756104263776</v>
          </cell>
          <cell r="F619">
            <v>0.23672733561886386</v>
          </cell>
          <cell r="G619">
            <v>0.236727305687156</v>
          </cell>
        </row>
        <row r="620">
          <cell r="A620" t="str">
            <v>ITOT-SWHCONBR7</v>
          </cell>
          <cell r="B620" t="str">
            <v>VAR_fout</v>
          </cell>
          <cell r="C620" t="str">
            <v>ITOT-SWHC</v>
          </cell>
          <cell r="E620">
            <v>4.1279996052549929E-2</v>
          </cell>
          <cell r="F620">
            <v>4.127995674368163E-2</v>
          </cell>
          <cell r="G620">
            <v>4.127995152426079E-2</v>
          </cell>
        </row>
        <row r="621">
          <cell r="A621" t="str">
            <v>ITOT-SWHCONBR7</v>
          </cell>
          <cell r="B621" t="str">
            <v>VAR_fin</v>
          </cell>
          <cell r="C621" t="str">
            <v>CON</v>
          </cell>
          <cell r="E621">
            <v>0.27800755709518798</v>
          </cell>
          <cell r="F621">
            <v>0.27800729236254518</v>
          </cell>
          <cell r="G621">
            <v>0.27800725721141678</v>
          </cell>
          <cell r="I621">
            <v>1.0164306020171401E-8</v>
          </cell>
        </row>
        <row r="622">
          <cell r="A622" t="str">
            <v>ITOT-SWHCONBR7</v>
          </cell>
          <cell r="B622" t="str">
            <v>VAR_ncap</v>
          </cell>
          <cell r="C622" t="str">
            <v>-</v>
          </cell>
          <cell r="E622">
            <v>1.51188417922589E-2</v>
          </cell>
          <cell r="H622">
            <v>3.1210109332683603E-8</v>
          </cell>
        </row>
        <row r="623">
          <cell r="A623" t="str">
            <v>ITOT-SWHCONBR7</v>
          </cell>
          <cell r="B623" t="str">
            <v>VAR_cap</v>
          </cell>
          <cell r="C623" t="str">
            <v>-</v>
          </cell>
          <cell r="E623">
            <v>1.51188417922589E-2</v>
          </cell>
          <cell r="F623">
            <v>1.51188417922589E-2</v>
          </cell>
          <cell r="G623">
            <v>1.51188417922589E-2</v>
          </cell>
          <cell r="H623">
            <v>3.1210109332683603E-8</v>
          </cell>
          <cell r="I623">
            <v>2.2650222626555399E-8</v>
          </cell>
        </row>
        <row r="624">
          <cell r="A624" t="str">
            <v>RHNS-SHSTG-ELCHP</v>
          </cell>
          <cell r="B624" t="str">
            <v>VAR_fout</v>
          </cell>
          <cell r="C624" t="str">
            <v>RHNS-SHAELCH</v>
          </cell>
          <cell r="E624">
            <v>3.3133981904097727E-2</v>
          </cell>
          <cell r="F624">
            <v>0.10458669692810312</v>
          </cell>
          <cell r="G624">
            <v>0.19851672344421986</v>
          </cell>
          <cell r="H624">
            <v>0.40201386320687726</v>
          </cell>
          <cell r="I624">
            <v>0.56763626001935175</v>
          </cell>
        </row>
        <row r="625">
          <cell r="A625" t="str">
            <v>RHNS-SHSTG-ELCHP</v>
          </cell>
          <cell r="B625" t="str">
            <v>VAR_fin</v>
          </cell>
          <cell r="C625" t="str">
            <v>RHNS-SHAELCH</v>
          </cell>
          <cell r="E625">
            <v>3.313525319382981E-2</v>
          </cell>
          <cell r="F625">
            <v>0.10459085709809716</v>
          </cell>
          <cell r="G625">
            <v>0.1985224414374962</v>
          </cell>
          <cell r="H625">
            <v>0.40202851949022372</v>
          </cell>
          <cell r="I625">
            <v>0.56765373499638805</v>
          </cell>
        </row>
        <row r="626">
          <cell r="A626" t="str">
            <v>RHNS-SHSTG-ELCHP</v>
          </cell>
          <cell r="B626" t="str">
            <v>VAR_ncap</v>
          </cell>
          <cell r="C626" t="str">
            <v>-</v>
          </cell>
          <cell r="D626">
            <v>1.11105701670148E-7</v>
          </cell>
          <cell r="E626">
            <v>3.1417480065427201E-3</v>
          </cell>
          <cell r="F626">
            <v>7.1459990366240797E-3</v>
          </cell>
          <cell r="G626">
            <v>9.3538362579666003E-3</v>
          </cell>
          <cell r="H626">
            <v>1.8606581989875699E-2</v>
          </cell>
          <cell r="I626">
            <v>3.44896723028143E-2</v>
          </cell>
        </row>
        <row r="627">
          <cell r="A627" t="str">
            <v>RHNS-SHSTG-ELCHP</v>
          </cell>
          <cell r="B627" t="str">
            <v>VAR_cap</v>
          </cell>
          <cell r="C627" t="str">
            <v>-</v>
          </cell>
          <cell r="D627">
            <v>1.11105701670148E-7</v>
          </cell>
          <cell r="E627">
            <v>3.1418591122443899E-3</v>
          </cell>
          <cell r="F627">
            <v>1.0287842288203316E-2</v>
          </cell>
          <cell r="G627">
            <v>1.9641653151523553E-2</v>
          </cell>
          <cell r="H627">
            <v>3.6647414975394955E-2</v>
          </cell>
          <cell r="I627">
            <v>5.2386537891719771E-2</v>
          </cell>
        </row>
        <row r="628">
          <cell r="A628" t="str">
            <v>RHNS-SHSOLBR</v>
          </cell>
          <cell r="B628" t="str">
            <v>VAR_fout</v>
          </cell>
          <cell r="C628" t="str">
            <v>RHNS-SHASOL</v>
          </cell>
          <cell r="E628">
            <v>1.3399614933747091E-2</v>
          </cell>
          <cell r="F628">
            <v>1.3399617492007358E-2</v>
          </cell>
          <cell r="G628">
            <v>1.3399618316514639E-2</v>
          </cell>
          <cell r="H628">
            <v>1.345541115013401E-2</v>
          </cell>
          <cell r="I628">
            <v>1.3455411645304848E-2</v>
          </cell>
        </row>
        <row r="629">
          <cell r="A629" t="str">
            <v>RHNS-SHSOLBR</v>
          </cell>
          <cell r="B629" t="str">
            <v>VAR_fin</v>
          </cell>
          <cell r="C629" t="str">
            <v>SOL</v>
          </cell>
          <cell r="E629">
            <v>1.3399614933747091E-2</v>
          </cell>
          <cell r="F629">
            <v>1.3399617492007358E-2</v>
          </cell>
          <cell r="G629">
            <v>1.3399618316514639E-2</v>
          </cell>
          <cell r="H629">
            <v>1.345541115013401E-2</v>
          </cell>
          <cell r="I629">
            <v>1.3455411645304848E-2</v>
          </cell>
        </row>
        <row r="630">
          <cell r="A630" t="str">
            <v>RHNS-SHSOLBR</v>
          </cell>
          <cell r="B630" t="str">
            <v>VAR_ncap</v>
          </cell>
          <cell r="C630" t="str">
            <v>-</v>
          </cell>
          <cell r="E630">
            <v>1.94601215667106E-3</v>
          </cell>
          <cell r="H630">
            <v>9.9702715418048993E-4</v>
          </cell>
          <cell r="I630">
            <v>8.2569598262223801E-4</v>
          </cell>
        </row>
        <row r="631">
          <cell r="A631" t="str">
            <v>RHNS-SHSOLBR</v>
          </cell>
          <cell r="B631" t="str">
            <v>VAR_cap</v>
          </cell>
          <cell r="C631" t="str">
            <v>-</v>
          </cell>
          <cell r="E631">
            <v>1.94601215667106E-3</v>
          </cell>
          <cell r="F631">
            <v>1.94601215667106E-3</v>
          </cell>
          <cell r="G631">
            <v>1.94601215667106E-3</v>
          </cell>
          <cell r="H631">
            <v>1.9541159523842801E-3</v>
          </cell>
          <cell r="I631">
            <v>1.9541154551263101E-3</v>
          </cell>
        </row>
        <row r="632">
          <cell r="A632" t="str">
            <v>RHES-SHPLTBR</v>
          </cell>
          <cell r="B632" t="str">
            <v>VAR_fout</v>
          </cell>
          <cell r="C632" t="str">
            <v>RHES-SHPLT</v>
          </cell>
          <cell r="D632">
            <v>1.2957558279578736</v>
          </cell>
          <cell r="E632">
            <v>1.4868835681733406</v>
          </cell>
          <cell r="F632">
            <v>1.4868835743472133</v>
          </cell>
          <cell r="G632">
            <v>1.4868835745697451</v>
          </cell>
          <cell r="H632">
            <v>1.4868835723251399</v>
          </cell>
          <cell r="I632">
            <v>1.486883575175757</v>
          </cell>
        </row>
        <row r="633">
          <cell r="A633" t="str">
            <v>RHES-SHPLTBR</v>
          </cell>
          <cell r="B633" t="str">
            <v>VAR_fin</v>
          </cell>
          <cell r="C633" t="str">
            <v>RPLT</v>
          </cell>
          <cell r="D633">
            <v>1.4397286977309702</v>
          </cell>
          <cell r="E633">
            <v>1.6520928535259343</v>
          </cell>
          <cell r="F633">
            <v>1.6520928603857907</v>
          </cell>
          <cell r="G633">
            <v>1.6520928606330516</v>
          </cell>
          <cell r="H633">
            <v>1.6520928581390448</v>
          </cell>
          <cell r="I633">
            <v>1.6520928613063963</v>
          </cell>
        </row>
        <row r="634">
          <cell r="A634" t="str">
            <v>RHES-SHPLTBR</v>
          </cell>
          <cell r="B634" t="str">
            <v>VAR_ncap</v>
          </cell>
          <cell r="C634" t="str">
            <v>-</v>
          </cell>
          <cell r="E634">
            <v>1.54408347347769E-2</v>
          </cell>
          <cell r="H634">
            <v>3.5058410238997098E-2</v>
          </cell>
          <cell r="I634">
            <v>5.8908008637260902E-2</v>
          </cell>
        </row>
        <row r="635">
          <cell r="A635" t="str">
            <v>RHES-SHPLTBR</v>
          </cell>
          <cell r="B635" t="str">
            <v>VAR_cap</v>
          </cell>
          <cell r="C635" t="str">
            <v>-</v>
          </cell>
          <cell r="D635">
            <v>0.104681131456585</v>
          </cell>
          <cell r="E635">
            <v>0.1201219661913619</v>
          </cell>
          <cell r="F635">
            <v>0.1201219661913619</v>
          </cell>
          <cell r="G635">
            <v>0.1201219661913619</v>
          </cell>
          <cell r="H635">
            <v>0.120121951214883</v>
          </cell>
          <cell r="I635">
            <v>0.120332495098618</v>
          </cell>
        </row>
        <row r="636">
          <cell r="A636" t="str">
            <v>RHES-SHCONBR6</v>
          </cell>
          <cell r="B636" t="str">
            <v>VAR_fout</v>
          </cell>
          <cell r="C636" t="str">
            <v>RHES-SHCON</v>
          </cell>
          <cell r="E636">
            <v>2.9445314575842019E-7</v>
          </cell>
          <cell r="F636">
            <v>2.9325623406184422E-7</v>
          </cell>
          <cell r="G636">
            <v>2.8849640442250231E-7</v>
          </cell>
          <cell r="H636">
            <v>2.8839159177231633E-7</v>
          </cell>
        </row>
        <row r="637">
          <cell r="A637" t="str">
            <v>RHES-SHCONBR6</v>
          </cell>
          <cell r="B637" t="str">
            <v>VAR_fin</v>
          </cell>
          <cell r="C637" t="str">
            <v>CON</v>
          </cell>
          <cell r="E637">
            <v>2.9445314575842019E-7</v>
          </cell>
          <cell r="F637">
            <v>2.9325623406184422E-7</v>
          </cell>
          <cell r="G637">
            <v>2.8849640442250231E-7</v>
          </cell>
          <cell r="H637">
            <v>2.8839159177231633E-7</v>
          </cell>
        </row>
        <row r="638">
          <cell r="A638" t="str">
            <v>RHES-SHCONBR6</v>
          </cell>
          <cell r="B638" t="str">
            <v>VAR_ncap</v>
          </cell>
          <cell r="C638" t="str">
            <v>-</v>
          </cell>
          <cell r="E638">
            <v>7.4314809015179594E-8</v>
          </cell>
        </row>
        <row r="639">
          <cell r="A639" t="str">
            <v>RHES-SHCONBR6</v>
          </cell>
          <cell r="B639" t="str">
            <v>VAR_cap</v>
          </cell>
          <cell r="C639" t="str">
            <v>-</v>
          </cell>
          <cell r="E639">
            <v>7.4314809015179594E-8</v>
          </cell>
          <cell r="F639">
            <v>7.4314809015179594E-8</v>
          </cell>
          <cell r="G639">
            <v>7.4314809015179594E-8</v>
          </cell>
          <cell r="H639">
            <v>7.4314809015179594E-8</v>
          </cell>
          <cell r="I639">
            <v>4.2961468006359497E-8</v>
          </cell>
        </row>
        <row r="640">
          <cell r="A640" t="str">
            <v>RHSA-WHPLTBR</v>
          </cell>
          <cell r="B640" t="str">
            <v>VAR_fout</v>
          </cell>
          <cell r="C640" t="str">
            <v>RHSA-WHPLT</v>
          </cell>
          <cell r="D640">
            <v>0.16979119698998563</v>
          </cell>
          <cell r="E640">
            <v>0.19483588902015594</v>
          </cell>
          <cell r="F640">
            <v>0.12880984607861451</v>
          </cell>
          <cell r="G640">
            <v>0.13401521125049851</v>
          </cell>
          <cell r="H640">
            <v>0.17423914501981017</v>
          </cell>
          <cell r="I640">
            <v>0.18482637438931829</v>
          </cell>
        </row>
        <row r="641">
          <cell r="A641" t="str">
            <v>RHSA-WHPLTBR</v>
          </cell>
          <cell r="B641" t="str">
            <v>VAR_fin</v>
          </cell>
          <cell r="C641" t="str">
            <v>RPLT</v>
          </cell>
          <cell r="D641">
            <v>0.27166591518397692</v>
          </cell>
          <cell r="E641">
            <v>0.31173742243224922</v>
          </cell>
          <cell r="F641">
            <v>0.20609575372578326</v>
          </cell>
          <cell r="G641">
            <v>0.2144243380007976</v>
          </cell>
          <cell r="H641">
            <v>0.2787826320316964</v>
          </cell>
          <cell r="I641">
            <v>0.2957221990229093</v>
          </cell>
        </row>
        <row r="642">
          <cell r="A642" t="str">
            <v>RHSA-WHPLTBR</v>
          </cell>
          <cell r="B642" t="str">
            <v>VAR_ncap</v>
          </cell>
          <cell r="C642" t="str">
            <v>-</v>
          </cell>
          <cell r="E642">
            <v>1.9493380232347599E-3</v>
          </cell>
          <cell r="H642">
            <v>6.3476009872585901E-3</v>
          </cell>
          <cell r="I642">
            <v>5.7210964244292202E-3</v>
          </cell>
        </row>
        <row r="643">
          <cell r="A643" t="str">
            <v>RHSA-WHPLTBR</v>
          </cell>
          <cell r="B643" t="str">
            <v>VAR_cap</v>
          </cell>
          <cell r="C643" t="str">
            <v>-</v>
          </cell>
          <cell r="D643">
            <v>1.12410901121583E-2</v>
          </cell>
          <cell r="E643">
            <v>1.319042813539306E-2</v>
          </cell>
          <cell r="F643">
            <v>1.3190414483271691E-2</v>
          </cell>
          <cell r="G643">
            <v>1.3190411615957517E-2</v>
          </cell>
          <cell r="H643">
            <v>1.17969650912686E-2</v>
          </cell>
          <cell r="I643">
            <v>1.26328151262884E-2</v>
          </cell>
        </row>
        <row r="644">
          <cell r="A644" t="str">
            <v>ITOT-SWHCONBR8</v>
          </cell>
          <cell r="B644" t="str">
            <v>VAR_fout</v>
          </cell>
          <cell r="C644" t="str">
            <v>ITOT-ELS</v>
          </cell>
          <cell r="E644">
            <v>4.0768248370098119E-7</v>
          </cell>
          <cell r="F644">
            <v>4.0643525968503306E-7</v>
          </cell>
          <cell r="G644">
            <v>4.0516779742850129E-7</v>
          </cell>
        </row>
        <row r="645">
          <cell r="A645" t="str">
            <v>ITOT-SWHCONBR8</v>
          </cell>
          <cell r="B645" t="str">
            <v>VAR_fout</v>
          </cell>
          <cell r="C645" t="str">
            <v>ITOT-SWHC</v>
          </cell>
          <cell r="E645">
            <v>3.4516800130968859E-6</v>
          </cell>
          <cell r="F645">
            <v>3.4393404953827935E-6</v>
          </cell>
          <cell r="G645">
            <v>3.4277074394962709E-6</v>
          </cell>
        </row>
        <row r="646">
          <cell r="A646" t="str">
            <v>ITOT-SWHCONBR8</v>
          </cell>
          <cell r="B646" t="str">
            <v>VAR_fin</v>
          </cell>
          <cell r="C646" t="str">
            <v>CON</v>
          </cell>
          <cell r="E646">
            <v>4.6253932802811124E-6</v>
          </cell>
          <cell r="F646">
            <v>4.6095296378945188E-6</v>
          </cell>
          <cell r="G646">
            <v>4.5728746017670904E-6</v>
          </cell>
        </row>
        <row r="647">
          <cell r="A647" t="str">
            <v>ITOT-SWHCONBR8</v>
          </cell>
          <cell r="B647" t="str">
            <v>VAR_ncap</v>
          </cell>
          <cell r="C647" t="str">
            <v>-</v>
          </cell>
          <cell r="E647">
            <v>3.08999044774558E-7</v>
          </cell>
          <cell r="H647">
            <v>3.1054919168755201E-8</v>
          </cell>
        </row>
        <row r="648">
          <cell r="A648" t="str">
            <v>ITOT-SWHCONBR8</v>
          </cell>
          <cell r="B648" t="str">
            <v>VAR_cap</v>
          </cell>
          <cell r="C648" t="str">
            <v>-</v>
          </cell>
          <cell r="E648">
            <v>3.08999044774558E-7</v>
          </cell>
          <cell r="F648">
            <v>3.08999044774558E-7</v>
          </cell>
          <cell r="G648">
            <v>3.08999044774558E-7</v>
          </cell>
          <cell r="H648">
            <v>3.1054919168755201E-8</v>
          </cell>
          <cell r="I648">
            <v>2.25375959220168E-8</v>
          </cell>
        </row>
        <row r="649">
          <cell r="A649" t="str">
            <v>D-SCOM_KEV_HFC_ELC_CHP</v>
          </cell>
          <cell r="B649" t="str">
            <v>VAR_fout</v>
          </cell>
          <cell r="C649" t="str">
            <v>ELC5</v>
          </cell>
          <cell r="G649">
            <v>9.5149788573891519E-7</v>
          </cell>
          <cell r="H649">
            <v>1.2867915030327223E-6</v>
          </cell>
          <cell r="I649">
            <v>4.6747324377453921E-7</v>
          </cell>
        </row>
        <row r="650">
          <cell r="A650" t="str">
            <v>D-SCOM_KEV_HFC_ELC_CHP</v>
          </cell>
          <cell r="B650" t="str">
            <v>VAR_fout</v>
          </cell>
          <cell r="C650" t="str">
            <v>SCOM_ELC</v>
          </cell>
          <cell r="G650">
            <v>9.5147709249864325E-7</v>
          </cell>
          <cell r="H650">
            <v>1.2868163924699373E-6</v>
          </cell>
          <cell r="I650">
            <v>4.6747711646726209E-7</v>
          </cell>
        </row>
        <row r="651">
          <cell r="A651" t="str">
            <v>D-SCOM_KEV_HFC_ELC_CHP</v>
          </cell>
          <cell r="B651" t="str">
            <v>VAR_fin</v>
          </cell>
          <cell r="C651" t="str">
            <v>SCOM_KEV_HFC_ELC_CHP</v>
          </cell>
          <cell r="G651">
            <v>1.8989625609491613E-6</v>
          </cell>
          <cell r="H651">
            <v>4.1305693467674757E-6</v>
          </cell>
          <cell r="I651">
            <v>1.5874135193883797E-6</v>
          </cell>
        </row>
        <row r="652">
          <cell r="A652" t="str">
            <v>D-EH2R</v>
          </cell>
          <cell r="B652" t="str">
            <v>VAR_fout</v>
          </cell>
          <cell r="C652" t="str">
            <v>EH2</v>
          </cell>
          <cell r="H652">
            <v>8.8371492353627881E-6</v>
          </cell>
          <cell r="I652">
            <v>6.4941936310670493E-6</v>
          </cell>
        </row>
        <row r="653">
          <cell r="A653" t="str">
            <v>D-EH2R</v>
          </cell>
          <cell r="B653" t="str">
            <v>VAR_fin</v>
          </cell>
          <cell r="C653" t="str">
            <v>H2</v>
          </cell>
          <cell r="H653">
            <v>8.8371492353627881E-6</v>
          </cell>
          <cell r="I653">
            <v>6.4941936310670493E-6</v>
          </cell>
        </row>
        <row r="654">
          <cell r="A654" t="str">
            <v>D-EH2R</v>
          </cell>
          <cell r="B654" t="str">
            <v>VAR_ncap</v>
          </cell>
          <cell r="C654" t="str">
            <v>-</v>
          </cell>
          <cell r="H654">
            <v>7.9852290499915205E-7</v>
          </cell>
          <cell r="I654">
            <v>3.82399978498939E-7</v>
          </cell>
        </row>
        <row r="655">
          <cell r="A655" t="str">
            <v>D-EH2R</v>
          </cell>
          <cell r="B655" t="str">
            <v>VAR_cap</v>
          </cell>
          <cell r="C655" t="str">
            <v>-</v>
          </cell>
          <cell r="H655">
            <v>7.9852290499915205E-7</v>
          </cell>
          <cell r="I655">
            <v>6.5591103947316305E-7</v>
          </cell>
        </row>
        <row r="656">
          <cell r="A656" t="str">
            <v>SCOM-ELCSPECADV</v>
          </cell>
          <cell r="B656" t="str">
            <v>VAR_ncap</v>
          </cell>
          <cell r="C656" t="str">
            <v>-</v>
          </cell>
          <cell r="G656">
            <v>4.4398816440589303E-8</v>
          </cell>
        </row>
        <row r="657">
          <cell r="A657" t="str">
            <v>SCOM-ELCSPECADV</v>
          </cell>
          <cell r="B657" t="str">
            <v>VAR_cap</v>
          </cell>
          <cell r="C657" t="str">
            <v>-</v>
          </cell>
          <cell r="G657">
            <v>4.4398816440589303E-8</v>
          </cell>
          <cell r="H657">
            <v>7.71623714098799E-8</v>
          </cell>
          <cell r="I657">
            <v>6.1748371752263897E-8</v>
          </cell>
        </row>
        <row r="658">
          <cell r="A658" t="str">
            <v>RHSA-WHLTHRD</v>
          </cell>
          <cell r="B658" t="str">
            <v>VAR_fout</v>
          </cell>
          <cell r="C658" t="str">
            <v>RHSA-WHLTHRD</v>
          </cell>
          <cell r="D658">
            <v>1.3170379788132411</v>
          </cell>
          <cell r="E658">
            <v>1.4633754950832067</v>
          </cell>
          <cell r="F658">
            <v>1.4690036633424775</v>
          </cell>
          <cell r="G658">
            <v>1.139857762817758</v>
          </cell>
          <cell r="H658">
            <v>1.7998041002538716</v>
          </cell>
          <cell r="I658">
            <v>1.9169452471479416</v>
          </cell>
        </row>
        <row r="659">
          <cell r="A659" t="str">
            <v>RHSA-WHLTHRD</v>
          </cell>
          <cell r="B659" t="str">
            <v>VAR_fin</v>
          </cell>
          <cell r="C659" t="str">
            <v>RHSA_LTH</v>
          </cell>
          <cell r="D659">
            <v>1.7104389335236909</v>
          </cell>
          <cell r="E659">
            <v>1.8955641128020799</v>
          </cell>
          <cell r="F659">
            <v>1.8954885978612603</v>
          </cell>
          <cell r="G659">
            <v>1.4613561061766147</v>
          </cell>
          <cell r="H659">
            <v>2.278233038296039</v>
          </cell>
          <cell r="I659">
            <v>2.4265129710733437</v>
          </cell>
        </row>
        <row r="660">
          <cell r="A660" t="str">
            <v>RHSA-WHLTHRD</v>
          </cell>
          <cell r="B660" t="str">
            <v>VAR_ncap</v>
          </cell>
          <cell r="C660" t="str">
            <v>-</v>
          </cell>
          <cell r="E660">
            <v>2.8611301159109301E-2</v>
          </cell>
          <cell r="F660">
            <v>8.3453035495489403E-5</v>
          </cell>
          <cell r="G660">
            <v>5.9364102744596301E-5</v>
          </cell>
          <cell r="H660">
            <v>1.5799800613093599E-2</v>
          </cell>
          <cell r="I660">
            <v>8.8479835227707904E-3</v>
          </cell>
        </row>
        <row r="661">
          <cell r="A661" t="str">
            <v>RHSA-WHLTHRD</v>
          </cell>
          <cell r="B661" t="str">
            <v>VAR_cap</v>
          </cell>
          <cell r="C661" t="str">
            <v>-</v>
          </cell>
          <cell r="D661">
            <v>0.13737412127568699</v>
          </cell>
          <cell r="E661">
            <v>0.16597274210786209</v>
          </cell>
          <cell r="F661">
            <v>0.1275392435709391</v>
          </cell>
          <cell r="G661">
            <v>9.0977193096438078E-2</v>
          </cell>
          <cell r="H661">
            <v>0.17963564709148316</v>
          </cell>
          <cell r="I661">
            <v>0.18836285224475977</v>
          </cell>
        </row>
        <row r="662">
          <cell r="A662" t="str">
            <v>RHES-SHCONBR7</v>
          </cell>
          <cell r="B662" t="str">
            <v>VAR_fout</v>
          </cell>
          <cell r="C662" t="str">
            <v>RHES-SHCON</v>
          </cell>
          <cell r="E662">
            <v>2.5194849969160546E-7</v>
          </cell>
          <cell r="F662">
            <v>2.5083906408542918E-7</v>
          </cell>
          <cell r="G662">
            <v>2.4629859789072552E-7</v>
          </cell>
          <cell r="H662">
            <v>2.3620854333090637E-7</v>
          </cell>
        </row>
        <row r="663">
          <cell r="A663" t="str">
            <v>RHES-SHCONBR7</v>
          </cell>
          <cell r="B663" t="str">
            <v>VAR_fin</v>
          </cell>
          <cell r="C663" t="str">
            <v>CON</v>
          </cell>
          <cell r="E663">
            <v>2.5194849969160546E-7</v>
          </cell>
          <cell r="F663">
            <v>2.5083906408542918E-7</v>
          </cell>
          <cell r="G663">
            <v>2.4629859789072552E-7</v>
          </cell>
          <cell r="H663">
            <v>2.3620854333090637E-7</v>
          </cell>
        </row>
        <row r="664">
          <cell r="A664" t="str">
            <v>RHES-SHCONBR7</v>
          </cell>
          <cell r="B664" t="str">
            <v>VAR_ncap</v>
          </cell>
          <cell r="C664" t="str">
            <v>-</v>
          </cell>
          <cell r="E664">
            <v>6.5766032959056302E-8</v>
          </cell>
        </row>
        <row r="665">
          <cell r="A665" t="str">
            <v>RHES-SHCONBR7</v>
          </cell>
          <cell r="B665" t="str">
            <v>VAR_cap</v>
          </cell>
          <cell r="C665" t="str">
            <v>-</v>
          </cell>
          <cell r="E665">
            <v>6.5766032959056302E-8</v>
          </cell>
          <cell r="F665">
            <v>6.5766032959056302E-8</v>
          </cell>
          <cell r="G665">
            <v>6.5766032959056302E-8</v>
          </cell>
          <cell r="H665">
            <v>6.5766032959056302E-8</v>
          </cell>
          <cell r="I665">
            <v>3.8019411720462898E-8</v>
          </cell>
        </row>
        <row r="666">
          <cell r="A666" t="str">
            <v>ITOT-SWHCONBR9</v>
          </cell>
          <cell r="B666" t="str">
            <v>VAR_ncap</v>
          </cell>
          <cell r="C666" t="str">
            <v>-</v>
          </cell>
          <cell r="E666">
            <v>1.7409192936264899E-8</v>
          </cell>
        </row>
        <row r="667">
          <cell r="A667" t="str">
            <v>ITOT-SWHCONBR9</v>
          </cell>
          <cell r="B667" t="str">
            <v>VAR_cap</v>
          </cell>
          <cell r="C667" t="str">
            <v>-</v>
          </cell>
          <cell r="E667">
            <v>1.7409192936264899E-8</v>
          </cell>
          <cell r="F667">
            <v>1.7409192936264899E-8</v>
          </cell>
          <cell r="G667">
            <v>1.7409192936264899E-8</v>
          </cell>
        </row>
        <row r="668">
          <cell r="A668" t="str">
            <v>SCOM-SHPLTBR</v>
          </cell>
          <cell r="B668" t="str">
            <v>VAR_fout</v>
          </cell>
          <cell r="C668" t="str">
            <v>SCOM-SHPLT</v>
          </cell>
          <cell r="D668">
            <v>1.8770697058283434</v>
          </cell>
          <cell r="E668">
            <v>2.1600816443446162</v>
          </cell>
          <cell r="F668">
            <v>2.177362902735803</v>
          </cell>
          <cell r="G668">
            <v>2.2809877774405662</v>
          </cell>
          <cell r="H668">
            <v>2.7648725487131554</v>
          </cell>
          <cell r="I668">
            <v>2.5898449199165006</v>
          </cell>
        </row>
        <row r="669">
          <cell r="A669" t="str">
            <v>SCOM-SHPLTBR</v>
          </cell>
          <cell r="B669" t="str">
            <v>VAR_fin</v>
          </cell>
          <cell r="C669" t="str">
            <v>SCOMPLTBRC</v>
          </cell>
          <cell r="D669">
            <v>1.8770697058283434</v>
          </cell>
          <cell r="E669">
            <v>2.1600816443446162</v>
          </cell>
          <cell r="F669">
            <v>2.177362902735803</v>
          </cell>
          <cell r="G669">
            <v>2.2809877774405662</v>
          </cell>
          <cell r="H669">
            <v>2.7648725487131554</v>
          </cell>
          <cell r="I669">
            <v>2.5898449199165006</v>
          </cell>
        </row>
        <row r="670">
          <cell r="A670" t="str">
            <v>SCOM-SHPLTBR</v>
          </cell>
          <cell r="B670" t="str">
            <v>VAR_fin</v>
          </cell>
          <cell r="C670" t="str">
            <v>SPLT</v>
          </cell>
          <cell r="D670">
            <v>2.0856330064759354</v>
          </cell>
          <cell r="E670">
            <v>2.400090715938461</v>
          </cell>
          <cell r="F670">
            <v>2.4192921141508914</v>
          </cell>
          <cell r="G670">
            <v>2.5344308638228505</v>
          </cell>
          <cell r="H670">
            <v>3.0720806096812834</v>
          </cell>
          <cell r="I670">
            <v>2.8776054665738879</v>
          </cell>
        </row>
        <row r="671">
          <cell r="A671" t="str">
            <v>SCOM-SHPLTBR</v>
          </cell>
          <cell r="B671" t="str">
            <v>VAR_ncap</v>
          </cell>
          <cell r="C671" t="str">
            <v>-</v>
          </cell>
          <cell r="D671">
            <v>1.4106470008524901E-4</v>
          </cell>
          <cell r="E671">
            <v>2.4011841375615201E-2</v>
          </cell>
          <cell r="G671">
            <v>9.7273772853536701E-3</v>
          </cell>
          <cell r="H671">
            <v>8.5774629905143202E-2</v>
          </cell>
          <cell r="I671">
            <v>9.5477955544253507E-2</v>
          </cell>
        </row>
        <row r="672">
          <cell r="A672" t="str">
            <v>SCOM-SHPLTBR</v>
          </cell>
          <cell r="B672" t="str">
            <v>VAR_cap</v>
          </cell>
          <cell r="C672" t="str">
            <v>-</v>
          </cell>
          <cell r="D672">
            <v>0.15065193282427924</v>
          </cell>
          <cell r="E672">
            <v>0.17466377419989451</v>
          </cell>
          <cell r="F672">
            <v>0.17466377419989451</v>
          </cell>
          <cell r="G672">
            <v>0.18439115148524809</v>
          </cell>
          <cell r="H672">
            <v>0.23021221365266401</v>
          </cell>
          <cell r="I672">
            <v>0.21601357036455901</v>
          </cell>
        </row>
        <row r="673">
          <cell r="A673" t="str">
            <v>ITOT-SWHELCHP</v>
          </cell>
          <cell r="B673" t="str">
            <v>VAR_fout</v>
          </cell>
          <cell r="C673" t="str">
            <v>ITOT-SWHAELCH</v>
          </cell>
          <cell r="D673">
            <v>1.108127666427408</v>
          </cell>
          <cell r="E673">
            <v>1.4007898356552071</v>
          </cell>
          <cell r="F673">
            <v>1.5295160792575651</v>
          </cell>
          <cell r="G673">
            <v>2.2723821376799123</v>
          </cell>
          <cell r="H673">
            <v>3.23387983831751</v>
          </cell>
          <cell r="I673">
            <v>3.8661865414323158</v>
          </cell>
        </row>
        <row r="674">
          <cell r="A674" t="str">
            <v>ITOT-SWHELCHP</v>
          </cell>
          <cell r="B674" t="str">
            <v>VAR_fin</v>
          </cell>
          <cell r="C674" t="str">
            <v>ITOT_ELC</v>
          </cell>
          <cell r="D674">
            <v>0.35966724901738156</v>
          </cell>
          <cell r="E674">
            <v>0.45106196458619119</v>
          </cell>
          <cell r="F674">
            <v>0.48673912191800561</v>
          </cell>
          <cell r="G674">
            <v>0.70928453293715654</v>
          </cell>
          <cell r="H674">
            <v>0.97214134518164308</v>
          </cell>
          <cell r="I674">
            <v>1.1208483301235057</v>
          </cell>
        </row>
        <row r="675">
          <cell r="A675" t="str">
            <v>ITOT-SWHELCHP</v>
          </cell>
          <cell r="B675" t="str">
            <v>VAR_fin</v>
          </cell>
          <cell r="C675" t="str">
            <v>ITOTELCHPC</v>
          </cell>
          <cell r="D675">
            <v>1.108127666427408</v>
          </cell>
          <cell r="E675">
            <v>1.4007898356552071</v>
          </cell>
          <cell r="F675">
            <v>1.5295160792575651</v>
          </cell>
          <cell r="G675">
            <v>2.2723821376799123</v>
          </cell>
          <cell r="H675">
            <v>3.23387983831751</v>
          </cell>
          <cell r="I675">
            <v>3.8661865414323158</v>
          </cell>
        </row>
        <row r="676">
          <cell r="A676" t="str">
            <v>ITOT-SWHELCHP</v>
          </cell>
          <cell r="B676" t="str">
            <v>VAR_ncap</v>
          </cell>
          <cell r="C676" t="str">
            <v>-</v>
          </cell>
          <cell r="E676">
            <v>1.59160280300896E-2</v>
          </cell>
          <cell r="F676">
            <v>7.0003795291636601E-3</v>
          </cell>
          <cell r="G676">
            <v>4.0399122367436598E-2</v>
          </cell>
          <cell r="H676">
            <v>8.8609136666824406E-2</v>
          </cell>
          <cell r="I676">
            <v>0.12707937757530899</v>
          </cell>
        </row>
        <row r="677">
          <cell r="A677" t="str">
            <v>ITOT-SWHELCHP</v>
          </cell>
          <cell r="B677" t="str">
            <v>VAR_cap</v>
          </cell>
          <cell r="C677" t="str">
            <v>-</v>
          </cell>
          <cell r="D677">
            <v>6.02631234918991E-2</v>
          </cell>
          <cell r="E677">
            <v>7.6179151521988703E-2</v>
          </cell>
          <cell r="F677">
            <v>8.3179531051152306E-2</v>
          </cell>
          <cell r="G677">
            <v>0.1235786534185889</v>
          </cell>
          <cell r="H677">
            <v>0.17716395270450699</v>
          </cell>
          <cell r="I677">
            <v>0.21664844378086101</v>
          </cell>
        </row>
        <row r="678">
          <cell r="A678" t="str">
            <v>RHEM-SHWODBR</v>
          </cell>
          <cell r="B678" t="str">
            <v>VAR_fout</v>
          </cell>
          <cell r="C678" t="str">
            <v>RHEM-SHWOD</v>
          </cell>
          <cell r="D678">
            <v>4.7439192204306178</v>
          </cell>
          <cell r="E678">
            <v>4.5675632242345836</v>
          </cell>
          <cell r="F678">
            <v>2.9501861448397744</v>
          </cell>
          <cell r="G678">
            <v>2.9181434744918575</v>
          </cell>
          <cell r="H678">
            <v>2.8550984411691167</v>
          </cell>
          <cell r="I678">
            <v>2.793415470542993</v>
          </cell>
        </row>
        <row r="679">
          <cell r="A679" t="str">
            <v>RHEM-SHWODBR</v>
          </cell>
          <cell r="B679" t="str">
            <v>VAR_fin</v>
          </cell>
          <cell r="C679" t="str">
            <v>RHEMWODBRC</v>
          </cell>
          <cell r="D679">
            <v>4.7439192204306178</v>
          </cell>
          <cell r="E679">
            <v>4.5675632242345836</v>
          </cell>
          <cell r="F679">
            <v>2.9501861448397744</v>
          </cell>
          <cell r="G679">
            <v>2.9181434744918575</v>
          </cell>
          <cell r="H679">
            <v>2.8550984411691167</v>
          </cell>
          <cell r="I679">
            <v>2.793415470542993</v>
          </cell>
        </row>
        <row r="680">
          <cell r="A680" t="str">
            <v>RHEM-SHWODBR</v>
          </cell>
          <cell r="B680" t="str">
            <v>VAR_fin</v>
          </cell>
          <cell r="C680" t="str">
            <v>RWOD</v>
          </cell>
          <cell r="D680">
            <v>6.5887766950425277</v>
          </cell>
          <cell r="E680">
            <v>6.34383781143692</v>
          </cell>
          <cell r="F680">
            <v>4.0974807567219065</v>
          </cell>
          <cell r="G680">
            <v>4.0529770479053582</v>
          </cell>
          <cell r="H680">
            <v>3.9654145016237683</v>
          </cell>
          <cell r="I680">
            <v>3.8797437090874878</v>
          </cell>
        </row>
        <row r="681">
          <cell r="A681" t="str">
            <v>RHEM-SHWODBR</v>
          </cell>
          <cell r="B681" t="str">
            <v>VAR_ncap</v>
          </cell>
          <cell r="C681" t="str">
            <v>-</v>
          </cell>
          <cell r="H681">
            <v>8.3481439147661304E-2</v>
          </cell>
          <cell r="I681">
            <v>8.6900948549353998E-2</v>
          </cell>
        </row>
        <row r="682">
          <cell r="A682" t="str">
            <v>RHEM-SHWODBR</v>
          </cell>
          <cell r="B682" t="str">
            <v>VAR_cap</v>
          </cell>
          <cell r="C682" t="str">
            <v>-</v>
          </cell>
          <cell r="D682">
            <v>0.33507177895499302</v>
          </cell>
          <cell r="E682">
            <v>0.33507177895499302</v>
          </cell>
          <cell r="F682">
            <v>0.33507176870139471</v>
          </cell>
          <cell r="G682">
            <v>0.33507176654357212</v>
          </cell>
          <cell r="H682">
            <v>0.20196876814342099</v>
          </cell>
          <cell r="I682">
            <v>0.19760573397737499</v>
          </cell>
        </row>
        <row r="683">
          <cell r="A683" t="str">
            <v>D-RHNS_LTH_CHPNGA</v>
          </cell>
          <cell r="B683" t="str">
            <v>VAR_fout</v>
          </cell>
          <cell r="C683" t="str">
            <v>RHSA_LTH</v>
          </cell>
          <cell r="F683">
            <v>3.8214643439979277E-7</v>
          </cell>
          <cell r="G683">
            <v>5.1682705048096378E-7</v>
          </cell>
          <cell r="H683">
            <v>4.9269810046898917E-7</v>
          </cell>
          <cell r="I683">
            <v>1.8004107780626867E-7</v>
          </cell>
        </row>
        <row r="684">
          <cell r="A684" t="str">
            <v>D-RHNS_LTH_CHPNGA</v>
          </cell>
          <cell r="B684" t="str">
            <v>VAR_fout</v>
          </cell>
          <cell r="C684" t="str">
            <v>LTH</v>
          </cell>
          <cell r="G684">
            <v>4.3236180228077996E-8</v>
          </cell>
          <cell r="H684">
            <v>1.770434338427529E-7</v>
          </cell>
        </row>
        <row r="685">
          <cell r="A685" t="str">
            <v>D-RHNS_LTH_CHPNGA</v>
          </cell>
          <cell r="B685" t="str">
            <v>VAR_fout</v>
          </cell>
          <cell r="C685" t="str">
            <v>RHNS_LTH_CHPNGA_ON</v>
          </cell>
          <cell r="E685">
            <v>8.6715276342169917E-4</v>
          </cell>
          <cell r="F685">
            <v>8.5140893009431396E-4</v>
          </cell>
          <cell r="G685">
            <v>8.195797549357596E-4</v>
          </cell>
          <cell r="H685">
            <v>4.1739327175247616E-4</v>
          </cell>
          <cell r="I685">
            <v>8.3332479214867591E-6</v>
          </cell>
        </row>
        <row r="686">
          <cell r="A686" t="str">
            <v>D-RHNS_LTH_CHPNGA</v>
          </cell>
          <cell r="B686" t="str">
            <v>VAR_fin</v>
          </cell>
          <cell r="C686" t="str">
            <v>RHNS_LTH_CHPNGA</v>
          </cell>
          <cell r="E686">
            <v>8.6720121070753091E-4</v>
          </cell>
          <cell r="F686">
            <v>8.5279677844366712E-4</v>
          </cell>
          <cell r="G686">
            <v>8.211369019153732E-4</v>
          </cell>
          <cell r="H686">
            <v>4.1860581985750579E-4</v>
          </cell>
          <cell r="I686">
            <v>9.1362016850488094E-6</v>
          </cell>
        </row>
        <row r="687">
          <cell r="A687" t="str">
            <v>D-SLFO</v>
          </cell>
          <cell r="B687" t="str">
            <v>VAR_fout</v>
          </cell>
          <cell r="C687" t="str">
            <v>CO2</v>
          </cell>
          <cell r="D687">
            <v>2267.7886137138398</v>
          </cell>
          <cell r="E687">
            <v>2004.6558493164</v>
          </cell>
          <cell r="F687">
            <v>1941.7911100593401</v>
          </cell>
          <cell r="G687">
            <v>1763.1628751276301</v>
          </cell>
          <cell r="H687">
            <v>878.93405131741395</v>
          </cell>
          <cell r="I687">
            <v>857.589215953245</v>
          </cell>
        </row>
        <row r="688">
          <cell r="A688" t="str">
            <v>D-SLFO</v>
          </cell>
          <cell r="B688" t="str">
            <v>VAR_fout</v>
          </cell>
          <cell r="C688" t="str">
            <v>SLFO</v>
          </cell>
          <cell r="D688">
            <v>30.256633663424306</v>
          </cell>
          <cell r="E688">
            <v>26.745939761412288</v>
          </cell>
          <cell r="F688">
            <v>25.907204376243314</v>
          </cell>
          <cell r="G688">
            <v>23.523962203174008</v>
          </cell>
          <cell r="H688">
            <v>11.72666011543512</v>
          </cell>
          <cell r="I688">
            <v>11.44187915966995</v>
          </cell>
        </row>
        <row r="689">
          <cell r="A689" t="str">
            <v>D-SLFO</v>
          </cell>
          <cell r="B689" t="str">
            <v>VAR_fin</v>
          </cell>
          <cell r="C689" t="str">
            <v>LFO</v>
          </cell>
          <cell r="D689">
            <v>30.770537499509345</v>
          </cell>
          <cell r="E689">
            <v>27.200215051782894</v>
          </cell>
          <cell r="F689">
            <v>26.34723351505211</v>
          </cell>
          <cell r="G689">
            <v>23.923512552613698</v>
          </cell>
          <cell r="H689">
            <v>11.925835160344837</v>
          </cell>
          <cell r="I689">
            <v>11.636217312798447</v>
          </cell>
        </row>
        <row r="690">
          <cell r="A690" t="str">
            <v>D-RCOA</v>
          </cell>
          <cell r="B690" t="str">
            <v>VAR_fout</v>
          </cell>
          <cell r="C690" t="str">
            <v>CO2</v>
          </cell>
          <cell r="D690">
            <v>9.2700001175651199</v>
          </cell>
          <cell r="E690">
            <v>9.2700000471219699</v>
          </cell>
          <cell r="F690">
            <v>4.0376117360330701E-4</v>
          </cell>
          <cell r="G690">
            <v>2.5515748548918103E-4</v>
          </cell>
        </row>
        <row r="691">
          <cell r="A691" t="str">
            <v>D-RCOA</v>
          </cell>
          <cell r="B691" t="str">
            <v>VAR_fout</v>
          </cell>
          <cell r="C691" t="str">
            <v>RCOA</v>
          </cell>
          <cell r="D691">
            <v>0.10000000126823211</v>
          </cell>
          <cell r="E691">
            <v>0.10000000050832775</v>
          </cell>
          <cell r="F691">
            <v>4.355568215785401E-6</v>
          </cell>
          <cell r="G691">
            <v>2.7525079340796199E-6</v>
          </cell>
        </row>
        <row r="692">
          <cell r="A692" t="str">
            <v>D-RCOA</v>
          </cell>
          <cell r="B692" t="str">
            <v>VAR_fin</v>
          </cell>
          <cell r="C692" t="str">
            <v>COA</v>
          </cell>
          <cell r="D692">
            <v>0.10000000126823211</v>
          </cell>
          <cell r="E692">
            <v>0.10000000050832775</v>
          </cell>
          <cell r="F692">
            <v>4.355568215785401E-6</v>
          </cell>
          <cell r="G692">
            <v>2.7525079340796199E-6</v>
          </cell>
        </row>
        <row r="693">
          <cell r="A693" t="str">
            <v>D-RHEM_KEV_WOD_ELC_CHP</v>
          </cell>
          <cell r="B693" t="str">
            <v>VAR_fout</v>
          </cell>
          <cell r="C693" t="str">
            <v>ELC5</v>
          </cell>
          <cell r="G693">
            <v>9.3634150382614472E-7</v>
          </cell>
          <cell r="H693">
            <v>1.2094655774310786E-6</v>
          </cell>
          <cell r="I693">
            <v>2.5673996383092008E-7</v>
          </cell>
        </row>
        <row r="694">
          <cell r="A694" t="str">
            <v>D-RHEM_KEV_WOD_ELC_CHP</v>
          </cell>
          <cell r="B694" t="str">
            <v>VAR_fout</v>
          </cell>
          <cell r="C694" t="str">
            <v>RHEM_ELC</v>
          </cell>
          <cell r="G694">
            <v>9.3632574343863372E-7</v>
          </cell>
          <cell r="H694">
            <v>1.2094304579011961E-6</v>
          </cell>
          <cell r="I694">
            <v>2.5672804172407673E-7</v>
          </cell>
        </row>
        <row r="695">
          <cell r="A695" t="str">
            <v>D-RHEM_KEV_WOD_ELC_CHP</v>
          </cell>
          <cell r="B695" t="str">
            <v>VAR_fin</v>
          </cell>
          <cell r="C695" t="str">
            <v>RHEM_KEV_WOD_ELC_CHP</v>
          </cell>
          <cell r="G695">
            <v>2.4858389171705154E-6</v>
          </cell>
          <cell r="H695">
            <v>4.3862705453011507E-6</v>
          </cell>
          <cell r="I695">
            <v>1.0388583009623423E-6</v>
          </cell>
        </row>
        <row r="696">
          <cell r="A696" t="str">
            <v>RHES-SHSTG-SOL</v>
          </cell>
          <cell r="B696" t="str">
            <v>VAR_fout</v>
          </cell>
          <cell r="C696" t="str">
            <v>RHES-SHASOL</v>
          </cell>
          <cell r="D696">
            <v>1.97827809864885E-8</v>
          </cell>
          <cell r="F696">
            <v>2.7112856490274319E-2</v>
          </cell>
          <cell r="G696">
            <v>1.9632960843264605E-2</v>
          </cell>
          <cell r="H696">
            <v>6.9658416666647099E-2</v>
          </cell>
          <cell r="I696">
            <v>7.1042773824446265E-2</v>
          </cell>
        </row>
        <row r="697">
          <cell r="A697" t="str">
            <v>RHES-SHSTG-SOL</v>
          </cell>
          <cell r="B697" t="str">
            <v>VAR_fin</v>
          </cell>
          <cell r="C697" t="str">
            <v>RHES-SHASOL</v>
          </cell>
          <cell r="D697">
            <v>1.9423466035106499E-8</v>
          </cell>
          <cell r="F697">
            <v>2.7113798190853428E-2</v>
          </cell>
          <cell r="G697">
            <v>1.9634069513348354E-2</v>
          </cell>
          <cell r="H697">
            <v>6.9663245761732731E-2</v>
          </cell>
          <cell r="I697">
            <v>7.1047837538655359E-2</v>
          </cell>
        </row>
        <row r="698">
          <cell r="A698" t="str">
            <v>RHES-SHSTG-SOL</v>
          </cell>
          <cell r="B698" t="str">
            <v>VAR_ncap</v>
          </cell>
          <cell r="C698" t="str">
            <v>-</v>
          </cell>
          <cell r="D698">
            <v>1.0734982991711E-5</v>
          </cell>
          <cell r="E698">
            <v>1.11495294207665E-2</v>
          </cell>
          <cell r="H698">
            <v>5.3663839780315097E-3</v>
          </cell>
          <cell r="I698">
            <v>3.7407184203601899E-3</v>
          </cell>
        </row>
        <row r="699">
          <cell r="A699" t="str">
            <v>RHES-SHSTG-SOL</v>
          </cell>
          <cell r="B699" t="str">
            <v>VAR_cap</v>
          </cell>
          <cell r="C699" t="str">
            <v>-</v>
          </cell>
          <cell r="D699">
            <v>1.0734982991711E-5</v>
          </cell>
          <cell r="E699">
            <v>1.11602644037582E-2</v>
          </cell>
          <cell r="F699">
            <v>1.11602644037582E-2</v>
          </cell>
          <cell r="G699">
            <v>1.11602644037582E-2</v>
          </cell>
          <cell r="H699">
            <v>1.04504452764225E-2</v>
          </cell>
          <cell r="I699">
            <v>9.7858139115285792E-3</v>
          </cell>
        </row>
        <row r="700">
          <cell r="A700" t="str">
            <v>D-ITOT_LTH</v>
          </cell>
          <cell r="B700" t="str">
            <v>VAR_fout</v>
          </cell>
          <cell r="C700" t="str">
            <v>ITOT_LTH_DH</v>
          </cell>
          <cell r="D700">
            <v>7.120000031057554</v>
          </cell>
          <cell r="E700">
            <v>7.6289058422688312</v>
          </cell>
          <cell r="F700">
            <v>7.3772663403317917</v>
          </cell>
          <cell r="G700">
            <v>8.4246307369934588</v>
          </cell>
          <cell r="H700">
            <v>10.161772778519543</v>
          </cell>
          <cell r="I700">
            <v>11.946296139538894</v>
          </cell>
        </row>
        <row r="701">
          <cell r="A701" t="str">
            <v>D-ITOT_LTH</v>
          </cell>
          <cell r="B701" t="str">
            <v>VAR_fin</v>
          </cell>
          <cell r="C701" t="str">
            <v>LTH</v>
          </cell>
          <cell r="D701">
            <v>7.7403357243062212</v>
          </cell>
          <cell r="E701">
            <v>8.2914007078709453</v>
          </cell>
          <cell r="F701">
            <v>8.0147492495874388</v>
          </cell>
          <cell r="G701">
            <v>9.1466110637590265</v>
          </cell>
          <cell r="H701">
            <v>11.018160682912653</v>
          </cell>
          <cell r="I701">
            <v>12.936116814230367</v>
          </cell>
        </row>
        <row r="702">
          <cell r="A702" t="str">
            <v>D-ITOT_LTH</v>
          </cell>
          <cell r="B702" t="str">
            <v>VAR_ncap</v>
          </cell>
          <cell r="C702" t="str">
            <v>-</v>
          </cell>
          <cell r="D702">
            <v>0.79547229258830299</v>
          </cell>
        </row>
        <row r="703">
          <cell r="A703" t="str">
            <v>D-ITOT_LTH</v>
          </cell>
          <cell r="B703" t="str">
            <v>VAR_cap</v>
          </cell>
          <cell r="C703" t="str">
            <v>-</v>
          </cell>
          <cell r="D703">
            <v>0.79547229258830299</v>
          </cell>
          <cell r="E703">
            <v>0.79547229258830299</v>
          </cell>
          <cell r="F703">
            <v>0.79547229258830299</v>
          </cell>
          <cell r="G703">
            <v>0.79547229258830299</v>
          </cell>
          <cell r="H703">
            <v>0.79547229258830299</v>
          </cell>
          <cell r="I703">
            <v>0.79547229258830299</v>
          </cell>
        </row>
        <row r="704">
          <cell r="A704" t="str">
            <v>D-IH2</v>
          </cell>
          <cell r="B704" t="str">
            <v>VAR_fout</v>
          </cell>
          <cell r="C704" t="str">
            <v>IH2</v>
          </cell>
          <cell r="G704">
            <v>1.0360511168203439E-5</v>
          </cell>
          <cell r="H704">
            <v>0.57652007862589938</v>
          </cell>
          <cell r="I704">
            <v>3.6082710311842576</v>
          </cell>
        </row>
        <row r="705">
          <cell r="A705" t="str">
            <v>D-IH2</v>
          </cell>
          <cell r="B705" t="str">
            <v>VAR_fin</v>
          </cell>
          <cell r="C705" t="str">
            <v>H2</v>
          </cell>
          <cell r="G705">
            <v>1.0439441562351283E-5</v>
          </cell>
          <cell r="H705">
            <v>0.58091223228524258</v>
          </cell>
          <cell r="I705">
            <v>3.6357602399752036</v>
          </cell>
        </row>
        <row r="706">
          <cell r="A706" t="str">
            <v>D-IH2</v>
          </cell>
          <cell r="B706" t="str">
            <v>VAR_ncap</v>
          </cell>
          <cell r="C706" t="str">
            <v>-</v>
          </cell>
          <cell r="G706">
            <v>6.9388122501201602E-7</v>
          </cell>
          <cell r="H706">
            <v>2.9696434195895901E-2</v>
          </cell>
          <cell r="I706">
            <v>0.127768691409821</v>
          </cell>
        </row>
        <row r="707">
          <cell r="A707" t="str">
            <v>D-IH2</v>
          </cell>
          <cell r="B707" t="str">
            <v>VAR_cap</v>
          </cell>
          <cell r="C707" t="str">
            <v>-</v>
          </cell>
          <cell r="G707">
            <v>6.9388122501201602E-7</v>
          </cell>
          <cell r="H707">
            <v>2.9697572323676698E-2</v>
          </cell>
          <cell r="I707">
            <v>0.15746626373349801</v>
          </cell>
        </row>
        <row r="708">
          <cell r="A708" t="str">
            <v>D-RHNM_LTH_CHPWOD</v>
          </cell>
          <cell r="B708" t="str">
            <v>VAR_fout</v>
          </cell>
          <cell r="C708" t="str">
            <v>RHNM_LTH_CHPWOD_ON</v>
          </cell>
          <cell r="G708">
            <v>8.6656393814980868E-6</v>
          </cell>
          <cell r="H708">
            <v>1.1479140837561221E-5</v>
          </cell>
          <cell r="I708">
            <v>4.8136842693228514E-6</v>
          </cell>
        </row>
        <row r="709">
          <cell r="A709" t="str">
            <v>D-RHNM_LTH_CHPWOD</v>
          </cell>
          <cell r="B709" t="str">
            <v>VAR_fout</v>
          </cell>
          <cell r="C709" t="str">
            <v>RHSA_LTH</v>
          </cell>
          <cell r="G709">
            <v>5.4085995700288075E-7</v>
          </cell>
          <cell r="H709">
            <v>7.8986146186424689E-8</v>
          </cell>
          <cell r="I709">
            <v>2.7026940249192701E-8</v>
          </cell>
        </row>
        <row r="710">
          <cell r="A710" t="str">
            <v>D-RHNM_LTH_CHPWOD</v>
          </cell>
          <cell r="B710" t="str">
            <v>VAR_fin</v>
          </cell>
          <cell r="C710" t="str">
            <v>RHNM_LTH_CHPWOD</v>
          </cell>
          <cell r="G710">
            <v>1.0174126923769574E-5</v>
          </cell>
          <cell r="H710">
            <v>1.1573439792531751E-5</v>
          </cell>
          <cell r="I710">
            <v>4.8506781878699204E-6</v>
          </cell>
        </row>
        <row r="711">
          <cell r="A711" t="str">
            <v>RHNS-SHWODBR</v>
          </cell>
          <cell r="B711" t="str">
            <v>VAR_fout</v>
          </cell>
          <cell r="C711" t="str">
            <v>RHNS-SHWOD</v>
          </cell>
          <cell r="E711">
            <v>2.6568039366957702E-2</v>
          </cell>
          <cell r="F711">
            <v>6.4334307331028254E-2</v>
          </cell>
          <cell r="G711">
            <v>0.10771952271827689</v>
          </cell>
          <cell r="H711">
            <v>0.1492674953214973</v>
          </cell>
          <cell r="I711">
            <v>5.9504869006335774E-2</v>
          </cell>
        </row>
        <row r="712">
          <cell r="A712" t="str">
            <v>RHNS-SHWODBR</v>
          </cell>
          <cell r="B712" t="str">
            <v>VAR_fin</v>
          </cell>
          <cell r="C712" t="str">
            <v>RHNSWODBRC</v>
          </cell>
          <cell r="E712">
            <v>2.6568039366957702E-2</v>
          </cell>
          <cell r="F712">
            <v>6.4334307331028254E-2</v>
          </cell>
          <cell r="G712">
            <v>0.10771952271827689</v>
          </cell>
          <cell r="H712">
            <v>0.1492674953214973</v>
          </cell>
          <cell r="I712">
            <v>5.9504869006335774E-2</v>
          </cell>
        </row>
        <row r="713">
          <cell r="A713" t="str">
            <v>RHNS-SHWODBR</v>
          </cell>
          <cell r="B713" t="str">
            <v>VAR_fin</v>
          </cell>
          <cell r="C713" t="str">
            <v>RWOD</v>
          </cell>
          <cell r="E713">
            <v>3.6900054676330118E-2</v>
          </cell>
          <cell r="F713">
            <v>8.9353204626428165E-2</v>
          </cell>
          <cell r="G713">
            <v>0.14961044821982905</v>
          </cell>
          <cell r="H713">
            <v>0.20731596572430172</v>
          </cell>
          <cell r="I713">
            <v>8.2645651397688619E-2</v>
          </cell>
        </row>
        <row r="714">
          <cell r="A714" t="str">
            <v>RHNS-SHWODBR</v>
          </cell>
          <cell r="B714" t="str">
            <v>VAR_ncap</v>
          </cell>
          <cell r="C714" t="str">
            <v>-</v>
          </cell>
          <cell r="E714">
            <v>2.1802488939324902E-3</v>
          </cell>
          <cell r="F714">
            <v>5.6669202059040002E-3</v>
          </cell>
        </row>
        <row r="715">
          <cell r="A715" t="str">
            <v>RHNS-SHWODBR</v>
          </cell>
          <cell r="B715" t="str">
            <v>VAR_cap</v>
          </cell>
          <cell r="C715" t="str">
            <v>-</v>
          </cell>
          <cell r="E715">
            <v>2.1802488939324902E-3</v>
          </cell>
          <cell r="F715">
            <v>7.8471690998364908E-3</v>
          </cell>
          <cell r="G715">
            <v>7.8471690998364908E-3</v>
          </cell>
          <cell r="H715">
            <v>1.12517528374994E-2</v>
          </cell>
          <cell r="I715">
            <v>4.3348563912692702E-3</v>
          </cell>
        </row>
        <row r="716">
          <cell r="A716" t="str">
            <v>D-RHNM_NKEV_GAS_ELC_CHP</v>
          </cell>
          <cell r="B716" t="str">
            <v>VAR_fout</v>
          </cell>
          <cell r="C716" t="str">
            <v>ELC5</v>
          </cell>
          <cell r="E716">
            <v>6.0058960937360041E-4</v>
          </cell>
          <cell r="F716">
            <v>6.7739366775741163E-4</v>
          </cell>
          <cell r="G716">
            <v>6.4615917158955495E-4</v>
          </cell>
          <cell r="H716">
            <v>0.20460475442800355</v>
          </cell>
          <cell r="I716">
            <v>0.46393753041211644</v>
          </cell>
        </row>
        <row r="717">
          <cell r="A717" t="str">
            <v>D-RHNM_NKEV_GAS_ELC_CHP</v>
          </cell>
          <cell r="B717" t="str">
            <v>VAR_fout</v>
          </cell>
          <cell r="C717" t="str">
            <v>RHNM_ELC</v>
          </cell>
          <cell r="E717">
            <v>6.0061196376884883E-4</v>
          </cell>
          <cell r="F717">
            <v>6.772950924611575E-4</v>
          </cell>
          <cell r="G717">
            <v>6.4599383178971825E-4</v>
          </cell>
          <cell r="H717">
            <v>0.20170001106287272</v>
          </cell>
          <cell r="I717">
            <v>0.44814537202622773</v>
          </cell>
        </row>
        <row r="718">
          <cell r="A718" t="str">
            <v>D-RHNM_NKEV_GAS_ELC_CHP</v>
          </cell>
          <cell r="B718" t="str">
            <v>VAR_fin</v>
          </cell>
          <cell r="C718" t="str">
            <v>RHNM_NKEV_GAS_ELC_CHP</v>
          </cell>
          <cell r="E718">
            <v>1.2012015731424502E-3</v>
          </cell>
          <cell r="F718">
            <v>1.3546804723039334E-3</v>
          </cell>
          <cell r="G718">
            <v>1.2921530033792735E-3</v>
          </cell>
          <cell r="H718">
            <v>0.40630476549087602</v>
          </cell>
          <cell r="I718">
            <v>0.912082902438345</v>
          </cell>
        </row>
        <row r="719">
          <cell r="A719" t="str">
            <v>D-RLFO</v>
          </cell>
          <cell r="B719" t="str">
            <v>VAR_fout</v>
          </cell>
          <cell r="C719" t="str">
            <v>CO2</v>
          </cell>
          <cell r="D719">
            <v>4514.4818661065301</v>
          </cell>
          <cell r="E719">
            <v>3764.60138529291</v>
          </cell>
          <cell r="F719">
            <v>3350.7697799665998</v>
          </cell>
          <cell r="G719">
            <v>3257.6358971916402</v>
          </cell>
          <cell r="H719">
            <v>2537.3406752667802</v>
          </cell>
          <cell r="I719">
            <v>2053.6687631457999</v>
          </cell>
        </row>
        <row r="720">
          <cell r="A720" t="str">
            <v>D-RLFO</v>
          </cell>
          <cell r="B720" t="str">
            <v>VAR_fout</v>
          </cell>
          <cell r="C720" t="str">
            <v>RLFO</v>
          </cell>
          <cell r="D720">
            <v>60.231814895333663</v>
          </cell>
          <cell r="E720">
            <v>50.226976321700626</v>
          </cell>
          <cell r="F720">
            <v>44.705672274794082</v>
          </cell>
          <cell r="G720">
            <v>43.463088131610156</v>
          </cell>
          <cell r="H720">
            <v>33.852973546057179</v>
          </cell>
          <cell r="I720">
            <v>27.399865920220059</v>
          </cell>
        </row>
        <row r="721">
          <cell r="A721" t="str">
            <v>D-RLFO</v>
          </cell>
          <cell r="B721" t="str">
            <v>VAR_fin</v>
          </cell>
          <cell r="C721" t="str">
            <v>LFO</v>
          </cell>
          <cell r="D721">
            <v>61.254842145271681</v>
          </cell>
          <cell r="E721">
            <v>51.080073070460124</v>
          </cell>
          <cell r="F721">
            <v>45.464990230211676</v>
          </cell>
          <cell r="G721">
            <v>44.201301183061531</v>
          </cell>
          <cell r="H721">
            <v>34.427960315695728</v>
          </cell>
          <cell r="I721">
            <v>27.865247803877931</v>
          </cell>
        </row>
        <row r="722">
          <cell r="A722" t="str">
            <v>D-SCOM_LTH_CHPBIO</v>
          </cell>
          <cell r="B722" t="str">
            <v>VAR_fout</v>
          </cell>
          <cell r="C722" t="str">
            <v>SCOM_LTH_CHPBIO_ON</v>
          </cell>
          <cell r="D722">
            <v>1.4243074705787642</v>
          </cell>
          <cell r="E722">
            <v>1.5427972475237295</v>
          </cell>
          <cell r="F722">
            <v>1.398218668693586</v>
          </cell>
          <cell r="G722">
            <v>1.1578211916808996</v>
          </cell>
          <cell r="H722">
            <v>0.75348647356105514</v>
          </cell>
          <cell r="I722">
            <v>0.62831129128536434</v>
          </cell>
        </row>
        <row r="723">
          <cell r="A723" t="str">
            <v>D-SCOM_LTH_CHPBIO</v>
          </cell>
          <cell r="B723" t="str">
            <v>VAR_fout</v>
          </cell>
          <cell r="C723" t="str">
            <v>LTH</v>
          </cell>
          <cell r="E723">
            <v>3.5512038918226727E-2</v>
          </cell>
          <cell r="F723">
            <v>8.3972118797510889E-2</v>
          </cell>
          <cell r="G723">
            <v>0.16531247538953237</v>
          </cell>
          <cell r="H723">
            <v>0.24958196128519883</v>
          </cell>
          <cell r="I723">
            <v>0.37660729225300899</v>
          </cell>
        </row>
        <row r="724">
          <cell r="A724" t="str">
            <v>D-SCOM_LTH_CHPBIO</v>
          </cell>
          <cell r="B724" t="str">
            <v>VAR_fin</v>
          </cell>
          <cell r="C724" t="str">
            <v>SCOM_LTH_CHPBIO</v>
          </cell>
          <cell r="D724">
            <v>1.4243074705787642</v>
          </cell>
          <cell r="E724">
            <v>1.5783092864419592</v>
          </cell>
          <cell r="F724">
            <v>1.4821907874910971</v>
          </cell>
          <cell r="G724">
            <v>1.3231336670704328</v>
          </cell>
          <cell r="H724">
            <v>1.0030684348462535</v>
          </cell>
          <cell r="I724">
            <v>1.0049185835383734</v>
          </cell>
        </row>
        <row r="725">
          <cell r="A725" t="str">
            <v>D-SCOM_LTH_CHPHFC</v>
          </cell>
          <cell r="B725" t="str">
            <v>VAR_fout</v>
          </cell>
          <cell r="C725" t="str">
            <v>SCOM_LTH_CHPHFC_ON</v>
          </cell>
          <cell r="G725">
            <v>1.0647513238664716E-6</v>
          </cell>
          <cell r="H725">
            <v>1.252228498745535E-6</v>
          </cell>
          <cell r="I725">
            <v>5.9418232733177594E-7</v>
          </cell>
        </row>
        <row r="726">
          <cell r="A726" t="str">
            <v>D-SCOM_LTH_CHPHFC</v>
          </cell>
          <cell r="B726" t="str">
            <v>VAR_fin</v>
          </cell>
          <cell r="C726" t="str">
            <v>SCOM_LTH_CHPHFC</v>
          </cell>
          <cell r="G726">
            <v>1.0656158187497286E-6</v>
          </cell>
          <cell r="H726">
            <v>1.2540166237485866E-6</v>
          </cell>
          <cell r="I726">
            <v>5.954251047470702E-7</v>
          </cell>
        </row>
        <row r="727">
          <cell r="A727" t="str">
            <v>D-SCOM_NKEV_GAS_ELC_CHP</v>
          </cell>
          <cell r="B727" t="str">
            <v>VAR_fout</v>
          </cell>
          <cell r="C727" t="str">
            <v>ELC5</v>
          </cell>
          <cell r="D727">
            <v>0.145305330765441</v>
          </cell>
          <cell r="E727">
            <v>0.31120586453284071</v>
          </cell>
          <cell r="F727">
            <v>0.26809319563230666</v>
          </cell>
          <cell r="G727">
            <v>0.61695310605671361</v>
          </cell>
          <cell r="H727">
            <v>2.408485656590631</v>
          </cell>
          <cell r="I727">
            <v>2.0263727806626348</v>
          </cell>
        </row>
        <row r="728">
          <cell r="A728" t="str">
            <v>D-SCOM_NKEV_GAS_ELC_CHP</v>
          </cell>
          <cell r="B728" t="str">
            <v>VAR_fout</v>
          </cell>
          <cell r="C728" t="str">
            <v>SCOM_ELC</v>
          </cell>
          <cell r="D728">
            <v>0.44909068942203201</v>
          </cell>
          <cell r="E728">
            <v>0.3146538373540414</v>
          </cell>
          <cell r="F728">
            <v>0.27045996219977192</v>
          </cell>
          <cell r="G728">
            <v>0.63177614810580196</v>
          </cell>
          <cell r="H728">
            <v>2.3909267411865938</v>
          </cell>
          <cell r="I728">
            <v>1.9914983822351724</v>
          </cell>
        </row>
        <row r="729">
          <cell r="A729" t="str">
            <v>D-SCOM_NKEV_GAS_ELC_CHP</v>
          </cell>
          <cell r="B729" t="str">
            <v>VAR_fin</v>
          </cell>
          <cell r="C729" t="str">
            <v>SCOM_NKEV_GAS_ELC_CHP</v>
          </cell>
          <cell r="D729">
            <v>0.59439602018747306</v>
          </cell>
          <cell r="E729">
            <v>0.62585970188688145</v>
          </cell>
          <cell r="F729">
            <v>0.53855314904796237</v>
          </cell>
          <cell r="G729">
            <v>1.2487292541625159</v>
          </cell>
          <cell r="H729">
            <v>4.7994123977772194</v>
          </cell>
          <cell r="I729">
            <v>4.017871162897805</v>
          </cell>
        </row>
        <row r="730">
          <cell r="A730" t="str">
            <v>RHEM-SHLTHDH</v>
          </cell>
          <cell r="B730" t="str">
            <v>VAR_fout</v>
          </cell>
          <cell r="C730" t="str">
            <v>RHEM-SHLTHD</v>
          </cell>
          <cell r="D730">
            <v>2.0113911826085515</v>
          </cell>
          <cell r="E730">
            <v>3.7887233336174599</v>
          </cell>
          <cell r="F730">
            <v>4.0998695228900077</v>
          </cell>
          <cell r="G730">
            <v>3.0748196846887481</v>
          </cell>
          <cell r="H730">
            <v>3.8621114456542309</v>
          </cell>
          <cell r="I730">
            <v>3.5943262365456645</v>
          </cell>
        </row>
        <row r="731">
          <cell r="A731" t="str">
            <v>RHEM-SHLTHDH</v>
          </cell>
          <cell r="B731" t="str">
            <v>VAR_fin</v>
          </cell>
          <cell r="C731" t="str">
            <v>RHEMLTHDHC</v>
          </cell>
          <cell r="D731">
            <v>2.0113911826085515</v>
          </cell>
          <cell r="E731">
            <v>3.7887233336174599</v>
          </cell>
          <cell r="F731">
            <v>4.0998695228900077</v>
          </cell>
          <cell r="G731">
            <v>3.0748196846887481</v>
          </cell>
          <cell r="H731">
            <v>3.8621114456542309</v>
          </cell>
          <cell r="I731">
            <v>3.5943262365456645</v>
          </cell>
        </row>
        <row r="732">
          <cell r="A732" t="str">
            <v>RHEM-SHLTHDH</v>
          </cell>
          <cell r="B732" t="str">
            <v>VAR_fin</v>
          </cell>
          <cell r="C732" t="str">
            <v>RHEM_LTH_DH</v>
          </cell>
          <cell r="D732">
            <v>2.0317082652611611</v>
          </cell>
          <cell r="E732">
            <v>3.8269932662802617</v>
          </cell>
          <cell r="F732">
            <v>4.1412823463535391</v>
          </cell>
          <cell r="G732">
            <v>3.1058784693825738</v>
          </cell>
          <cell r="H732">
            <v>3.9011226723780106</v>
          </cell>
          <cell r="I732">
            <v>3.6306325621673352</v>
          </cell>
        </row>
        <row r="733">
          <cell r="A733" t="str">
            <v>RHEM-SHLTHDH</v>
          </cell>
          <cell r="B733" t="str">
            <v>VAR_cap</v>
          </cell>
          <cell r="C733" t="str">
            <v>-</v>
          </cell>
          <cell r="D733">
            <v>0.31562546711168799</v>
          </cell>
          <cell r="E733">
            <v>0.31562546711168799</v>
          </cell>
          <cell r="F733">
            <v>0.31562546711168799</v>
          </cell>
          <cell r="G733">
            <v>0.31562546711168799</v>
          </cell>
          <cell r="H733">
            <v>0.31562546711168799</v>
          </cell>
          <cell r="I733">
            <v>0.31562546711168799</v>
          </cell>
        </row>
        <row r="734">
          <cell r="A734" t="str">
            <v>D-ITOT_SOLELC</v>
          </cell>
          <cell r="B734" t="str">
            <v>VAR_fout</v>
          </cell>
          <cell r="C734" t="str">
            <v>ITOT_ELC</v>
          </cell>
          <cell r="D734">
            <v>3.517949300924172</v>
          </cell>
          <cell r="E734">
            <v>4.8498328208551778</v>
          </cell>
          <cell r="F734">
            <v>9.5944996239608908</v>
          </cell>
          <cell r="G734">
            <v>12.301340614085415</v>
          </cell>
          <cell r="H734">
            <v>16.407575096838009</v>
          </cell>
          <cell r="I734">
            <v>21.911383420887471</v>
          </cell>
        </row>
        <row r="735">
          <cell r="A735" t="str">
            <v>D-ITOT_SOLELC</v>
          </cell>
          <cell r="B735" t="str">
            <v>VAR_fout</v>
          </cell>
          <cell r="C735" t="str">
            <v>ELC5</v>
          </cell>
          <cell r="D735">
            <v>4.6987833591041852E-6</v>
          </cell>
          <cell r="E735">
            <v>2.9056168475433555E-6</v>
          </cell>
          <cell r="F735">
            <v>2.968779553610212E-6</v>
          </cell>
          <cell r="G735">
            <v>5.1444595662619276E-3</v>
          </cell>
          <cell r="H735">
            <v>0.13101291706335308</v>
          </cell>
          <cell r="I735">
            <v>1.0652167857748285</v>
          </cell>
        </row>
        <row r="736">
          <cell r="A736" t="str">
            <v>D-ITOT_SOLELC</v>
          </cell>
          <cell r="B736" t="str">
            <v>VAR_fin</v>
          </cell>
          <cell r="C736" t="str">
            <v>ITOT_SOL_ELC</v>
          </cell>
          <cell r="D736">
            <v>3.517953999707534</v>
          </cell>
          <cell r="E736">
            <v>4.8498357259899549</v>
          </cell>
          <cell r="F736">
            <v>9.5945025927404402</v>
          </cell>
          <cell r="G736">
            <v>12.306486147260243</v>
          </cell>
          <cell r="H736">
            <v>16.538587956051593</v>
          </cell>
          <cell r="I736">
            <v>22.976601106238586</v>
          </cell>
        </row>
        <row r="737">
          <cell r="A737" t="str">
            <v>D-SWOD</v>
          </cell>
          <cell r="B737" t="str">
            <v>VAR_fout</v>
          </cell>
          <cell r="C737" t="str">
            <v>SWOD</v>
          </cell>
          <cell r="D737">
            <v>8.5743670067845432</v>
          </cell>
          <cell r="E737">
            <v>9.9817473444545524</v>
          </cell>
          <cell r="F737">
            <v>8.3576973852525906</v>
          </cell>
          <cell r="G737">
            <v>6.81992808330138</v>
          </cell>
          <cell r="H737">
            <v>3.0111371657622019</v>
          </cell>
          <cell r="I737">
            <v>0.62120853817147625</v>
          </cell>
        </row>
        <row r="738">
          <cell r="A738" t="str">
            <v>D-SWOD</v>
          </cell>
          <cell r="B738" t="str">
            <v>VAR_fin</v>
          </cell>
          <cell r="C738" t="str">
            <v>WOD</v>
          </cell>
          <cell r="D738">
            <v>8.5743670067845432</v>
          </cell>
          <cell r="E738">
            <v>9.9817473444545524</v>
          </cell>
          <cell r="F738">
            <v>8.3576973852525906</v>
          </cell>
          <cell r="G738">
            <v>6.81992808330138</v>
          </cell>
          <cell r="H738">
            <v>3.0111371657622019</v>
          </cell>
          <cell r="I738">
            <v>0.62120853817147625</v>
          </cell>
        </row>
        <row r="739">
          <cell r="A739" t="str">
            <v>D-RSH2R</v>
          </cell>
          <cell r="B739" t="str">
            <v>VAR_fout</v>
          </cell>
          <cell r="C739" t="str">
            <v>RSH2</v>
          </cell>
          <cell r="G739">
            <v>2.8078842386410172E-6</v>
          </cell>
          <cell r="H739">
            <v>1.8992175899332799E-6</v>
          </cell>
          <cell r="I739">
            <v>7.9188801890249501E-7</v>
          </cell>
        </row>
        <row r="740">
          <cell r="A740" t="str">
            <v>D-RSH2R</v>
          </cell>
          <cell r="B740" t="str">
            <v>VAR_fin</v>
          </cell>
          <cell r="C740" t="str">
            <v>H2</v>
          </cell>
          <cell r="G740">
            <v>2.8078842386410172E-6</v>
          </cell>
          <cell r="H740">
            <v>1.8992175899332799E-6</v>
          </cell>
          <cell r="I740">
            <v>7.9188801890249501E-7</v>
          </cell>
        </row>
        <row r="741">
          <cell r="A741" t="str">
            <v>D-RSH2R</v>
          </cell>
          <cell r="B741" t="str">
            <v>VAR_ncap</v>
          </cell>
          <cell r="C741" t="str">
            <v>-</v>
          </cell>
          <cell r="G741">
            <v>2.1799219966301199E-7</v>
          </cell>
          <cell r="H741">
            <v>1.51749962675658E-7</v>
          </cell>
          <cell r="I741">
            <v>2.0502662332006799E-8</v>
          </cell>
        </row>
        <row r="742">
          <cell r="A742" t="str">
            <v>D-RSH2R</v>
          </cell>
          <cell r="B742" t="str">
            <v>VAR_cap</v>
          </cell>
          <cell r="C742" t="str">
            <v>-</v>
          </cell>
          <cell r="G742">
            <v>2.1799219966301199E-7</v>
          </cell>
          <cell r="H742">
            <v>1.7614902785943199E-7</v>
          </cell>
          <cell r="I742">
            <v>7.2480248741080796E-8</v>
          </cell>
        </row>
        <row r="743">
          <cell r="A743" t="str">
            <v>SCOM-SHLTHCHPBIO</v>
          </cell>
          <cell r="B743" t="str">
            <v>VAR_fout</v>
          </cell>
          <cell r="C743" t="str">
            <v>SCOM-SHLTHC-BIO</v>
          </cell>
          <cell r="D743">
            <v>1.4100643958729777</v>
          </cell>
          <cell r="E743">
            <v>1.527369275048492</v>
          </cell>
          <cell r="F743">
            <v>1.3842364820066499</v>
          </cell>
          <cell r="G743">
            <v>1.1462429797640918</v>
          </cell>
          <cell r="H743">
            <v>0.74595160882544487</v>
          </cell>
          <cell r="I743">
            <v>0.62202817837251012</v>
          </cell>
        </row>
        <row r="744">
          <cell r="A744" t="str">
            <v>SCOM-SHLTHCHPBIO</v>
          </cell>
          <cell r="B744" t="str">
            <v>VAR_fin</v>
          </cell>
          <cell r="C744" t="str">
            <v>SCOM_LTH_CHPBIO_ON</v>
          </cell>
          <cell r="D744">
            <v>1.4243074705787642</v>
          </cell>
          <cell r="E744">
            <v>1.5427972475237295</v>
          </cell>
          <cell r="F744">
            <v>1.398218668693586</v>
          </cell>
          <cell r="G744">
            <v>1.1578211916808996</v>
          </cell>
          <cell r="H744">
            <v>0.75348647356105514</v>
          </cell>
          <cell r="I744">
            <v>0.62831129128536434</v>
          </cell>
        </row>
        <row r="745">
          <cell r="A745" t="str">
            <v>SCOM-SHLTHCHPBIO</v>
          </cell>
          <cell r="B745" t="str">
            <v>VAR_fin</v>
          </cell>
          <cell r="C745" t="str">
            <v>SCOMLTHCHPC</v>
          </cell>
          <cell r="D745">
            <v>1.4100643958729777</v>
          </cell>
          <cell r="E745">
            <v>1.527369275048492</v>
          </cell>
          <cell r="F745">
            <v>1.3842364820066499</v>
          </cell>
          <cell r="G745">
            <v>1.1462429797640918</v>
          </cell>
          <cell r="H745">
            <v>0.74595160882544487</v>
          </cell>
          <cell r="I745">
            <v>0.62202817837251012</v>
          </cell>
        </row>
        <row r="746">
          <cell r="A746" t="str">
            <v>SCOM-SHLTHCHPBIO</v>
          </cell>
          <cell r="B746" t="str">
            <v>VAR_ncap</v>
          </cell>
          <cell r="C746" t="str">
            <v>-</v>
          </cell>
          <cell r="E746">
            <v>1.1823295015602E-2</v>
          </cell>
          <cell r="F746">
            <v>1.3078470961105999E-4</v>
          </cell>
          <cell r="G746">
            <v>1.1643892079831899E-4</v>
          </cell>
          <cell r="H746">
            <v>1.69162049381089E-2</v>
          </cell>
          <cell r="I746">
            <v>2.7826066505788099E-2</v>
          </cell>
        </row>
        <row r="747">
          <cell r="A747" t="str">
            <v>SCOM-SHLTHCHPBIO</v>
          </cell>
          <cell r="B747" t="str">
            <v>VAR_cap</v>
          </cell>
          <cell r="C747" t="str">
            <v>-</v>
          </cell>
          <cell r="D747">
            <v>0.109139687579039</v>
          </cell>
          <cell r="E747">
            <v>0.12094050680119309</v>
          </cell>
          <cell r="F747">
            <v>0.11363006005174692</v>
          </cell>
          <cell r="G747">
            <v>0.10144630661305699</v>
          </cell>
          <cell r="H747">
            <v>7.7078813724360304E-2</v>
          </cell>
          <cell r="I747">
            <v>6.5458242748758638E-2</v>
          </cell>
        </row>
        <row r="748">
          <cell r="A748" t="str">
            <v>D-RSH2</v>
          </cell>
          <cell r="B748" t="str">
            <v>VAR_fout</v>
          </cell>
          <cell r="C748" t="str">
            <v>RSH2</v>
          </cell>
          <cell r="G748">
            <v>3.2940501142686772E-6</v>
          </cell>
          <cell r="H748">
            <v>6.3884867957296447E-6</v>
          </cell>
          <cell r="I748">
            <v>4.9129806285676695E-6</v>
          </cell>
        </row>
        <row r="749">
          <cell r="A749" t="str">
            <v>D-RSH2</v>
          </cell>
          <cell r="B749" t="str">
            <v>VAR_fin</v>
          </cell>
          <cell r="C749" t="str">
            <v>H2</v>
          </cell>
          <cell r="G749">
            <v>3.3191454661910772E-6</v>
          </cell>
          <cell r="H749">
            <v>6.4371567669896378E-6</v>
          </cell>
          <cell r="I749">
            <v>4.9504096213227459E-6</v>
          </cell>
        </row>
        <row r="750">
          <cell r="A750" t="str">
            <v>D-RSH2</v>
          </cell>
          <cell r="B750" t="str">
            <v>VAR_ncap</v>
          </cell>
          <cell r="C750" t="str">
            <v>-</v>
          </cell>
          <cell r="G750">
            <v>2.62228409464863E-7</v>
          </cell>
        </row>
        <row r="751">
          <cell r="A751" t="str">
            <v>D-RSH2</v>
          </cell>
          <cell r="B751" t="str">
            <v>VAR_cap</v>
          </cell>
          <cell r="C751" t="str">
            <v>-</v>
          </cell>
          <cell r="G751">
            <v>2.62228409464863E-7</v>
          </cell>
          <cell r="H751">
            <v>4.13734987278553E-7</v>
          </cell>
          <cell r="I751">
            <v>4.13734987278553E-7</v>
          </cell>
        </row>
        <row r="752">
          <cell r="A752" t="str">
            <v>RHES-SHNGABR</v>
          </cell>
          <cell r="B752" t="str">
            <v>VAR_fout</v>
          </cell>
          <cell r="C752" t="str">
            <v>CO2_R</v>
          </cell>
          <cell r="D752">
            <v>1043.13502436978</v>
          </cell>
          <cell r="E752">
            <v>1199.2172491671299</v>
          </cell>
          <cell r="F752">
            <v>1077.6814663122</v>
          </cell>
          <cell r="G752">
            <v>1156.6062963413899</v>
          </cell>
          <cell r="H752">
            <v>1080.7572907215001</v>
          </cell>
          <cell r="I752">
            <v>968.78047327595402</v>
          </cell>
        </row>
        <row r="753">
          <cell r="A753" t="str">
            <v>RHES-SHNGABR</v>
          </cell>
          <cell r="B753" t="str">
            <v>VAR_fout</v>
          </cell>
          <cell r="C753" t="str">
            <v>RHES-SHNGA</v>
          </cell>
          <cell r="D753">
            <v>17.570536758001687</v>
          </cell>
          <cell r="E753">
            <v>20.19958132462359</v>
          </cell>
          <cell r="F753">
            <v>18.152436046038869</v>
          </cell>
          <cell r="G753">
            <v>19.481843644048315</v>
          </cell>
          <cell r="H753">
            <v>18.204245145131647</v>
          </cell>
          <cell r="I753">
            <v>16.318110808726182</v>
          </cell>
        </row>
        <row r="754">
          <cell r="A754" t="str">
            <v>RHES-SHNGABR</v>
          </cell>
          <cell r="B754" t="str">
            <v>VAR_fin</v>
          </cell>
          <cell r="C754" t="str">
            <v>RNGA</v>
          </cell>
          <cell r="D754">
            <v>18.495301850528097</v>
          </cell>
          <cell r="E754">
            <v>21.262717183814313</v>
          </cell>
          <cell r="F754">
            <v>19.10782741688303</v>
          </cell>
          <cell r="G754">
            <v>20.507203835840329</v>
          </cell>
          <cell r="H754">
            <v>19.162363310664894</v>
          </cell>
          <cell r="I754">
            <v>17.176958746027552</v>
          </cell>
        </row>
        <row r="755">
          <cell r="A755" t="str">
            <v>RHES-SHNGABR</v>
          </cell>
          <cell r="B755" t="str">
            <v>VAR_ncap</v>
          </cell>
          <cell r="C755" t="str">
            <v>-</v>
          </cell>
          <cell r="E755">
            <v>0.20995865367615299</v>
          </cell>
          <cell r="H755">
            <v>0.31696727066942199</v>
          </cell>
          <cell r="I755">
            <v>0.602970396775516</v>
          </cell>
        </row>
        <row r="756">
          <cell r="A756" t="str">
            <v>RHES-SHNGABR</v>
          </cell>
          <cell r="B756" t="str">
            <v>VAR_cap</v>
          </cell>
          <cell r="C756" t="str">
            <v>-</v>
          </cell>
          <cell r="D756">
            <v>1.4219190615860799</v>
          </cell>
          <cell r="E756">
            <v>1.631877715262233</v>
          </cell>
          <cell r="F756">
            <v>1.631877715262233</v>
          </cell>
          <cell r="G756">
            <v>1.631877715262233</v>
          </cell>
          <cell r="H756">
            <v>1.4800060690741601</v>
          </cell>
          <cell r="I756">
            <v>1.32496336210175</v>
          </cell>
        </row>
        <row r="757">
          <cell r="A757" t="str">
            <v>SCOM-SHLTHCHPHFC</v>
          </cell>
          <cell r="B757" t="str">
            <v>VAR_fout</v>
          </cell>
          <cell r="C757" t="str">
            <v>SCOM-SHLTHC-HFC</v>
          </cell>
          <cell r="G757">
            <v>1.034172078830315E-6</v>
          </cell>
          <cell r="H757">
            <v>1.2397062137580786E-6</v>
          </cell>
          <cell r="I757">
            <v>5.8824050405845788E-7</v>
          </cell>
        </row>
        <row r="758">
          <cell r="A758" t="str">
            <v>SCOM-SHLTHCHPHFC</v>
          </cell>
          <cell r="B758" t="str">
            <v>VAR_fin</v>
          </cell>
          <cell r="C758" t="str">
            <v>SCOM_LTH_CHPHFC_ON</v>
          </cell>
          <cell r="G758">
            <v>1.0647513238664716E-6</v>
          </cell>
          <cell r="H758">
            <v>1.252228498745535E-6</v>
          </cell>
          <cell r="I758">
            <v>5.9418232733177594E-7</v>
          </cell>
        </row>
        <row r="759">
          <cell r="A759" t="str">
            <v>SCOM-SHLTHCHPHFC</v>
          </cell>
          <cell r="B759" t="str">
            <v>VAR_fin</v>
          </cell>
          <cell r="C759" t="str">
            <v>SCOMLTHCHPC</v>
          </cell>
          <cell r="G759">
            <v>1.034172078830315E-6</v>
          </cell>
          <cell r="H759">
            <v>1.2397062137580786E-6</v>
          </cell>
          <cell r="I759">
            <v>5.8824050405845788E-7</v>
          </cell>
        </row>
        <row r="760">
          <cell r="A760" t="str">
            <v>SCOM-SHLTHCHPHFC</v>
          </cell>
          <cell r="B760" t="str">
            <v>VAR_ncap</v>
          </cell>
          <cell r="C760" t="str">
            <v>-</v>
          </cell>
          <cell r="G760">
            <v>1.43277919758827E-7</v>
          </cell>
          <cell r="H760">
            <v>1.1056858885633E-7</v>
          </cell>
          <cell r="I760">
            <v>8.9222988271549896E-8</v>
          </cell>
        </row>
        <row r="761">
          <cell r="A761" t="str">
            <v>SCOM-SHLTHCHPHFC</v>
          </cell>
          <cell r="B761" t="str">
            <v>VAR_cap</v>
          </cell>
          <cell r="C761" t="str">
            <v>-</v>
          </cell>
          <cell r="G761">
            <v>1.43277919758827E-7</v>
          </cell>
          <cell r="H761">
            <v>1.76639842382134E-7</v>
          </cell>
          <cell r="I761">
            <v>1.30218507946795E-7</v>
          </cell>
        </row>
        <row r="762">
          <cell r="A762" t="str">
            <v>RHSA-WHNGABR</v>
          </cell>
          <cell r="B762" t="str">
            <v>VAR_fout</v>
          </cell>
          <cell r="C762" t="str">
            <v>RHSA-WHNGA</v>
          </cell>
          <cell r="D762">
            <v>6.380448460442504</v>
          </cell>
          <cell r="E762">
            <v>5.3325054754525665</v>
          </cell>
          <cell r="F762">
            <v>8.6039638622258874</v>
          </cell>
          <cell r="G762">
            <v>8.6039644275218201</v>
          </cell>
          <cell r="H762">
            <v>7.1352248448094935</v>
          </cell>
          <cell r="I762">
            <v>4.1858752688092125</v>
          </cell>
        </row>
        <row r="763">
          <cell r="A763" t="str">
            <v>RHSA-WHNGABR</v>
          </cell>
          <cell r="B763" t="str">
            <v>VAR_fout</v>
          </cell>
          <cell r="C763" t="str">
            <v>CO2_R</v>
          </cell>
          <cell r="D763">
            <v>479.809724225276</v>
          </cell>
          <cell r="E763">
            <v>398.87706739459497</v>
          </cell>
          <cell r="F763">
            <v>638.50468661781599</v>
          </cell>
          <cell r="G763">
            <v>630.21245936653304</v>
          </cell>
          <cell r="H763">
            <v>509.400862338298</v>
          </cell>
          <cell r="I763">
            <v>295.10420645105</v>
          </cell>
        </row>
        <row r="764">
          <cell r="A764" t="str">
            <v>RHSA-WHNGABR</v>
          </cell>
          <cell r="B764" t="str">
            <v>VAR_fin</v>
          </cell>
          <cell r="C764" t="str">
            <v>RNGA</v>
          </cell>
          <cell r="D764">
            <v>8.5072646139233257</v>
          </cell>
          <cell r="E764">
            <v>7.0722884289821888</v>
          </cell>
          <cell r="F764">
            <v>11.321005081876166</v>
          </cell>
          <cell r="G764">
            <v>11.173979776002367</v>
          </cell>
          <cell r="H764">
            <v>9.0319301833031513</v>
          </cell>
          <cell r="I764">
            <v>5.2323440860115191</v>
          </cell>
        </row>
        <row r="765">
          <cell r="A765" t="str">
            <v>RHSA-WHNGABR</v>
          </cell>
          <cell r="B765" t="str">
            <v>VAR_ncap</v>
          </cell>
          <cell r="C765" t="str">
            <v>-</v>
          </cell>
          <cell r="F765">
            <v>0.151976561837595</v>
          </cell>
          <cell r="H765">
            <v>0.14597078980650199</v>
          </cell>
          <cell r="I765">
            <v>4.7008017602965198E-2</v>
          </cell>
        </row>
        <row r="766">
          <cell r="A766" t="str">
            <v>RHSA-WHNGABR</v>
          </cell>
          <cell r="B766" t="str">
            <v>VAR_cap</v>
          </cell>
          <cell r="C766" t="str">
            <v>-</v>
          </cell>
          <cell r="D766">
            <v>0.43610075802020798</v>
          </cell>
          <cell r="E766">
            <v>0.43610075802020798</v>
          </cell>
          <cell r="F766">
            <v>0.58807731985780298</v>
          </cell>
          <cell r="G766">
            <v>0.58807731985780298</v>
          </cell>
          <cell r="H766">
            <v>0.48768961058403598</v>
          </cell>
          <cell r="I766">
            <v>0.28610281557105699</v>
          </cell>
        </row>
        <row r="767">
          <cell r="A767" t="str">
            <v>ITOT-SWHWSTBR</v>
          </cell>
          <cell r="B767" t="str">
            <v>VAR_fout</v>
          </cell>
          <cell r="C767" t="str">
            <v>ITOT-SWH</v>
          </cell>
          <cell r="D767">
            <v>4.1173651220163148</v>
          </cell>
          <cell r="E767">
            <v>4.2663137436302589</v>
          </cell>
          <cell r="F767">
            <v>2.9611616626647543</v>
          </cell>
          <cell r="G767">
            <v>2.9280916114198563</v>
          </cell>
          <cell r="H767">
            <v>2.880408387049572</v>
          </cell>
          <cell r="I767">
            <v>2.9375813998441371</v>
          </cell>
        </row>
        <row r="768">
          <cell r="A768" t="str">
            <v>ITOT-SWHWSTBR</v>
          </cell>
          <cell r="B768" t="str">
            <v>VAR_fout</v>
          </cell>
          <cell r="C768" t="str">
            <v>CO2_I</v>
          </cell>
          <cell r="D768">
            <v>723.65811235438196</v>
          </cell>
          <cell r="E768">
            <v>749.83696100168299</v>
          </cell>
          <cell r="F768">
            <v>520.44659525623001</v>
          </cell>
          <cell r="G768">
            <v>514.63428321924698</v>
          </cell>
          <cell r="H768">
            <v>506.25359529962202</v>
          </cell>
          <cell r="I768">
            <v>501.11682703223499</v>
          </cell>
        </row>
        <row r="769">
          <cell r="A769" t="str">
            <v>ITOT-SWHWSTBR</v>
          </cell>
          <cell r="B769" t="str">
            <v>VAR_fin</v>
          </cell>
          <cell r="C769" t="str">
            <v>IWST</v>
          </cell>
          <cell r="D769">
            <v>7.7980400038187803</v>
          </cell>
          <cell r="E769">
            <v>8.0801396659664064</v>
          </cell>
          <cell r="F769">
            <v>5.6082607247438538</v>
          </cell>
          <cell r="G769">
            <v>5.5456280519315442</v>
          </cell>
          <cell r="H769">
            <v>5.455318914866611</v>
          </cell>
          <cell r="I769">
            <v>5.3999658085370204</v>
          </cell>
        </row>
        <row r="770">
          <cell r="A770" t="str">
            <v>ITOT-SWHWSTBR</v>
          </cell>
          <cell r="B770" t="str">
            <v>VAR_ncap</v>
          </cell>
          <cell r="C770" t="str">
            <v>-</v>
          </cell>
          <cell r="G770">
            <v>1.36950428911952E-8</v>
          </cell>
          <cell r="H770">
            <v>8.5259930329390901E-2</v>
          </cell>
          <cell r="I770">
            <v>0.114334322631972</v>
          </cell>
        </row>
        <row r="771">
          <cell r="A771" t="str">
            <v>ITOT-SWHWSTBR</v>
          </cell>
          <cell r="B771" t="str">
            <v>VAR_cap</v>
          </cell>
          <cell r="C771" t="str">
            <v>-</v>
          </cell>
          <cell r="D771">
            <v>0.35954682816669398</v>
          </cell>
          <cell r="E771">
            <v>0.32924055095579818</v>
          </cell>
          <cell r="F771">
            <v>0.32858961620823746</v>
          </cell>
          <cell r="G771">
            <v>0.30916342476956526</v>
          </cell>
          <cell r="H771">
            <v>0.17311474527041662</v>
          </cell>
          <cell r="I771">
            <v>0.21337241629256301</v>
          </cell>
        </row>
        <row r="772">
          <cell r="A772" t="str">
            <v>SCOM-SHSTG-ELC</v>
          </cell>
          <cell r="B772" t="str">
            <v>VAR_fout</v>
          </cell>
          <cell r="C772" t="str">
            <v>SCOM-SHAELCB</v>
          </cell>
          <cell r="F772">
            <v>5.9785819392653601E-2</v>
          </cell>
          <cell r="G772">
            <v>7.6365537827424626E-2</v>
          </cell>
          <cell r="H772">
            <v>7.2934849839677879E-2</v>
          </cell>
          <cell r="I772">
            <v>0.11273865642158766</v>
          </cell>
        </row>
        <row r="773">
          <cell r="A773" t="str">
            <v>SCOM-SHSTG-ELC</v>
          </cell>
          <cell r="B773" t="str">
            <v>VAR_fin</v>
          </cell>
          <cell r="C773" t="str">
            <v>SCOM-SHAELCB</v>
          </cell>
          <cell r="F773">
            <v>7.714965886617689E-2</v>
          </cell>
          <cell r="G773">
            <v>9.5463280751977575E-2</v>
          </cell>
          <cell r="H773">
            <v>8.5811039253782945E-2</v>
          </cell>
          <cell r="I773">
            <v>0.12527140228569458</v>
          </cell>
        </row>
        <row r="774">
          <cell r="A774" t="str">
            <v>SCOM-SHSTG-ELC</v>
          </cell>
          <cell r="B774" t="str">
            <v>VAR_ncap</v>
          </cell>
          <cell r="C774" t="str">
            <v>-</v>
          </cell>
          <cell r="D774">
            <v>3.1391589836136799E-6</v>
          </cell>
          <cell r="E774">
            <v>1.7201467192171099E-8</v>
          </cell>
          <cell r="F774">
            <v>4.08896518842903E-2</v>
          </cell>
          <cell r="G774">
            <v>5.685305652848E-8</v>
          </cell>
          <cell r="H774">
            <v>2.22761251101498E-2</v>
          </cell>
          <cell r="I774">
            <v>1.6560922250377201E-3</v>
          </cell>
        </row>
        <row r="775">
          <cell r="A775" t="str">
            <v>SCOM-SHSTG-ELC</v>
          </cell>
          <cell r="B775" t="str">
            <v>VAR_cap</v>
          </cell>
          <cell r="C775" t="str">
            <v>-</v>
          </cell>
          <cell r="D775">
            <v>3.1391589836136799E-6</v>
          </cell>
          <cell r="E775">
            <v>3.5147971084189932E-8</v>
          </cell>
          <cell r="F775">
            <v>4.0889685109994432E-2</v>
          </cell>
          <cell r="G775">
            <v>4.0889683475994781E-2</v>
          </cell>
          <cell r="H775">
            <v>2.9518644676810615E-2</v>
          </cell>
          <cell r="I775">
            <v>1.7822620268837564E-2</v>
          </cell>
        </row>
        <row r="776">
          <cell r="A776" t="str">
            <v>SCOM-SHNGABR</v>
          </cell>
          <cell r="B776" t="str">
            <v>VAR_fout</v>
          </cell>
          <cell r="C776" t="str">
            <v>CO2_S</v>
          </cell>
          <cell r="D776">
            <v>1440.9459249163399</v>
          </cell>
          <cell r="E776">
            <v>1508.6876056815499</v>
          </cell>
          <cell r="F776">
            <v>1440.31426398141</v>
          </cell>
          <cell r="G776">
            <v>1492.5426584147999</v>
          </cell>
          <cell r="H776">
            <v>1485.50508173464</v>
          </cell>
          <cell r="I776">
            <v>1236.57185348698</v>
          </cell>
        </row>
        <row r="777">
          <cell r="A777" t="str">
            <v>SCOM-SHNGABR</v>
          </cell>
          <cell r="B777" t="str">
            <v>VAR_fout</v>
          </cell>
          <cell r="C777" t="str">
            <v>SCOM-SHNGA</v>
          </cell>
          <cell r="D777">
            <v>24.189713919864669</v>
          </cell>
          <cell r="E777">
            <v>25.326919591379657</v>
          </cell>
          <cell r="F777">
            <v>24.179109984598131</v>
          </cell>
          <cell r="G777">
            <v>25.05588814677035</v>
          </cell>
          <cell r="H777">
            <v>24.937745637992879</v>
          </cell>
          <cell r="I777">
            <v>20.75880771094419</v>
          </cell>
        </row>
        <row r="778">
          <cell r="A778" t="str">
            <v>SCOM-SHNGABR</v>
          </cell>
          <cell r="B778" t="str">
            <v>VAR_fin</v>
          </cell>
          <cell r="C778" t="str">
            <v>SNGA</v>
          </cell>
          <cell r="D778">
            <v>25.548686611991855</v>
          </cell>
          <cell r="E778">
            <v>26.749780242580734</v>
          </cell>
          <cell r="F778">
            <v>25.537486950024945</v>
          </cell>
          <cell r="G778">
            <v>26.463522312319203</v>
          </cell>
          <cell r="H778">
            <v>26.338742583947525</v>
          </cell>
          <cell r="I778">
            <v>21.9250328632444</v>
          </cell>
        </row>
        <row r="779">
          <cell r="A779" t="str">
            <v>SCOM-SHNGABR</v>
          </cell>
          <cell r="B779" t="str">
            <v>VAR_ncap</v>
          </cell>
          <cell r="C779" t="str">
            <v>-</v>
          </cell>
          <cell r="H779">
            <v>0.70994499608498096</v>
          </cell>
          <cell r="I779">
            <v>0.62371678439358702</v>
          </cell>
        </row>
        <row r="780">
          <cell r="A780" t="str">
            <v>SCOM-SHNGABR</v>
          </cell>
          <cell r="B780" t="str">
            <v>VAR_cap</v>
          </cell>
          <cell r="C780" t="str">
            <v>-</v>
          </cell>
          <cell r="D780">
            <v>2.7746814978752199</v>
          </cell>
          <cell r="E780">
            <v>2.774681307916147</v>
          </cell>
          <cell r="F780">
            <v>2.7746812865936961</v>
          </cell>
          <cell r="G780">
            <v>2.7746812764833635</v>
          </cell>
          <cell r="H780">
            <v>2.0499575206843899</v>
          </cell>
          <cell r="I780">
            <v>1.70576579879898</v>
          </cell>
        </row>
        <row r="781">
          <cell r="A781" t="str">
            <v>RHEM-SHELCHP</v>
          </cell>
          <cell r="B781" t="str">
            <v>VAR_fout</v>
          </cell>
          <cell r="C781" t="str">
            <v>RHEM-SHAELCH</v>
          </cell>
          <cell r="D781">
            <v>9.9025189660787731</v>
          </cell>
          <cell r="E781">
            <v>11.655193562261333</v>
          </cell>
          <cell r="F781">
            <v>11.655193500007679</v>
          </cell>
          <cell r="G781">
            <v>11.655193487796948</v>
          </cell>
          <cell r="H781">
            <v>11.655194004378542</v>
          </cell>
          <cell r="I781">
            <v>11.655194752103032</v>
          </cell>
        </row>
        <row r="782">
          <cell r="A782" t="str">
            <v>RHEM-SHELCHP</v>
          </cell>
          <cell r="B782" t="str">
            <v>VAR_fin</v>
          </cell>
          <cell r="C782" t="str">
            <v>RHEMELCHPC</v>
          </cell>
          <cell r="D782">
            <v>9.9025189660787731</v>
          </cell>
          <cell r="E782">
            <v>11.655193562261333</v>
          </cell>
          <cell r="F782">
            <v>11.655193500007679</v>
          </cell>
          <cell r="G782">
            <v>11.655193487796948</v>
          </cell>
          <cell r="H782">
            <v>11.655194004378542</v>
          </cell>
          <cell r="I782">
            <v>11.655194752103032</v>
          </cell>
        </row>
        <row r="783">
          <cell r="A783" t="str">
            <v>RHEM-SHELCHP</v>
          </cell>
          <cell r="B783" t="str">
            <v>VAR_fin</v>
          </cell>
          <cell r="C783" t="str">
            <v>RHEM_ELC</v>
          </cell>
          <cell r="D783">
            <v>3.0945371768996153</v>
          </cell>
          <cell r="E783">
            <v>3.5825390047934418</v>
          </cell>
          <cell r="F783">
            <v>3.4965580500022995</v>
          </cell>
          <cell r="G783">
            <v>3.3620750445568142</v>
          </cell>
          <cell r="H783">
            <v>3.1500524336158229</v>
          </cell>
          <cell r="I783">
            <v>2.9885114748982131</v>
          </cell>
        </row>
        <row r="784">
          <cell r="A784" t="str">
            <v>RHEM-SHELCHP</v>
          </cell>
          <cell r="B784" t="str">
            <v>VAR_ncap</v>
          </cell>
          <cell r="C784" t="str">
            <v>-</v>
          </cell>
          <cell r="D784">
            <v>7.0517660248921497E-8</v>
          </cell>
          <cell r="E784">
            <v>0.123762573822935</v>
          </cell>
          <cell r="F784">
            <v>1.12304586223364E-8</v>
          </cell>
          <cell r="H784">
            <v>0.24621303960327201</v>
          </cell>
          <cell r="I784">
            <v>0.40118714147950602</v>
          </cell>
        </row>
        <row r="785">
          <cell r="A785" t="str">
            <v>RHEM-SHELCHP</v>
          </cell>
          <cell r="B785" t="str">
            <v>VAR_cap</v>
          </cell>
          <cell r="C785" t="str">
            <v>-</v>
          </cell>
          <cell r="D785">
            <v>0.69925202090965932</v>
          </cell>
          <cell r="E785">
            <v>0.82301459473259508</v>
          </cell>
          <cell r="F785">
            <v>0.82301460596305309</v>
          </cell>
          <cell r="G785">
            <v>0.82301460596305309</v>
          </cell>
          <cell r="H785">
            <v>0.82447849489439995</v>
          </cell>
          <cell r="I785">
            <v>0.82447539213833598</v>
          </cell>
        </row>
        <row r="786">
          <cell r="A786" t="str">
            <v>RHNM-SHSTG-ELC</v>
          </cell>
          <cell r="B786" t="str">
            <v>VAR_fout</v>
          </cell>
          <cell r="C786" t="str">
            <v>RHNM-SHAELCB</v>
          </cell>
          <cell r="F786">
            <v>4.0135445116930444E-5</v>
          </cell>
          <cell r="G786">
            <v>3.1418967234066342E-5</v>
          </cell>
          <cell r="H786">
            <v>1.8249141330624649E-7</v>
          </cell>
          <cell r="I786">
            <v>5.7234019479546298E-8</v>
          </cell>
        </row>
        <row r="787">
          <cell r="A787" t="str">
            <v>RHNM-SHSTG-ELC</v>
          </cell>
          <cell r="B787" t="str">
            <v>VAR_fin</v>
          </cell>
          <cell r="C787" t="str">
            <v>RHNM-SHAELCB</v>
          </cell>
          <cell r="F787">
            <v>4.010601325491191E-5</v>
          </cell>
          <cell r="G787">
            <v>3.1369547389217515E-5</v>
          </cell>
          <cell r="H787">
            <v>1.7758247665276813E-7</v>
          </cell>
          <cell r="I787">
            <v>2.7637383143465098E-8</v>
          </cell>
        </row>
        <row r="788">
          <cell r="A788" t="str">
            <v>RHNM-SHSTG-ELC</v>
          </cell>
          <cell r="B788" t="str">
            <v>VAR_ncap</v>
          </cell>
          <cell r="C788" t="str">
            <v>-</v>
          </cell>
          <cell r="D788">
            <v>5.6069519666281496E-7</v>
          </cell>
          <cell r="E788">
            <v>2.82467423033565E-3</v>
          </cell>
          <cell r="F788">
            <v>3.4321854429108103E-8</v>
          </cell>
          <cell r="G788">
            <v>5.8929246160257201E-8</v>
          </cell>
          <cell r="H788">
            <v>7.7756135858839605E-8</v>
          </cell>
          <cell r="I788">
            <v>2.7856124302713198E-8</v>
          </cell>
        </row>
        <row r="789">
          <cell r="A789" t="str">
            <v>RHNM-SHSTG-ELC</v>
          </cell>
          <cell r="B789" t="str">
            <v>VAR_cap</v>
          </cell>
          <cell r="C789" t="str">
            <v>-</v>
          </cell>
          <cell r="D789">
            <v>5.6069519666281496E-7</v>
          </cell>
          <cell r="E789">
            <v>2.8252349255323099E-3</v>
          </cell>
          <cell r="F789">
            <v>4.8355132161799659E-6</v>
          </cell>
          <cell r="G789">
            <v>4.8342162585097992E-6</v>
          </cell>
          <cell r="H789">
            <v>1.3633190603530532E-7</v>
          </cell>
          <cell r="I789">
            <v>5.8595429391940201E-8</v>
          </cell>
        </row>
        <row r="790">
          <cell r="A790" t="str">
            <v>D-RWOD</v>
          </cell>
          <cell r="B790" t="str">
            <v>VAR_fout</v>
          </cell>
          <cell r="C790" t="str">
            <v>RWOD</v>
          </cell>
          <cell r="D790">
            <v>13.722984356342508</v>
          </cell>
          <cell r="E790">
            <v>13.781178906298008</v>
          </cell>
          <cell r="F790">
            <v>10.730538233355725</v>
          </cell>
          <cell r="G790">
            <v>10.30706613378956</v>
          </cell>
          <cell r="H790">
            <v>9.0077936861878012</v>
          </cell>
          <cell r="I790">
            <v>7.2714485038194097</v>
          </cell>
        </row>
        <row r="791">
          <cell r="A791" t="str">
            <v>D-RWOD</v>
          </cell>
          <cell r="B791" t="str">
            <v>VAR_fin</v>
          </cell>
          <cell r="C791" t="str">
            <v>WOD</v>
          </cell>
          <cell r="D791">
            <v>13.722984356342508</v>
          </cell>
          <cell r="E791">
            <v>13.781178906298008</v>
          </cell>
          <cell r="F791">
            <v>10.730538233355725</v>
          </cell>
          <cell r="G791">
            <v>10.30706613378956</v>
          </cell>
          <cell r="H791">
            <v>9.0077936861878012</v>
          </cell>
          <cell r="I791">
            <v>7.2714485038194097</v>
          </cell>
        </row>
        <row r="792">
          <cell r="A792" t="str">
            <v>RHNS-SHLTHCHPWOD</v>
          </cell>
          <cell r="B792" t="str">
            <v>VAR_fout</v>
          </cell>
          <cell r="C792" t="str">
            <v>RHNS-SHLTHC-WOD</v>
          </cell>
          <cell r="G792">
            <v>2.944174444500661E-6</v>
          </cell>
          <cell r="H792">
            <v>4.5309654440072793E-6</v>
          </cell>
          <cell r="I792">
            <v>1.5324798666561396E-6</v>
          </cell>
        </row>
        <row r="793">
          <cell r="A793" t="str">
            <v>RHNS-SHLTHCHPWOD</v>
          </cell>
          <cell r="B793" t="str">
            <v>VAR_fin</v>
          </cell>
          <cell r="C793" t="str">
            <v>RHNS_LTH_CHPWOD_ON</v>
          </cell>
          <cell r="G793">
            <v>2.9739135803036992E-6</v>
          </cell>
          <cell r="H793">
            <v>4.5867949551213513E-6</v>
          </cell>
          <cell r="I793">
            <v>1.5580140994021964E-6</v>
          </cell>
        </row>
        <row r="794">
          <cell r="A794" t="str">
            <v>RHNS-SHLTHCHPWOD</v>
          </cell>
          <cell r="B794" t="str">
            <v>VAR_fin</v>
          </cell>
          <cell r="C794" t="str">
            <v>RHNSLTHCHPC</v>
          </cell>
          <cell r="G794">
            <v>2.944174444500661E-6</v>
          </cell>
          <cell r="H794">
            <v>4.5309654440072793E-6</v>
          </cell>
          <cell r="I794">
            <v>1.5324798666561396E-6</v>
          </cell>
        </row>
        <row r="795">
          <cell r="A795" t="str">
            <v>RHNS-SHLTHCHPWOD</v>
          </cell>
          <cell r="B795" t="str">
            <v>VAR_ncap</v>
          </cell>
          <cell r="C795" t="str">
            <v>-</v>
          </cell>
          <cell r="G795">
            <v>4.4709331980198798E-7</v>
          </cell>
          <cell r="H795">
            <v>3.5745170024515001E-7</v>
          </cell>
          <cell r="I795">
            <v>1.7840372101912E-7</v>
          </cell>
        </row>
        <row r="796">
          <cell r="A796" t="str">
            <v>RHNS-SHLTHCHPWOD</v>
          </cell>
          <cell r="B796" t="str">
            <v>VAR_cap</v>
          </cell>
          <cell r="C796" t="str">
            <v>-</v>
          </cell>
          <cell r="G796">
            <v>4.4709331980198798E-7</v>
          </cell>
          <cell r="H796">
            <v>5.7594662498974699E-7</v>
          </cell>
          <cell r="I796">
            <v>2.9607985924170795E-7</v>
          </cell>
        </row>
        <row r="797">
          <cell r="A797" t="str">
            <v>RHNM-SHELCBR</v>
          </cell>
          <cell r="B797" t="str">
            <v>VAR_fout</v>
          </cell>
          <cell r="C797" t="str">
            <v>RHNM-SHAELCB</v>
          </cell>
          <cell r="E797">
            <v>0.15438561589427174</v>
          </cell>
          <cell r="F797">
            <v>1.8276310643321292E-4</v>
          </cell>
          <cell r="G797">
            <v>1.8058777833470437E-4</v>
          </cell>
          <cell r="H797">
            <v>3.517608494633131E-6</v>
          </cell>
          <cell r="I797">
            <v>9.0778889396259054E-7</v>
          </cell>
        </row>
        <row r="798">
          <cell r="A798" t="str">
            <v>RHNM-SHELCBR</v>
          </cell>
          <cell r="B798" t="str">
            <v>VAR_fin</v>
          </cell>
          <cell r="C798" t="str">
            <v>RHNM_ELC</v>
          </cell>
          <cell r="E798">
            <v>0.16251117462554907</v>
          </cell>
          <cell r="F798">
            <v>1.9238221729811885E-4</v>
          </cell>
          <cell r="G798">
            <v>1.9009239824705729E-4</v>
          </cell>
          <cell r="H798">
            <v>3.7027457838243476E-6</v>
          </cell>
          <cell r="I798">
            <v>9.555672568027268E-7</v>
          </cell>
        </row>
        <row r="799">
          <cell r="A799" t="str">
            <v>RHNM-SHELCBR</v>
          </cell>
          <cell r="B799" t="str">
            <v>VAR_ncap</v>
          </cell>
          <cell r="C799" t="str">
            <v>-</v>
          </cell>
          <cell r="E799">
            <v>1.20077339884499E-2</v>
          </cell>
        </row>
        <row r="800">
          <cell r="A800" t="str">
            <v>RHNM-SHELCBR</v>
          </cell>
          <cell r="B800" t="str">
            <v>VAR_cap</v>
          </cell>
          <cell r="C800" t="str">
            <v>-</v>
          </cell>
          <cell r="E800">
            <v>1.20077339884499E-2</v>
          </cell>
          <cell r="F800">
            <v>2.0543553064399436E-5</v>
          </cell>
          <cell r="G800">
            <v>2.0533293370100444E-5</v>
          </cell>
          <cell r="H800">
            <v>5.8480789954357297E-7</v>
          </cell>
          <cell r="I800">
            <v>2.4737061357029301E-7</v>
          </cell>
        </row>
        <row r="801">
          <cell r="A801" t="str">
            <v>RHNS-SHSTG-NGAHP</v>
          </cell>
          <cell r="B801" t="str">
            <v>VAR_fout</v>
          </cell>
          <cell r="C801" t="str">
            <v>RHNS-SHANGAH</v>
          </cell>
          <cell r="F801">
            <v>6.7844730448510506E-8</v>
          </cell>
          <cell r="G801">
            <v>2.0539305579729301E-7</v>
          </cell>
          <cell r="H801">
            <v>3.4972280506808074E-7</v>
          </cell>
          <cell r="I801">
            <v>2.2568748183472717E-7</v>
          </cell>
        </row>
        <row r="802">
          <cell r="A802" t="str">
            <v>RHNS-SHSTG-NGAHP</v>
          </cell>
          <cell r="B802" t="str">
            <v>VAR_fin</v>
          </cell>
          <cell r="C802" t="str">
            <v>RHNS-SHANGAH</v>
          </cell>
          <cell r="F802">
            <v>3.7994531490352002E-8</v>
          </cell>
          <cell r="G802">
            <v>1.7108483279625298E-7</v>
          </cell>
          <cell r="H802">
            <v>3.2289864687333477E-7</v>
          </cell>
          <cell r="I802">
            <v>1.7206876098138058E-7</v>
          </cell>
        </row>
        <row r="803">
          <cell r="A803" t="str">
            <v>RHNS-SHSTG-NGAHP</v>
          </cell>
          <cell r="B803" t="str">
            <v>VAR_ncap</v>
          </cell>
          <cell r="C803" t="str">
            <v>-</v>
          </cell>
          <cell r="D803">
            <v>1.03679628145936E-8</v>
          </cell>
          <cell r="E803">
            <v>1.3283332678817201E-8</v>
          </cell>
          <cell r="F803">
            <v>9.4747978635708201E-8</v>
          </cell>
          <cell r="G803">
            <v>3.1183849516910503E-8</v>
          </cell>
          <cell r="H803">
            <v>5.2196114993745601E-8</v>
          </cell>
          <cell r="I803">
            <v>5.3756204590603001E-8</v>
          </cell>
        </row>
        <row r="804">
          <cell r="A804" t="str">
            <v>RHNS-SHSTG-NGAHP</v>
          </cell>
          <cell r="B804" t="str">
            <v>VAR_cap</v>
          </cell>
          <cell r="C804" t="str">
            <v>-</v>
          </cell>
          <cell r="D804">
            <v>1.03679628145936E-8</v>
          </cell>
          <cell r="E804">
            <v>9.1230009152709952E-10</v>
          </cell>
          <cell r="F804">
            <v>9.6382118337343101E-8</v>
          </cell>
          <cell r="G804">
            <v>9.2591186849773706E-8</v>
          </cell>
          <cell r="H804">
            <v>1.2554729075981521E-7</v>
          </cell>
          <cell r="I804">
            <v>8.9092721329256804E-8</v>
          </cell>
        </row>
        <row r="805">
          <cell r="A805" t="str">
            <v>RHNS-SHLTHDH</v>
          </cell>
          <cell r="B805" t="str">
            <v>VAR_fout</v>
          </cell>
          <cell r="C805" t="str">
            <v>RHNS-SHLTHD</v>
          </cell>
          <cell r="E805">
            <v>5.3907847730213482E-2</v>
          </cell>
          <cell r="F805">
            <v>6.885177282221891E-2</v>
          </cell>
          <cell r="G805">
            <v>0.11088643920228375</v>
          </cell>
          <cell r="H805">
            <v>0.24082067361704773</v>
          </cell>
          <cell r="I805">
            <v>0.419861789186881</v>
          </cell>
        </row>
        <row r="806">
          <cell r="A806" t="str">
            <v>RHNS-SHLTHDH</v>
          </cell>
          <cell r="B806" t="str">
            <v>VAR_fin</v>
          </cell>
          <cell r="C806" t="str">
            <v>RHNS_LTH_DH</v>
          </cell>
          <cell r="E806">
            <v>5.4452371444660072E-2</v>
          </cell>
          <cell r="F806">
            <v>6.9547245274968597E-2</v>
          </cell>
          <cell r="G806">
            <v>0.11200650424473126</v>
          </cell>
          <cell r="H806">
            <v>0.24325320567378553</v>
          </cell>
          <cell r="I806">
            <v>0.42410281736048594</v>
          </cell>
        </row>
        <row r="807">
          <cell r="A807" t="str">
            <v>RHNS-SHLTHDH</v>
          </cell>
          <cell r="B807" t="str">
            <v>VAR_fin</v>
          </cell>
          <cell r="C807" t="str">
            <v>RHNSLTHDHC</v>
          </cell>
          <cell r="E807">
            <v>5.3907847730213482E-2</v>
          </cell>
          <cell r="F807">
            <v>6.885177282221891E-2</v>
          </cell>
          <cell r="G807">
            <v>0.11088643920228375</v>
          </cell>
          <cell r="H807">
            <v>0.24082067361704773</v>
          </cell>
          <cell r="I807">
            <v>0.419861789186881</v>
          </cell>
        </row>
        <row r="808">
          <cell r="A808" t="str">
            <v>RHNS-SHLTHDH</v>
          </cell>
          <cell r="B808" t="str">
            <v>VAR_ncap</v>
          </cell>
          <cell r="C808" t="str">
            <v>-</v>
          </cell>
          <cell r="E808">
            <v>4.5615029552294401E-3</v>
          </cell>
          <cell r="F808">
            <v>1.0702261398458301E-3</v>
          </cell>
          <cell r="G808">
            <v>3.36309012980263E-3</v>
          </cell>
          <cell r="H808">
            <v>4.7957350985514298E-3</v>
          </cell>
          <cell r="I808">
            <v>1.3036660138882E-2</v>
          </cell>
        </row>
        <row r="809">
          <cell r="A809" t="str">
            <v>RHNS-SHLTHDH</v>
          </cell>
          <cell r="B809" t="str">
            <v>VAR_cap</v>
          </cell>
          <cell r="C809" t="str">
            <v>-</v>
          </cell>
          <cell r="E809">
            <v>4.5615029552294401E-3</v>
          </cell>
          <cell r="F809">
            <v>5.63172909507527E-3</v>
          </cell>
          <cell r="G809">
            <v>8.9948192248779004E-3</v>
          </cell>
          <cell r="H809">
            <v>1.8399279013345801E-2</v>
          </cell>
          <cell r="I809">
            <v>3.14359391522279E-2</v>
          </cell>
        </row>
        <row r="810">
          <cell r="A810" t="str">
            <v>ITOT-SWHNGAHP</v>
          </cell>
          <cell r="B810" t="str">
            <v>VAR_fout</v>
          </cell>
          <cell r="C810" t="str">
            <v>ITOT-SWHANGAH</v>
          </cell>
          <cell r="F810">
            <v>4.7859715337315284E-2</v>
          </cell>
          <cell r="G810">
            <v>0.12155458977415425</v>
          </cell>
          <cell r="H810">
            <v>5.7788946790033345E-2</v>
          </cell>
          <cell r="I810">
            <v>9.772505863617165E-6</v>
          </cell>
        </row>
        <row r="811">
          <cell r="A811" t="str">
            <v>ITOT-SWHNGAHP</v>
          </cell>
          <cell r="B811" t="str">
            <v>VAR_fout</v>
          </cell>
          <cell r="C811" t="str">
            <v>CO2_I</v>
          </cell>
          <cell r="F811">
            <v>1.4316609263792699</v>
          </cell>
          <cell r="G811">
            <v>3.5664680541369802</v>
          </cell>
          <cell r="H811">
            <v>1.6329698579160099</v>
          </cell>
          <cell r="I811">
            <v>2.07162735481464E-4</v>
          </cell>
        </row>
        <row r="812">
          <cell r="A812" t="str">
            <v>ITOT-SWHNGAHP</v>
          </cell>
          <cell r="B812" t="str">
            <v>VAR_fin</v>
          </cell>
          <cell r="C812" t="str">
            <v>ITOTELCHPC</v>
          </cell>
          <cell r="F812">
            <v>4.7859715337315284E-2</v>
          </cell>
          <cell r="G812">
            <v>0.12155458977415425</v>
          </cell>
          <cell r="H812">
            <v>5.7788946790033345E-2</v>
          </cell>
          <cell r="I812">
            <v>9.772505863617165E-6</v>
          </cell>
        </row>
        <row r="813">
          <cell r="A813" t="str">
            <v>ITOT-SWHNGAHP</v>
          </cell>
          <cell r="B813" t="str">
            <v>VAR_fin</v>
          </cell>
          <cell r="C813" t="str">
            <v>INGA</v>
          </cell>
          <cell r="F813">
            <v>2.5384058978355818E-2</v>
          </cell>
          <cell r="G813">
            <v>6.3235249186825784E-2</v>
          </cell>
          <cell r="H813">
            <v>2.8953366275106505E-2</v>
          </cell>
          <cell r="I813">
            <v>3.6730981468344645E-6</v>
          </cell>
        </row>
        <row r="814">
          <cell r="A814" t="str">
            <v>ITOT-SWHNGAHP</v>
          </cell>
          <cell r="B814" t="str">
            <v>VAR_ncap</v>
          </cell>
          <cell r="C814" t="str">
            <v>-</v>
          </cell>
          <cell r="E814">
            <v>1.24814380788518E-7</v>
          </cell>
          <cell r="F814">
            <v>2.60310339882011E-3</v>
          </cell>
          <cell r="G814">
            <v>4.0073734841292504E-3</v>
          </cell>
          <cell r="I814">
            <v>7.9472483856984902E-7</v>
          </cell>
        </row>
        <row r="815">
          <cell r="A815" t="str">
            <v>ITOT-SWHNGAHP</v>
          </cell>
          <cell r="B815" t="str">
            <v>VAR_cap</v>
          </cell>
          <cell r="C815" t="str">
            <v>-</v>
          </cell>
          <cell r="E815">
            <v>1.24814380788518E-7</v>
          </cell>
          <cell r="F815">
            <v>2.6032282132008901E-3</v>
          </cell>
          <cell r="G815">
            <v>6.61060169733015E-3</v>
          </cell>
          <cell r="H815">
            <v>3.19805498376163E-3</v>
          </cell>
          <cell r="I815">
            <v>7.9921645864980905E-7</v>
          </cell>
        </row>
        <row r="816">
          <cell r="A816" t="str">
            <v>RHSA-WHLFOBR</v>
          </cell>
          <cell r="B816" t="str">
            <v>VAR_fout</v>
          </cell>
          <cell r="C816" t="str">
            <v>CO2_R</v>
          </cell>
          <cell r="D816">
            <v>726.71204527989403</v>
          </cell>
          <cell r="E816">
            <v>615.31414187138796</v>
          </cell>
          <cell r="F816">
            <v>8.1955169932330998E-3</v>
          </cell>
          <cell r="G816">
            <v>9.4052330250660298E-3</v>
          </cell>
          <cell r="H816">
            <v>2.1392953602274501E-4</v>
          </cell>
          <cell r="I816">
            <v>1.8559008028256501E-4</v>
          </cell>
        </row>
        <row r="817">
          <cell r="A817" t="str">
            <v>RHSA-WHLFOBR</v>
          </cell>
          <cell r="B817" t="str">
            <v>VAR_fout</v>
          </cell>
          <cell r="C817" t="str">
            <v>RHSA-WHLFO</v>
          </cell>
          <cell r="D817">
            <v>6.9844554329252588</v>
          </cell>
          <cell r="E817">
            <v>5.9659868459375245</v>
          </cell>
          <cell r="F817">
            <v>8.0504922974573181E-5</v>
          </cell>
          <cell r="G817">
            <v>9.4382002597762316E-5</v>
          </cell>
          <cell r="H817">
            <v>2.1921488242945814E-6</v>
          </cell>
          <cell r="I817">
            <v>1.9017527165996622E-6</v>
          </cell>
        </row>
        <row r="818">
          <cell r="A818" t="str">
            <v>RHSA-WHLFOBR</v>
          </cell>
          <cell r="B818" t="str">
            <v>VAR_fin</v>
          </cell>
          <cell r="C818" t="str">
            <v>RLFO</v>
          </cell>
          <cell r="D818">
            <v>9.8604076700121261</v>
          </cell>
          <cell r="E818">
            <v>8.348902874781384</v>
          </cell>
          <cell r="F818">
            <v>1.1120104468430253E-4</v>
          </cell>
          <cell r="G818">
            <v>1.2761510210401671E-4</v>
          </cell>
          <cell r="H818">
            <v>2.902707408721102E-6</v>
          </cell>
          <cell r="I818">
            <v>2.5181829074974839E-6</v>
          </cell>
        </row>
        <row r="819">
          <cell r="A819" t="str">
            <v>RHSA-WHLFOBR</v>
          </cell>
          <cell r="B819" t="str">
            <v>VAR_ncap</v>
          </cell>
          <cell r="C819" t="str">
            <v>-</v>
          </cell>
          <cell r="H819">
            <v>2.8900711097668401E-7</v>
          </cell>
        </row>
        <row r="820">
          <cell r="A820" t="str">
            <v>RHSA-WHLFOBR</v>
          </cell>
          <cell r="B820" t="str">
            <v>VAR_cap</v>
          </cell>
          <cell r="C820" t="str">
            <v>-</v>
          </cell>
          <cell r="D820">
            <v>0.47738433216181703</v>
          </cell>
          <cell r="E820">
            <v>0.47738432201251418</v>
          </cell>
          <cell r="F820">
            <v>8.7032321350322128E-6</v>
          </cell>
          <cell r="G820">
            <v>8.6954193880273145E-6</v>
          </cell>
          <cell r="H820">
            <v>2.8900711097668401E-7</v>
          </cell>
          <cell r="I820">
            <v>2.0974214907425399E-7</v>
          </cell>
        </row>
        <row r="821">
          <cell r="A821" t="str">
            <v>D-IWST</v>
          </cell>
          <cell r="B821" t="str">
            <v>VAR_fout</v>
          </cell>
          <cell r="C821" t="str">
            <v>CO2</v>
          </cell>
          <cell r="D821">
            <v>1068.12800124565</v>
          </cell>
          <cell r="E821">
            <v>1094.48159883829</v>
          </cell>
          <cell r="F821">
            <v>1024.64104006346</v>
          </cell>
          <cell r="G821">
            <v>1013.19791941961</v>
          </cell>
          <cell r="H821">
            <v>996.69823851351396</v>
          </cell>
          <cell r="I821">
            <v>986.58511713743701</v>
          </cell>
        </row>
        <row r="822">
          <cell r="A822" t="str">
            <v>D-IWST</v>
          </cell>
          <cell r="B822" t="str">
            <v>VAR_fout</v>
          </cell>
          <cell r="C822" t="str">
            <v>IWST</v>
          </cell>
          <cell r="D822">
            <v>11.510000013423001</v>
          </cell>
          <cell r="E822">
            <v>11.793982746102229</v>
          </cell>
          <cell r="F822">
            <v>11.041390517925205</v>
          </cell>
          <cell r="G822">
            <v>10.918081028228597</v>
          </cell>
          <cell r="H822">
            <v>10.740282742602535</v>
          </cell>
          <cell r="I822">
            <v>10.631305141567214</v>
          </cell>
        </row>
        <row r="823">
          <cell r="A823" t="str">
            <v>D-IWST</v>
          </cell>
          <cell r="B823" t="str">
            <v>VAR_fin</v>
          </cell>
          <cell r="C823" t="str">
            <v>WSTNREN</v>
          </cell>
          <cell r="D823">
            <v>11.510000013423001</v>
          </cell>
          <cell r="E823">
            <v>11.793982746102229</v>
          </cell>
          <cell r="F823">
            <v>11.041390517925205</v>
          </cell>
          <cell r="G823">
            <v>10.918081028228597</v>
          </cell>
          <cell r="H823">
            <v>10.740282742602535</v>
          </cell>
          <cell r="I823">
            <v>10.631305141567214</v>
          </cell>
        </row>
        <row r="824">
          <cell r="A824" t="str">
            <v>RHES-SHLFOBR</v>
          </cell>
          <cell r="B824" t="str">
            <v>VAR_fout</v>
          </cell>
          <cell r="C824" t="str">
            <v>CO2_R</v>
          </cell>
          <cell r="D824">
            <v>1783.6624107242801</v>
          </cell>
          <cell r="E824">
            <v>1640.9694162134699</v>
          </cell>
          <cell r="F824">
            <v>1774.1007126198101</v>
          </cell>
          <cell r="G824">
            <v>1648.61045326877</v>
          </cell>
          <cell r="H824">
            <v>1327.1544201413401</v>
          </cell>
          <cell r="I824">
            <v>943.35183356846403</v>
          </cell>
        </row>
        <row r="825">
          <cell r="A825" t="str">
            <v>RHES-SHLFOBR</v>
          </cell>
          <cell r="B825" t="str">
            <v>VAR_fout</v>
          </cell>
          <cell r="C825" t="str">
            <v>RHES-SHLFO</v>
          </cell>
          <cell r="D825">
            <v>21.68065458535278</v>
          </cell>
          <cell r="E825">
            <v>19.946202198433813</v>
          </cell>
          <cell r="F825">
            <v>21.564430869135009</v>
          </cell>
          <cell r="G825">
            <v>20.039080023337025</v>
          </cell>
          <cell r="H825">
            <v>16.131739050790845</v>
          </cell>
          <cell r="I825">
            <v>11.466567402601761</v>
          </cell>
        </row>
        <row r="826">
          <cell r="A826" t="str">
            <v>RHES-SHLFOBR</v>
          </cell>
          <cell r="B826" t="str">
            <v>VAR_fin</v>
          </cell>
          <cell r="C826" t="str">
            <v>RLFO</v>
          </cell>
          <cell r="D826">
            <v>24.201660932486831</v>
          </cell>
          <cell r="E826">
            <v>22.265528035460974</v>
          </cell>
          <cell r="F826">
            <v>24.071922830662331</v>
          </cell>
          <cell r="G826">
            <v>22.369205607445949</v>
          </cell>
          <cell r="H826">
            <v>18.007522661347902</v>
          </cell>
          <cell r="I826">
            <v>12.799889193601961</v>
          </cell>
        </row>
        <row r="827">
          <cell r="A827" t="str">
            <v>RHES-SHLFOBR</v>
          </cell>
          <cell r="B827" t="str">
            <v>VAR_ncap</v>
          </cell>
          <cell r="C827" t="str">
            <v>-</v>
          </cell>
          <cell r="H827">
            <v>0.35394070800552102</v>
          </cell>
          <cell r="I827">
            <v>0.26868824832153398</v>
          </cell>
        </row>
        <row r="828">
          <cell r="A828" t="str">
            <v>RHES-SHLFOBR</v>
          </cell>
          <cell r="B828" t="str">
            <v>VAR_cap</v>
          </cell>
          <cell r="C828" t="str">
            <v>-</v>
          </cell>
          <cell r="D828">
            <v>1.7515307393373001</v>
          </cell>
          <cell r="E828">
            <v>1.7515307393373001</v>
          </cell>
          <cell r="F828">
            <v>1.7515307393373001</v>
          </cell>
          <cell r="G828">
            <v>1.7515307393373001</v>
          </cell>
          <cell r="H828">
            <v>1.3053159752836301</v>
          </cell>
          <cell r="I828">
            <v>0.927981535064479</v>
          </cell>
        </row>
        <row r="829">
          <cell r="A829" t="str">
            <v>ITOT-SWHSTG</v>
          </cell>
          <cell r="B829" t="str">
            <v>VAR_fout</v>
          </cell>
          <cell r="C829" t="str">
            <v>ITOT-SWH</v>
          </cell>
          <cell r="F829">
            <v>6.2738533028960757E-6</v>
          </cell>
          <cell r="G829">
            <v>3.7020773815349192E-6</v>
          </cell>
          <cell r="H829">
            <v>7.2782463577311169E-6</v>
          </cell>
          <cell r="I829">
            <v>0.29219178706526949</v>
          </cell>
        </row>
        <row r="830">
          <cell r="A830" t="str">
            <v>ITOT-SWHSTG</v>
          </cell>
          <cell r="B830" t="str">
            <v>VAR_fout</v>
          </cell>
          <cell r="C830" t="str">
            <v>AUX_ITOT-STG_OUT</v>
          </cell>
          <cell r="F830">
            <v>6.2658509389893194E-6</v>
          </cell>
          <cell r="G830">
            <v>3.7020773815349226E-6</v>
          </cell>
          <cell r="H830">
            <v>7.2782463577311253E-6</v>
          </cell>
          <cell r="I830">
            <v>0.2921917870652696</v>
          </cell>
        </row>
        <row r="831">
          <cell r="A831" t="str">
            <v>ITOT-SWHSTG</v>
          </cell>
          <cell r="B831" t="str">
            <v>VAR_fin</v>
          </cell>
          <cell r="C831" t="str">
            <v>AUX_ITOT-STG_IN</v>
          </cell>
          <cell r="F831">
            <v>7.4688730589950707E-6</v>
          </cell>
          <cell r="G831">
            <v>4.2552614507667845E-6</v>
          </cell>
          <cell r="H831">
            <v>7.8345814872688599E-6</v>
          </cell>
          <cell r="I831">
            <v>0.2951432045936076</v>
          </cell>
        </row>
        <row r="832">
          <cell r="A832" t="str">
            <v>ITOT-SWHSTG</v>
          </cell>
          <cell r="B832" t="str">
            <v>VAR_fin</v>
          </cell>
          <cell r="C832" t="str">
            <v>ITOT-SWH</v>
          </cell>
          <cell r="F832">
            <v>7.4688730589950707E-6</v>
          </cell>
          <cell r="G832">
            <v>4.2552614507667845E-6</v>
          </cell>
          <cell r="H832">
            <v>7.8345814872688599E-6</v>
          </cell>
          <cell r="I832">
            <v>0.2951432045936076</v>
          </cell>
        </row>
        <row r="833">
          <cell r="A833" t="str">
            <v>ITOT-SWHSTG</v>
          </cell>
          <cell r="B833" t="str">
            <v>VAR_ncap</v>
          </cell>
          <cell r="C833" t="str">
            <v>-</v>
          </cell>
          <cell r="D833">
            <v>1.47433751991437E-6</v>
          </cell>
          <cell r="H833">
            <v>1.7736002807093201E-7</v>
          </cell>
          <cell r="I833">
            <v>6.4309377139945195E-2</v>
          </cell>
        </row>
        <row r="834">
          <cell r="A834" t="str">
            <v>ITOT-SWHSTG</v>
          </cell>
          <cell r="B834" t="str">
            <v>VAR_cap</v>
          </cell>
          <cell r="C834" t="str">
            <v>-</v>
          </cell>
          <cell r="D834">
            <v>1.47433751991437E-6</v>
          </cell>
          <cell r="E834">
            <v>1.47433751991437E-6</v>
          </cell>
          <cell r="F834">
            <v>1.47433751991437E-6</v>
          </cell>
          <cell r="G834">
            <v>1.47433751991437E-6</v>
          </cell>
          <cell r="H834">
            <v>2.0858434555657301E-6</v>
          </cell>
          <cell r="I834">
            <v>6.4310308273353128E-2</v>
          </cell>
        </row>
        <row r="835">
          <cell r="A835" t="str">
            <v>SCOM-SHLFOBR</v>
          </cell>
          <cell r="B835" t="str">
            <v>VAR_fout</v>
          </cell>
          <cell r="C835" t="str">
            <v>CO2_S</v>
          </cell>
          <cell r="D835">
            <v>2229.9139009943701</v>
          </cell>
          <cell r="E835">
            <v>1971.17576041609</v>
          </cell>
          <cell r="F835">
            <v>1909.3609625291299</v>
          </cell>
          <cell r="G835">
            <v>1733.71601437392</v>
          </cell>
          <cell r="H835">
            <v>864.25485050756902</v>
          </cell>
          <cell r="I835">
            <v>843.26649406767501</v>
          </cell>
        </row>
        <row r="836">
          <cell r="A836" t="str">
            <v>SCOM-SHLFOBR</v>
          </cell>
          <cell r="B836" t="str">
            <v>VAR_fout</v>
          </cell>
          <cell r="C836" t="str">
            <v>SCOM-SHLFO</v>
          </cell>
          <cell r="D836">
            <v>24.843069306978268</v>
          </cell>
          <cell r="E836">
            <v>22.004000431746253</v>
          </cell>
          <cell r="F836">
            <v>21.37715290242701</v>
          </cell>
          <cell r="G836">
            <v>19.506255787285372</v>
          </cell>
          <cell r="H836">
            <v>9.8210778466769177</v>
          </cell>
          <cell r="I836">
            <v>9.5825737962235671</v>
          </cell>
        </row>
        <row r="837">
          <cell r="A837" t="str">
            <v>SCOM-SHLFOBR</v>
          </cell>
          <cell r="B837" t="str">
            <v>VAR_fin</v>
          </cell>
          <cell r="C837" t="str">
            <v>SLFO</v>
          </cell>
          <cell r="D837">
            <v>30.256633663424306</v>
          </cell>
          <cell r="E837">
            <v>26.745939761412288</v>
          </cell>
          <cell r="F837">
            <v>25.907204376243314</v>
          </cell>
          <cell r="G837">
            <v>23.523962203174008</v>
          </cell>
          <cell r="H837">
            <v>11.72666011543512</v>
          </cell>
          <cell r="I837">
            <v>11.44187915966995</v>
          </cell>
        </row>
        <row r="838">
          <cell r="A838" t="str">
            <v>SCOM-SHLFOBR</v>
          </cell>
          <cell r="B838" t="str">
            <v>VAR_ncap</v>
          </cell>
          <cell r="C838" t="str">
            <v>-</v>
          </cell>
          <cell r="H838">
            <v>0.32255815594262299</v>
          </cell>
          <cell r="I838">
            <v>0.32454902380803502</v>
          </cell>
        </row>
        <row r="839">
          <cell r="A839" t="str">
            <v>SCOM-SHLFOBR</v>
          </cell>
          <cell r="B839" t="str">
            <v>VAR_cap</v>
          </cell>
          <cell r="C839" t="str">
            <v>-</v>
          </cell>
          <cell r="D839">
            <v>1.92857365722512</v>
          </cell>
          <cell r="E839">
            <v>1.92857365722512</v>
          </cell>
          <cell r="F839">
            <v>1.9285736204963964</v>
          </cell>
          <cell r="G839">
            <v>1.9285736039710168</v>
          </cell>
          <cell r="H839">
            <v>0.76779739575407002</v>
          </cell>
          <cell r="I839">
            <v>0.746974107983571</v>
          </cell>
        </row>
        <row r="840">
          <cell r="A840" t="str">
            <v>RHNM-SHPLTBR</v>
          </cell>
          <cell r="B840" t="str">
            <v>VAR_fout</v>
          </cell>
          <cell r="C840" t="str">
            <v>RHNM-SHPLT</v>
          </cell>
          <cell r="E840">
            <v>7.3538068259297373E-2</v>
          </cell>
          <cell r="F840">
            <v>7.419991483986367E-2</v>
          </cell>
          <cell r="G840">
            <v>0.20225548639508695</v>
          </cell>
          <cell r="H840">
            <v>0.40270289732670311</v>
          </cell>
          <cell r="I840">
            <v>0.57017433377008397</v>
          </cell>
        </row>
        <row r="841">
          <cell r="A841" t="str">
            <v>RHNM-SHPLTBR</v>
          </cell>
          <cell r="B841" t="str">
            <v>VAR_fin</v>
          </cell>
          <cell r="C841" t="str">
            <v>RPLT</v>
          </cell>
          <cell r="E841">
            <v>8.1708964732552597E-2</v>
          </cell>
          <cell r="F841">
            <v>8.2444349822070773E-2</v>
          </cell>
          <cell r="G841">
            <v>0.22472831821676365</v>
          </cell>
          <cell r="H841">
            <v>0.44744766369633671</v>
          </cell>
          <cell r="I841">
            <v>0.63352703752231532</v>
          </cell>
        </row>
        <row r="842">
          <cell r="A842" t="str">
            <v>RHNM-SHPLTBR</v>
          </cell>
          <cell r="B842" t="str">
            <v>VAR_fin</v>
          </cell>
          <cell r="C842" t="str">
            <v>RHNMPLTBRC</v>
          </cell>
          <cell r="E842">
            <v>7.3538068259297373E-2</v>
          </cell>
          <cell r="F842">
            <v>7.419991483986367E-2</v>
          </cell>
          <cell r="G842">
            <v>0.20225548639508695</v>
          </cell>
          <cell r="H842">
            <v>0.40270289732670311</v>
          </cell>
          <cell r="I842">
            <v>0.57017433377008397</v>
          </cell>
        </row>
        <row r="843">
          <cell r="A843" t="str">
            <v>RHNM-SHPLTBR</v>
          </cell>
          <cell r="B843" t="str">
            <v>VAR_ncap</v>
          </cell>
          <cell r="C843" t="str">
            <v>-</v>
          </cell>
          <cell r="E843">
            <v>5.9277343517667603E-3</v>
          </cell>
          <cell r="F843">
            <v>2.0953135880682598E-5</v>
          </cell>
          <cell r="G843">
            <v>1.0112662569347499E-2</v>
          </cell>
          <cell r="H843">
            <v>1.40799381405959E-2</v>
          </cell>
          <cell r="I843">
            <v>2.98138399682846E-2</v>
          </cell>
        </row>
        <row r="844">
          <cell r="A844" t="str">
            <v>RHNM-SHPLTBR</v>
          </cell>
          <cell r="B844" t="str">
            <v>VAR_cap</v>
          </cell>
          <cell r="C844" t="str">
            <v>-</v>
          </cell>
          <cell r="E844">
            <v>5.9277343517667603E-3</v>
          </cell>
          <cell r="F844">
            <v>5.9486874876474496E-3</v>
          </cell>
          <cell r="G844">
            <v>1.6061350056995001E-2</v>
          </cell>
          <cell r="H844">
            <v>3.1421574506181098E-2</v>
          </cell>
          <cell r="I844">
            <v>4.4444428950677101E-2</v>
          </cell>
        </row>
        <row r="845">
          <cell r="A845" t="str">
            <v>D-RHES_NKEV_GAS_ELC_CHP</v>
          </cell>
          <cell r="B845" t="str">
            <v>VAR_fout</v>
          </cell>
          <cell r="C845" t="str">
            <v>RHES_ELC</v>
          </cell>
          <cell r="D845">
            <v>9.3167163919416016E-3</v>
          </cell>
          <cell r="E845">
            <v>5.9339288227287833E-4</v>
          </cell>
          <cell r="F845">
            <v>2.0166070651024526E-3</v>
          </cell>
          <cell r="G845">
            <v>2.0179532975104146E-3</v>
          </cell>
          <cell r="H845">
            <v>1.9143897159329495E-3</v>
          </cell>
          <cell r="I845">
            <v>1.8531943916215395E-3</v>
          </cell>
        </row>
        <row r="846">
          <cell r="A846" t="str">
            <v>D-RHES_NKEV_GAS_ELC_CHP</v>
          </cell>
          <cell r="B846" t="str">
            <v>VAR_fout</v>
          </cell>
          <cell r="C846" t="str">
            <v>ELC5</v>
          </cell>
          <cell r="D846">
            <v>3.2511851926409611E-3</v>
          </cell>
          <cell r="E846">
            <v>5.9337166421425064E-4</v>
          </cell>
          <cell r="F846">
            <v>2.01696870226369E-3</v>
          </cell>
          <cell r="G846">
            <v>2.0183662961997064E-3</v>
          </cell>
          <cell r="H846">
            <v>1.9151143059881681E-3</v>
          </cell>
          <cell r="I846">
            <v>1.8538989056406838E-3</v>
          </cell>
        </row>
        <row r="847">
          <cell r="A847" t="str">
            <v>D-RHES_NKEV_GAS_ELC_CHP</v>
          </cell>
          <cell r="B847" t="str">
            <v>VAR_fin</v>
          </cell>
          <cell r="C847" t="str">
            <v>RHES_NKEV_GAS_ELC_CHP</v>
          </cell>
          <cell r="D847">
            <v>1.2567901584582564E-2</v>
          </cell>
          <cell r="E847">
            <v>1.1867645464871284E-3</v>
          </cell>
          <cell r="F847">
            <v>4.0335660038670462E-3</v>
          </cell>
          <cell r="G847">
            <v>4.0363195937101184E-3</v>
          </cell>
          <cell r="H847">
            <v>3.8297592608978943E-3</v>
          </cell>
          <cell r="I847">
            <v>3.7071488540547839E-3</v>
          </cell>
        </row>
        <row r="848">
          <cell r="A848" t="str">
            <v>SCOM-SHSTG-SOL</v>
          </cell>
          <cell r="B848" t="str">
            <v>VAR_fout</v>
          </cell>
          <cell r="C848" t="str">
            <v>SCOM-SHASOL</v>
          </cell>
          <cell r="F848">
            <v>1.1747679685561691E-5</v>
          </cell>
          <cell r="G848">
            <v>5.6095017717024605E-6</v>
          </cell>
          <cell r="H848">
            <v>2.2831720134120648E-2</v>
          </cell>
          <cell r="I848">
            <v>3.5845282178407614E-2</v>
          </cell>
        </row>
        <row r="849">
          <cell r="A849" t="str">
            <v>SCOM-SHSTG-SOL</v>
          </cell>
          <cell r="B849" t="str">
            <v>VAR_fin</v>
          </cell>
          <cell r="C849" t="str">
            <v>SCOM-SHASOL</v>
          </cell>
          <cell r="F849">
            <v>1.5828335838072743E-5</v>
          </cell>
          <cell r="G849">
            <v>6.5405855663095262E-6</v>
          </cell>
          <cell r="H849">
            <v>2.6862490093887022E-2</v>
          </cell>
          <cell r="I849">
            <v>3.9832517287196549E-2</v>
          </cell>
        </row>
        <row r="850">
          <cell r="A850" t="str">
            <v>SCOM-SHSTG-SOL</v>
          </cell>
          <cell r="B850" t="str">
            <v>VAR_ncap</v>
          </cell>
          <cell r="C850" t="str">
            <v>-</v>
          </cell>
          <cell r="D850">
            <v>2.2108045890532201E-5</v>
          </cell>
          <cell r="E850">
            <v>2.3465046504054898E-2</v>
          </cell>
          <cell r="H850">
            <v>1.20283857009192E-2</v>
          </cell>
          <cell r="I850">
            <v>2.0879892858722202E-2</v>
          </cell>
        </row>
        <row r="851">
          <cell r="A851" t="str">
            <v>SCOM-SHSTG-SOL</v>
          </cell>
          <cell r="B851" t="str">
            <v>VAR_cap</v>
          </cell>
          <cell r="C851" t="str">
            <v>-</v>
          </cell>
          <cell r="D851">
            <v>2.2108045890532201E-5</v>
          </cell>
          <cell r="E851">
            <v>2.3487154549945401E-2</v>
          </cell>
          <cell r="F851">
            <v>2.3487154549945401E-2</v>
          </cell>
          <cell r="G851">
            <v>2.3487154549945401E-2</v>
          </cell>
          <cell r="H851">
            <v>2.34871740045706E-2</v>
          </cell>
          <cell r="I851">
            <v>3.4456301763307398E-2</v>
          </cell>
        </row>
        <row r="852">
          <cell r="A852" t="str">
            <v>RHNM-SHELCBRA</v>
          </cell>
          <cell r="B852" t="str">
            <v>VAR_fout</v>
          </cell>
          <cell r="C852" t="str">
            <v>RHNM-SHELCB</v>
          </cell>
          <cell r="E852">
            <v>0.15438562213680743</v>
          </cell>
          <cell r="F852">
            <v>1.8274356550657976E-4</v>
          </cell>
          <cell r="G852">
            <v>1.8064440871024185E-4</v>
          </cell>
          <cell r="H852">
            <v>3.666397404628737E-6</v>
          </cell>
          <cell r="I852">
            <v>9.9570235726714406E-7</v>
          </cell>
        </row>
        <row r="853">
          <cell r="A853" t="str">
            <v>RHNM-SHELCBRA</v>
          </cell>
          <cell r="B853" t="str">
            <v>VAR_fin</v>
          </cell>
          <cell r="C853" t="str">
            <v>RHNM-SHAELCB</v>
          </cell>
          <cell r="E853">
            <v>0.15438562213680743</v>
          </cell>
          <cell r="F853">
            <v>1.8274356550657976E-4</v>
          </cell>
          <cell r="G853">
            <v>1.8064440871024185E-4</v>
          </cell>
          <cell r="H853">
            <v>3.666397404628737E-6</v>
          </cell>
          <cell r="I853">
            <v>9.9570235726714406E-7</v>
          </cell>
        </row>
        <row r="854">
          <cell r="A854" t="str">
            <v>RHNM-SHELCBRA</v>
          </cell>
          <cell r="B854" t="str">
            <v>VAR_ncap</v>
          </cell>
          <cell r="C854" t="str">
            <v>-</v>
          </cell>
          <cell r="E854">
            <v>1.20077339884499E-2</v>
          </cell>
        </row>
        <row r="855">
          <cell r="A855" t="str">
            <v>RHNM-SHELCBRA</v>
          </cell>
          <cell r="B855" t="str">
            <v>VAR_cap</v>
          </cell>
          <cell r="C855" t="str">
            <v>-</v>
          </cell>
          <cell r="E855">
            <v>1.20077339884499E-2</v>
          </cell>
          <cell r="F855">
            <v>2.0571322668000436E-5</v>
          </cell>
          <cell r="G855">
            <v>2.0564299977500131E-5</v>
          </cell>
          <cell r="H855">
            <v>5.8139977223983777E-7</v>
          </cell>
          <cell r="I855">
            <v>2.4462761062510931E-7</v>
          </cell>
        </row>
        <row r="856">
          <cell r="A856" t="str">
            <v>RHNM-SHSTG-SOL</v>
          </cell>
          <cell r="B856" t="str">
            <v>VAR_fout</v>
          </cell>
          <cell r="C856" t="str">
            <v>RHNM-SHASOL</v>
          </cell>
          <cell r="E856">
            <v>9.4024653492986795E-5</v>
          </cell>
          <cell r="F856">
            <v>4.908332933082642E-3</v>
          </cell>
          <cell r="G856">
            <v>4.871362514192009E-3</v>
          </cell>
          <cell r="H856">
            <v>1.4846817526569428E-7</v>
          </cell>
          <cell r="I856">
            <v>5.7196746509851758E-2</v>
          </cell>
        </row>
        <row r="857">
          <cell r="A857" t="str">
            <v>RHNM-SHSTG-SOL</v>
          </cell>
          <cell r="B857" t="str">
            <v>VAR_fin</v>
          </cell>
          <cell r="C857" t="str">
            <v>RHNM-SHASOL</v>
          </cell>
          <cell r="E857">
            <v>9.402588468949169E-5</v>
          </cell>
          <cell r="F857">
            <v>4.908599185584386E-3</v>
          </cell>
          <cell r="G857">
            <v>4.8716097506118885E-3</v>
          </cell>
          <cell r="H857">
            <v>3.0920472807863217E-7</v>
          </cell>
          <cell r="I857">
            <v>5.7200263040653704E-2</v>
          </cell>
        </row>
        <row r="858">
          <cell r="A858" t="str">
            <v>RHNM-SHSTG-SOL</v>
          </cell>
          <cell r="B858" t="str">
            <v>VAR_ncap</v>
          </cell>
          <cell r="C858" t="str">
            <v>-</v>
          </cell>
          <cell r="D858">
            <v>7.3594883931564796E-4</v>
          </cell>
          <cell r="H858">
            <v>1.30543507975086E-7</v>
          </cell>
          <cell r="I858">
            <v>8.7343278740384805E-3</v>
          </cell>
        </row>
        <row r="859">
          <cell r="A859" t="str">
            <v>RHNM-SHSTG-SOL</v>
          </cell>
          <cell r="B859" t="str">
            <v>VAR_cap</v>
          </cell>
          <cell r="C859" t="str">
            <v>-</v>
          </cell>
          <cell r="D859">
            <v>7.3594883931564796E-4</v>
          </cell>
          <cell r="E859">
            <v>7.3594883931564796E-4</v>
          </cell>
          <cell r="F859">
            <v>7.3594883931564796E-4</v>
          </cell>
          <cell r="G859">
            <v>7.3594883931564796E-4</v>
          </cell>
          <cell r="H859">
            <v>1.30543507975086E-7</v>
          </cell>
          <cell r="I859">
            <v>8.7344226138385394E-3</v>
          </cell>
        </row>
        <row r="860">
          <cell r="A860" t="str">
            <v>RHNS-SHELCHP</v>
          </cell>
          <cell r="B860" t="str">
            <v>VAR_fout</v>
          </cell>
          <cell r="C860" t="str">
            <v>RHNS-SHAELCH</v>
          </cell>
          <cell r="E860">
            <v>0.24321590601810089</v>
          </cell>
          <cell r="F860">
            <v>0.79785174619392618</v>
          </cell>
          <cell r="G860">
            <v>1.5245352995389647</v>
          </cell>
          <cell r="H860">
            <v>2.8432206314760151</v>
          </cell>
          <cell r="I860">
            <v>4.0568259089618808</v>
          </cell>
        </row>
        <row r="861">
          <cell r="A861" t="str">
            <v>RHNS-SHELCHP</v>
          </cell>
          <cell r="B861" t="str">
            <v>VAR_fin</v>
          </cell>
          <cell r="C861" t="str">
            <v>RHNS_ELC</v>
          </cell>
          <cell r="E861">
            <v>7.475898750556377E-2</v>
          </cell>
          <cell r="F861">
            <v>0.23935552385817788</v>
          </cell>
          <cell r="G861">
            <v>0.43976979794393212</v>
          </cell>
          <cell r="H861">
            <v>0.76843800850703081</v>
          </cell>
          <cell r="I861">
            <v>1.0402116884337782</v>
          </cell>
        </row>
        <row r="862">
          <cell r="A862" t="str">
            <v>RHNS-SHELCHP</v>
          </cell>
          <cell r="B862" t="str">
            <v>VAR_fin</v>
          </cell>
          <cell r="C862" t="str">
            <v>RHNSELCHPC</v>
          </cell>
          <cell r="E862">
            <v>0.24321590601810089</v>
          </cell>
          <cell r="F862">
            <v>0.79785174619392618</v>
          </cell>
          <cell r="G862">
            <v>1.5245352995389647</v>
          </cell>
          <cell r="H862">
            <v>2.8432206314760151</v>
          </cell>
          <cell r="I862">
            <v>4.0568259089618808</v>
          </cell>
        </row>
        <row r="863">
          <cell r="A863" t="str">
            <v>RHNS-SHELCHP</v>
          </cell>
          <cell r="B863" t="str">
            <v>VAR_ncap</v>
          </cell>
          <cell r="C863" t="str">
            <v>-</v>
          </cell>
          <cell r="E863">
            <v>1.7804753843117901E-2</v>
          </cell>
          <cell r="F863">
            <v>4.0492959429940002E-2</v>
          </cell>
          <cell r="G863">
            <v>5.3004897078772199E-2</v>
          </cell>
          <cell r="H863">
            <v>0.105437156641136</v>
          </cell>
          <cell r="I863">
            <v>0.195441018222758</v>
          </cell>
        </row>
        <row r="864">
          <cell r="A864" t="str">
            <v>RHNS-SHELCHP</v>
          </cell>
          <cell r="B864" t="str">
            <v>VAR_cap</v>
          </cell>
          <cell r="C864" t="str">
            <v>-</v>
          </cell>
          <cell r="E864">
            <v>1.7804753843117901E-2</v>
          </cell>
          <cell r="F864">
            <v>5.8297713273057897E-2</v>
          </cell>
          <cell r="G864">
            <v>0.11130261035183001</v>
          </cell>
          <cell r="H864">
            <v>0.207668607908646</v>
          </cell>
          <cell r="I864">
            <v>0.29685676494754698</v>
          </cell>
        </row>
        <row r="865">
          <cell r="A865" t="str">
            <v>SCOM-SHBIOBR</v>
          </cell>
          <cell r="B865" t="str">
            <v>VAR_fout</v>
          </cell>
          <cell r="C865" t="str">
            <v>SCOM-SHBIO</v>
          </cell>
          <cell r="D865">
            <v>1.2230653840355754</v>
          </cell>
          <cell r="E865">
            <v>1.3407655446910371</v>
          </cell>
          <cell r="F865">
            <v>1.4128011569025942</v>
          </cell>
          <cell r="G865">
            <v>1.4128008101247769</v>
          </cell>
          <cell r="H865">
            <v>1.6294054197613725</v>
          </cell>
          <cell r="I865">
            <v>1.7831419102106953</v>
          </cell>
        </row>
        <row r="866">
          <cell r="A866" t="str">
            <v>SCOM-SHBIOBR</v>
          </cell>
          <cell r="B866" t="str">
            <v>VAR_fin</v>
          </cell>
          <cell r="C866" t="str">
            <v>SBIO</v>
          </cell>
          <cell r="D866">
            <v>1.4022762944686722</v>
          </cell>
          <cell r="E866">
            <v>1.537222591941112</v>
          </cell>
          <cell r="F866">
            <v>1.6198132961506464</v>
          </cell>
          <cell r="G866">
            <v>1.6198128985608533</v>
          </cell>
          <cell r="H866">
            <v>1.8681557208912776</v>
          </cell>
          <cell r="I866">
            <v>2.0444186083589724</v>
          </cell>
        </row>
        <row r="867">
          <cell r="A867" t="str">
            <v>SCOM-SHBIOBR</v>
          </cell>
          <cell r="B867" t="str">
            <v>VAR_ncap</v>
          </cell>
          <cell r="C867" t="str">
            <v>-</v>
          </cell>
          <cell r="E867">
            <v>1.30057271686839E-8</v>
          </cell>
          <cell r="F867">
            <v>4.2649890249730196E-3</v>
          </cell>
          <cell r="H867">
            <v>4.9818513843931503E-2</v>
          </cell>
          <cell r="I867">
            <v>6.7673989901743101E-2</v>
          </cell>
        </row>
        <row r="868">
          <cell r="A868" t="str">
            <v>SCOM-SHBIOBR</v>
          </cell>
          <cell r="B868" t="str">
            <v>VAR_cap</v>
          </cell>
          <cell r="C868" t="str">
            <v>-</v>
          </cell>
          <cell r="D868">
            <v>0.105340925468676</v>
          </cell>
          <cell r="E868">
            <v>0.10534093847440316</v>
          </cell>
          <cell r="F868">
            <v>0.1096059274993762</v>
          </cell>
          <cell r="G868">
            <v>0.1096059274993762</v>
          </cell>
          <cell r="H868">
            <v>0.13864740955135166</v>
          </cell>
          <cell r="I868">
            <v>0.14108356431204799</v>
          </cell>
        </row>
        <row r="869">
          <cell r="A869" t="str">
            <v>RHES-SHDEM</v>
          </cell>
          <cell r="B869" t="str">
            <v>VAR_fout</v>
          </cell>
          <cell r="C869" t="str">
            <v>RHES-SHD</v>
          </cell>
          <cell r="D869">
            <v>62.024837503894084</v>
          </cell>
          <cell r="E869">
            <v>67.815394581973521</v>
          </cell>
          <cell r="F869">
            <v>66.44155435064701</v>
          </cell>
          <cell r="G869">
            <v>64.47256407615069</v>
          </cell>
          <cell r="H869">
            <v>59.383205239498317</v>
          </cell>
          <cell r="I869">
            <v>52.896940072054662</v>
          </cell>
        </row>
        <row r="870">
          <cell r="A870" t="str">
            <v>RHES-SHDEM</v>
          </cell>
          <cell r="B870" t="str">
            <v>VAR_fin</v>
          </cell>
          <cell r="C870" t="str">
            <v>RHES-SHPLT</v>
          </cell>
          <cell r="D870">
            <v>1.2809760925584111</v>
          </cell>
          <cell r="E870">
            <v>1.4868835398020928</v>
          </cell>
          <cell r="F870">
            <v>1.486880327638761</v>
          </cell>
          <cell r="G870">
            <v>1.4858580772490153</v>
          </cell>
          <cell r="H870">
            <v>1.4853410223067447</v>
          </cell>
          <cell r="I870">
            <v>1.4836273343866271</v>
          </cell>
        </row>
        <row r="871">
          <cell r="A871" t="str">
            <v>RHES-SHDEM</v>
          </cell>
          <cell r="B871" t="str">
            <v>VAR_fin</v>
          </cell>
          <cell r="C871" t="str">
            <v>RHES-SHLTHC-NGA</v>
          </cell>
          <cell r="D871">
            <v>7.6364614549524729E-2</v>
          </cell>
          <cell r="E871">
            <v>2.7954157957690556E-3</v>
          </cell>
          <cell r="F871">
            <v>9.285394234728581E-3</v>
          </cell>
          <cell r="G871">
            <v>9.7884614077542106E-3</v>
          </cell>
          <cell r="H871">
            <v>1.0476078091982371E-2</v>
          </cell>
          <cell r="I871">
            <v>1.2148809853565505E-2</v>
          </cell>
        </row>
        <row r="872">
          <cell r="A872" t="str">
            <v>RHES-SHDEM</v>
          </cell>
          <cell r="B872" t="str">
            <v>VAR_fin</v>
          </cell>
          <cell r="C872" t="str">
            <v>RHES-SHSOL</v>
          </cell>
          <cell r="D872">
            <v>0.36557848632326578</v>
          </cell>
          <cell r="E872">
            <v>0.43546062335865021</v>
          </cell>
          <cell r="F872">
            <v>0.43545601531460459</v>
          </cell>
          <cell r="G872">
            <v>0.43407266059942945</v>
          </cell>
          <cell r="H872">
            <v>0.40565291309996804</v>
          </cell>
          <cell r="I872">
            <v>0.37653685169183515</v>
          </cell>
        </row>
        <row r="873">
          <cell r="A873" t="str">
            <v>RHES-SHDEM</v>
          </cell>
          <cell r="B873" t="str">
            <v>VAR_fin</v>
          </cell>
          <cell r="C873" t="str">
            <v>RHES-SHLTHC-WOD</v>
          </cell>
          <cell r="D873">
            <v>9.492303892024859E-3</v>
          </cell>
          <cell r="F873">
            <v>8.0254966839930669E-7</v>
          </cell>
          <cell r="G873">
            <v>1.1277851785050389E-3</v>
          </cell>
          <cell r="H873">
            <v>2.3043846990971847E-3</v>
          </cell>
          <cell r="I873">
            <v>4.6129631078492533E-3</v>
          </cell>
        </row>
        <row r="874">
          <cell r="A874" t="str">
            <v>RHES-SHDEM</v>
          </cell>
          <cell r="B874" t="str">
            <v>VAR_fin</v>
          </cell>
          <cell r="C874" t="str">
            <v>RHES-SHNGA</v>
          </cell>
          <cell r="D874">
            <v>17.494585278676098</v>
          </cell>
          <cell r="E874">
            <v>20.199581296125089</v>
          </cell>
          <cell r="F874">
            <v>18.152432761168811</v>
          </cell>
          <cell r="G874">
            <v>19.480749202443125</v>
          </cell>
          <cell r="H874">
            <v>18.201863981939681</v>
          </cell>
          <cell r="I874">
            <v>16.312305425566038</v>
          </cell>
        </row>
        <row r="875">
          <cell r="A875" t="str">
            <v>RHES-SHDEM</v>
          </cell>
          <cell r="B875" t="str">
            <v>VAR_fin</v>
          </cell>
          <cell r="C875" t="str">
            <v>RHES-SHNGAH</v>
          </cell>
          <cell r="D875">
            <v>8.8707221103293699E-3</v>
          </cell>
          <cell r="F875">
            <v>5.2376187255708228E-6</v>
          </cell>
          <cell r="G875">
            <v>1.1272784846588977E-3</v>
          </cell>
          <cell r="H875">
            <v>2.3034812279239822E-3</v>
          </cell>
          <cell r="I875">
            <v>4.6147633705301274E-3</v>
          </cell>
        </row>
        <row r="876">
          <cell r="A876" t="str">
            <v>RHES-SHDEM</v>
          </cell>
          <cell r="B876" t="str">
            <v>VAR_fin</v>
          </cell>
          <cell r="C876" t="str">
            <v>RHES-SHCOA</v>
          </cell>
          <cell r="D876">
            <v>0.11200959957371207</v>
          </cell>
          <cell r="E876">
            <v>7.1999959374069333E-2</v>
          </cell>
          <cell r="F876">
            <v>6.5622695671967235E-6</v>
          </cell>
          <cell r="G876">
            <v>1.1286143139023876E-3</v>
          </cell>
          <cell r="H876">
            <v>6.8366600196370132E-4</v>
          </cell>
          <cell r="I876">
            <v>1.3882095110326349E-3</v>
          </cell>
        </row>
        <row r="877">
          <cell r="A877" t="str">
            <v>RHES-SHDEM</v>
          </cell>
          <cell r="B877" t="str">
            <v>VAR_fin</v>
          </cell>
          <cell r="C877" t="str">
            <v>RHES-SHLFO</v>
          </cell>
          <cell r="D877">
            <v>21.588171922273673</v>
          </cell>
          <cell r="E877">
            <v>19.946202167641751</v>
          </cell>
          <cell r="F877">
            <v>21.564427590819019</v>
          </cell>
          <cell r="G877">
            <v>20.037985348406409</v>
          </cell>
          <cell r="H877">
            <v>16.12938459960392</v>
          </cell>
          <cell r="I877">
            <v>11.460911829664809</v>
          </cell>
        </row>
        <row r="878">
          <cell r="A878" t="str">
            <v>RHES-SHDEM</v>
          </cell>
          <cell r="B878" t="str">
            <v>VAR_fin</v>
          </cell>
          <cell r="C878" t="str">
            <v>RHES-SHCON</v>
          </cell>
          <cell r="D878">
            <v>1.6502479960513776</v>
          </cell>
          <cell r="E878">
            <v>4.0014552226775084</v>
          </cell>
          <cell r="F878">
            <v>4.0014513261396027</v>
          </cell>
          <cell r="G878">
            <v>4.0014480375414028</v>
          </cell>
          <cell r="H878">
            <v>6.0623398172965448</v>
          </cell>
          <cell r="I878">
            <v>8.1786802235998692</v>
          </cell>
        </row>
        <row r="879">
          <cell r="A879" t="str">
            <v>RHES-SHDEM</v>
          </cell>
          <cell r="B879" t="str">
            <v>VAR_fin</v>
          </cell>
          <cell r="C879" t="str">
            <v>RHES-SHWOD</v>
          </cell>
          <cell r="D879">
            <v>4.3426478628505913</v>
          </cell>
          <cell r="E879">
            <v>4.3871533467481445</v>
          </cell>
          <cell r="F879">
            <v>4.2031024925014586</v>
          </cell>
          <cell r="G879">
            <v>3.9026210553529954</v>
          </cell>
          <cell r="H879">
            <v>3.039528862399413</v>
          </cell>
          <cell r="I879">
            <v>2.0543130806150596</v>
          </cell>
        </row>
        <row r="880">
          <cell r="A880" t="str">
            <v>RHES-SHDEM</v>
          </cell>
          <cell r="B880" t="str">
            <v>VAR_fin</v>
          </cell>
          <cell r="C880" t="str">
            <v>RHES-SHLTHD</v>
          </cell>
          <cell r="D880">
            <v>1.7474860844039792</v>
          </cell>
          <cell r="E880">
            <v>3.5037938744328607</v>
          </cell>
          <cell r="F880">
            <v>3.4784234562939309</v>
          </cell>
          <cell r="G880">
            <v>2.3968767090300775</v>
          </cell>
          <cell r="H880">
            <v>2.968749748871617</v>
          </cell>
          <cell r="I880">
            <v>2.4874041473798081</v>
          </cell>
        </row>
        <row r="881">
          <cell r="A881" t="str">
            <v>RHES-SHDEM</v>
          </cell>
          <cell r="B881" t="str">
            <v>VAR_fin</v>
          </cell>
          <cell r="C881" t="str">
            <v>RHES-SHELCB</v>
          </cell>
          <cell r="D881">
            <v>4.2361936519071364</v>
          </cell>
          <cell r="E881">
            <v>3.5041662990855054</v>
          </cell>
          <cell r="F881">
            <v>2.8342666329641526</v>
          </cell>
          <cell r="G881">
            <v>2.4444874764993827</v>
          </cell>
          <cell r="H881">
            <v>0.80056540752753147</v>
          </cell>
          <cell r="I881">
            <v>0.24918924396247008</v>
          </cell>
        </row>
        <row r="882">
          <cell r="A882" t="str">
            <v>RHES-SHDEM</v>
          </cell>
          <cell r="B882" t="str">
            <v>VAR_fin</v>
          </cell>
          <cell r="C882" t="str">
            <v>RHES-SHELCH</v>
          </cell>
          <cell r="D882">
            <v>9.0960858329852865</v>
          </cell>
          <cell r="E882">
            <v>10.275903433520563</v>
          </cell>
          <cell r="F882">
            <v>10.275814480541088</v>
          </cell>
          <cell r="G882">
            <v>10.274729670790597</v>
          </cell>
          <cell r="H882">
            <v>10.273542852832367</v>
          </cell>
          <cell r="I882">
            <v>10.270175999332553</v>
          </cell>
        </row>
        <row r="883">
          <cell r="A883" t="str">
            <v>RHES-SHDEM</v>
          </cell>
          <cell r="B883" t="str">
            <v>VAR_fin</v>
          </cell>
          <cell r="C883" t="str">
            <v>RHES-SHNST</v>
          </cell>
          <cell r="D883">
            <v>1.6127633431153449E-2</v>
          </cell>
          <cell r="F883">
            <v>1.6187177999898213E-6</v>
          </cell>
          <cell r="G883">
            <v>5.6442189768108296E-4</v>
          </cell>
          <cell r="H883">
            <v>4.6706382185596358E-4</v>
          </cell>
          <cell r="I883">
            <v>1.0306663826681066E-3</v>
          </cell>
        </row>
        <row r="884">
          <cell r="A884" t="str">
            <v>D-RHEM_LTH_CHPNGA</v>
          </cell>
          <cell r="B884" t="str">
            <v>VAR_fout</v>
          </cell>
          <cell r="C884" t="str">
            <v>RHSA_LTH</v>
          </cell>
          <cell r="D884">
            <v>8.0440761251409547E-4</v>
          </cell>
          <cell r="F884">
            <v>9.7414982404124714E-7</v>
          </cell>
          <cell r="G884">
            <v>1.0052102866847264E-6</v>
          </cell>
          <cell r="H884">
            <v>0.16535760549943293</v>
          </cell>
          <cell r="I884">
            <v>0.14250838023271251</v>
          </cell>
        </row>
        <row r="885">
          <cell r="A885" t="str">
            <v>D-RHEM_LTH_CHPNGA</v>
          </cell>
          <cell r="B885" t="str">
            <v>VAR_fout</v>
          </cell>
          <cell r="C885" t="str">
            <v>RHEM_LTH_CHPNGA_ON</v>
          </cell>
          <cell r="D885">
            <v>4.3822906562486309E-2</v>
          </cell>
          <cell r="E885">
            <v>7.4763120570699919E-6</v>
          </cell>
          <cell r="F885">
            <v>0.38718306389647428</v>
          </cell>
          <cell r="G885">
            <v>0.50504652492488</v>
          </cell>
          <cell r="H885">
            <v>2.0993839103619236</v>
          </cell>
          <cell r="I885">
            <v>2.3392113931964795</v>
          </cell>
        </row>
        <row r="886">
          <cell r="A886" t="str">
            <v>D-RHEM_LTH_CHPNGA</v>
          </cell>
          <cell r="B886" t="str">
            <v>VAR_fout</v>
          </cell>
          <cell r="C886" t="str">
            <v>LTH</v>
          </cell>
          <cell r="F886">
            <v>6.3561874140100108E-7</v>
          </cell>
          <cell r="G886">
            <v>4.0736336183844381E-4</v>
          </cell>
          <cell r="H886">
            <v>5.6739491069711422E-3</v>
          </cell>
          <cell r="I886">
            <v>8.9818233353944309E-3</v>
          </cell>
        </row>
        <row r="887">
          <cell r="A887" t="str">
            <v>D-RHEM_LTH_CHPNGA</v>
          </cell>
          <cell r="B887" t="str">
            <v>VAR_fin</v>
          </cell>
          <cell r="C887" t="str">
            <v>RHEM_LTH_CHPNGA</v>
          </cell>
          <cell r="D887">
            <v>4.4627314175000356E-2</v>
          </cell>
          <cell r="E887">
            <v>7.5287508610318503E-6</v>
          </cell>
          <cell r="F887">
            <v>0.38718768343707433</v>
          </cell>
          <cell r="G887">
            <v>0.5054551232172193</v>
          </cell>
          <cell r="H887">
            <v>2.2704155650156981</v>
          </cell>
          <cell r="I887">
            <v>2.4907017966650344</v>
          </cell>
        </row>
        <row r="888">
          <cell r="A888" t="str">
            <v>RHEM-SHLTHCHPNGA</v>
          </cell>
          <cell r="B888" t="str">
            <v>VAR_fout</v>
          </cell>
          <cell r="C888" t="str">
            <v>RHEM-SHLTHC-NGA</v>
          </cell>
          <cell r="D888">
            <v>4.3323162622630119E-2</v>
          </cell>
          <cell r="E888">
            <v>7.3329904382058495E-6</v>
          </cell>
          <cell r="F888">
            <v>0.38331123325750915</v>
          </cell>
          <cell r="G888">
            <v>0.49999552898209676</v>
          </cell>
          <cell r="H888">
            <v>1.8964138947414928</v>
          </cell>
          <cell r="I888">
            <v>2.1840044871743656</v>
          </cell>
        </row>
        <row r="889">
          <cell r="A889" t="str">
            <v>RHEM-SHLTHCHPNGA</v>
          </cell>
          <cell r="B889" t="str">
            <v>VAR_fin</v>
          </cell>
          <cell r="C889" t="str">
            <v>RHEM_LTH_CHPNGA_ON</v>
          </cell>
          <cell r="D889">
            <v>4.3760770325889035E-2</v>
          </cell>
          <cell r="E889">
            <v>7.4271512488841448E-6</v>
          </cell>
          <cell r="F889">
            <v>0.38718306389647422</v>
          </cell>
          <cell r="G889">
            <v>0.50504598887080476</v>
          </cell>
          <cell r="H889">
            <v>1.9155695906479731</v>
          </cell>
          <cell r="I889">
            <v>2.2060651385599646</v>
          </cell>
        </row>
        <row r="890">
          <cell r="A890" t="str">
            <v>RHEM-SHLTHCHPNGA</v>
          </cell>
          <cell r="B890" t="str">
            <v>VAR_fin</v>
          </cell>
          <cell r="C890" t="str">
            <v>RHEMLTHCHPC</v>
          </cell>
          <cell r="D890">
            <v>4.3323162622630119E-2</v>
          </cell>
          <cell r="E890">
            <v>7.3329904382058495E-6</v>
          </cell>
          <cell r="F890">
            <v>0.38331123325750915</v>
          </cell>
          <cell r="G890">
            <v>0.49999552898209676</v>
          </cell>
          <cell r="H890">
            <v>1.8964138947414928</v>
          </cell>
          <cell r="I890">
            <v>2.1840044871743656</v>
          </cell>
        </row>
        <row r="891">
          <cell r="A891" t="str">
            <v>RHEM-SHLTHCHPNGA</v>
          </cell>
          <cell r="B891" t="str">
            <v>VAR_ncap</v>
          </cell>
          <cell r="C891" t="str">
            <v>-</v>
          </cell>
          <cell r="E891">
            <v>5.7321220107101003E-7</v>
          </cell>
          <cell r="F891">
            <v>2.8871564462769402E-2</v>
          </cell>
          <cell r="G891">
            <v>9.2131263229933494E-3</v>
          </cell>
          <cell r="H891">
            <v>0.13176515431584901</v>
          </cell>
          <cell r="I891">
            <v>7.95617589335402E-2</v>
          </cell>
        </row>
        <row r="892">
          <cell r="A892" t="str">
            <v>RHEM-SHLTHCHPNGA</v>
          </cell>
          <cell r="B892" t="str">
            <v>VAR_cap</v>
          </cell>
          <cell r="C892" t="str">
            <v>-</v>
          </cell>
          <cell r="D892">
            <v>6.7982009985487297E-3</v>
          </cell>
          <cell r="E892">
            <v>8.9911461335131365E-7</v>
          </cell>
          <cell r="F892">
            <v>2.8872202464828182E-2</v>
          </cell>
          <cell r="G892">
            <v>3.8056993710025591E-2</v>
          </cell>
          <cell r="H892">
            <v>0.17009934236054117</v>
          </cell>
          <cell r="I892">
            <v>0.18659204941678201</v>
          </cell>
        </row>
        <row r="893">
          <cell r="A893" t="str">
            <v>D-RHES_SOLELC</v>
          </cell>
          <cell r="B893" t="str">
            <v>VAR_fout</v>
          </cell>
          <cell r="C893" t="str">
            <v>RHES_ELC</v>
          </cell>
          <cell r="D893">
            <v>1.9633458932160852</v>
          </cell>
          <cell r="E893">
            <v>1.6566509799332405</v>
          </cell>
          <cell r="F893">
            <v>1.7389111352967757</v>
          </cell>
          <cell r="G893">
            <v>2.3638048680421799</v>
          </cell>
          <cell r="H893">
            <v>2.9159066707587353</v>
          </cell>
          <cell r="I893">
            <v>3.9696152800801605</v>
          </cell>
        </row>
        <row r="894">
          <cell r="A894" t="str">
            <v>D-RHES_SOLELC</v>
          </cell>
          <cell r="B894" t="str">
            <v>VAR_fout</v>
          </cell>
          <cell r="C894" t="str">
            <v>ELC5</v>
          </cell>
          <cell r="D894">
            <v>0.17159319551857605</v>
          </cell>
          <cell r="E894">
            <v>1.7340141690914193</v>
          </cell>
          <cell r="F894">
            <v>2.4796347570331028</v>
          </cell>
          <cell r="G894">
            <v>3.0489767922256257</v>
          </cell>
          <cell r="H894">
            <v>4.3582932532668801</v>
          </cell>
          <cell r="I894">
            <v>5.8063771900782717</v>
          </cell>
        </row>
        <row r="895">
          <cell r="A895" t="str">
            <v>D-RHES_SOLELC</v>
          </cell>
          <cell r="B895" t="str">
            <v>VAR_fin</v>
          </cell>
          <cell r="C895" t="str">
            <v>RHES_SOL_ELC</v>
          </cell>
          <cell r="D895">
            <v>2.1349390887346629</v>
          </cell>
          <cell r="E895">
            <v>3.3906651496682749</v>
          </cell>
          <cell r="F895">
            <v>4.2185458923298764</v>
          </cell>
          <cell r="G895">
            <v>5.4127816498642094</v>
          </cell>
          <cell r="H895">
            <v>7.2741999089800879</v>
          </cell>
          <cell r="I895">
            <v>9.7759924510993503</v>
          </cell>
        </row>
        <row r="896">
          <cell r="A896" t="str">
            <v>D-DH2</v>
          </cell>
          <cell r="B896" t="str">
            <v>VAR_fout</v>
          </cell>
          <cell r="C896" t="str">
            <v>H2</v>
          </cell>
          <cell r="H896">
            <v>2.0417663993286089E-7</v>
          </cell>
          <cell r="I896">
            <v>5.0632167899588717E-6</v>
          </cell>
        </row>
        <row r="897">
          <cell r="A897" t="str">
            <v>D-DH2</v>
          </cell>
          <cell r="B897" t="str">
            <v>VAR_fin</v>
          </cell>
          <cell r="C897" t="str">
            <v>H2_E</v>
          </cell>
          <cell r="H897">
            <v>2.0623903023521298E-7</v>
          </cell>
          <cell r="I897">
            <v>5.1143603938978485E-6</v>
          </cell>
        </row>
        <row r="898">
          <cell r="A898" t="str">
            <v>D-DH2</v>
          </cell>
          <cell r="B898" t="str">
            <v>VAR_ncap</v>
          </cell>
          <cell r="C898" t="str">
            <v>-</v>
          </cell>
          <cell r="G898">
            <v>6.0914030240420603E-8</v>
          </cell>
          <cell r="H898">
            <v>2.8923422132084101E-7</v>
          </cell>
          <cell r="I898">
            <v>2.6139944888303498E-7</v>
          </cell>
        </row>
        <row r="899">
          <cell r="A899" t="str">
            <v>D-DH2</v>
          </cell>
          <cell r="B899" t="str">
            <v>VAR_cap</v>
          </cell>
          <cell r="C899" t="str">
            <v>-</v>
          </cell>
          <cell r="G899">
            <v>6.0914030240420603E-8</v>
          </cell>
          <cell r="H899">
            <v>4.1954540471235701E-7</v>
          </cell>
          <cell r="I899">
            <v>6.8094485359539204E-7</v>
          </cell>
        </row>
        <row r="900">
          <cell r="A900" t="str">
            <v>ITOT-SWHHFOBR</v>
          </cell>
          <cell r="B900" t="str">
            <v>VAR_fout</v>
          </cell>
          <cell r="C900" t="str">
            <v>ITOT-SWH</v>
          </cell>
          <cell r="D900">
            <v>1.8458212593267214</v>
          </cell>
          <cell r="F900">
            <v>1.3396890990967356E-6</v>
          </cell>
          <cell r="G900">
            <v>4.2205939270418637E-7</v>
          </cell>
          <cell r="H900">
            <v>6.6012760542632472E-7</v>
          </cell>
        </row>
        <row r="901">
          <cell r="A901" t="str">
            <v>ITOT-SWHHFOBR</v>
          </cell>
          <cell r="B901" t="str">
            <v>VAR_fout</v>
          </cell>
          <cell r="C901" t="str">
            <v>CO2_I</v>
          </cell>
          <cell r="D901">
            <v>210.21000106216701</v>
          </cell>
          <cell r="F901">
            <v>1.5093708002626201E-4</v>
          </cell>
          <cell r="G901">
            <v>4.7048242111071101E-5</v>
          </cell>
          <cell r="H901">
            <v>7.2060713262912598E-5</v>
          </cell>
        </row>
        <row r="902">
          <cell r="A902" t="str">
            <v>ITOT-SWHHFOBR</v>
          </cell>
          <cell r="B902" t="str">
            <v>VAR_fin</v>
          </cell>
          <cell r="C902" t="str">
            <v>IHFO</v>
          </cell>
          <cell r="D902">
            <v>2.7300000137943732</v>
          </cell>
          <cell r="F902">
            <v>1.9602218185228879E-6</v>
          </cell>
          <cell r="G902">
            <v>6.1101613131261246E-7</v>
          </cell>
          <cell r="H902">
            <v>9.3585341899886489E-7</v>
          </cell>
        </row>
        <row r="903">
          <cell r="A903" t="str">
            <v>ITOT-SWHHFOBR</v>
          </cell>
          <cell r="B903" t="str">
            <v>VAR_ncap</v>
          </cell>
          <cell r="C903" t="str">
            <v>-</v>
          </cell>
          <cell r="D903">
            <v>2.2973553755720401E-8</v>
          </cell>
          <cell r="E903">
            <v>1.8808127036782399E-8</v>
          </cell>
          <cell r="F903">
            <v>1.36630209478361E-7</v>
          </cell>
          <cell r="G903">
            <v>2.5692248474827899E-8</v>
          </cell>
          <cell r="H903">
            <v>2.45225449762358E-8</v>
          </cell>
        </row>
        <row r="904">
          <cell r="A904" t="str">
            <v>ITOT-SWHHFOBR</v>
          </cell>
          <cell r="B904" t="str">
            <v>VAR_cap</v>
          </cell>
          <cell r="C904" t="str">
            <v>-</v>
          </cell>
          <cell r="D904">
            <v>0.10071702297355375</v>
          </cell>
          <cell r="E904">
            <v>6.5262551793288104E-8</v>
          </cell>
          <cell r="F904">
            <v>1.9807866027954368E-7</v>
          </cell>
          <cell r="G904">
            <v>1.2061339974001051E-7</v>
          </cell>
          <cell r="H904">
            <v>1.3979930763208261E-7</v>
          </cell>
          <cell r="I904">
            <v>-1.5981520922519805E-10</v>
          </cell>
        </row>
        <row r="905">
          <cell r="A905" t="str">
            <v>RHSA-WHSTG-ELCHP</v>
          </cell>
          <cell r="B905" t="str">
            <v>VAR_fout</v>
          </cell>
          <cell r="C905" t="str">
            <v>RHSA-WHAELCH</v>
          </cell>
          <cell r="F905">
            <v>1.4811896451536173</v>
          </cell>
          <cell r="G905">
            <v>1.6289593860515441</v>
          </cell>
          <cell r="H905">
            <v>2.601626641650971</v>
          </cell>
          <cell r="I905">
            <v>3.1432793860368164</v>
          </cell>
        </row>
        <row r="906">
          <cell r="A906" t="str">
            <v>RHSA-WHSTG-ELCHP</v>
          </cell>
          <cell r="B906" t="str">
            <v>VAR_fin</v>
          </cell>
          <cell r="C906" t="str">
            <v>RHSA-WHAELCH</v>
          </cell>
          <cell r="F906">
            <v>1.4812458213320827</v>
          </cell>
          <cell r="G906">
            <v>1.6290242900616001</v>
          </cell>
          <cell r="H906">
            <v>2.601706610047724</v>
          </cell>
          <cell r="I906">
            <v>3.1433794089616982</v>
          </cell>
        </row>
        <row r="907">
          <cell r="A907" t="str">
            <v>RHSA-WHSTG-ELCHP</v>
          </cell>
          <cell r="B907" t="str">
            <v>VAR_ncap</v>
          </cell>
          <cell r="C907" t="str">
            <v>-</v>
          </cell>
          <cell r="D907">
            <v>1.33064225495862E-5</v>
          </cell>
          <cell r="E907">
            <v>5.7896263723919303E-2</v>
          </cell>
          <cell r="F907">
            <v>8.8568064343919506E-2</v>
          </cell>
          <cell r="G907">
            <v>7.7152396337241804E-3</v>
          </cell>
          <cell r="H907">
            <v>0.132592539557082</v>
          </cell>
          <cell r="I907">
            <v>0.14715434223130999</v>
          </cell>
        </row>
        <row r="908">
          <cell r="A908" t="str">
            <v>RHSA-WHSTG-ELCHP</v>
          </cell>
          <cell r="B908" t="str">
            <v>VAR_cap</v>
          </cell>
          <cell r="C908" t="str">
            <v>-</v>
          </cell>
          <cell r="D908">
            <v>1.454595195267488E-5</v>
          </cell>
          <cell r="E908">
            <v>5.7910797863356359E-2</v>
          </cell>
          <cell r="F908">
            <v>0.1464788365862621</v>
          </cell>
          <cell r="G908">
            <v>0.1541940354279708</v>
          </cell>
          <cell r="H908">
            <v>0.19707966263336654</v>
          </cell>
          <cell r="I908">
            <v>0.26179427841845465</v>
          </cell>
        </row>
        <row r="909">
          <cell r="A909" t="str">
            <v>ITOT-SWHSTG-ELCHP</v>
          </cell>
          <cell r="B909" t="str">
            <v>VAR_fout</v>
          </cell>
          <cell r="C909" t="str">
            <v>ITOT-SWHAELCH</v>
          </cell>
          <cell r="F909">
            <v>8.2164592588246402E-6</v>
          </cell>
          <cell r="G909">
            <v>3.3690389865530621E-6</v>
          </cell>
          <cell r="H909">
            <v>5.8445410241926274E-6</v>
          </cell>
          <cell r="I909">
            <v>2.3950262706292601E-2</v>
          </cell>
        </row>
        <row r="910">
          <cell r="A910" t="str">
            <v>ITOT-SWHSTG-ELCHP</v>
          </cell>
          <cell r="B910" t="str">
            <v>VAR_fin</v>
          </cell>
          <cell r="C910" t="str">
            <v>ITOT-SWHAELCH</v>
          </cell>
          <cell r="F910">
            <v>1.1428633340669631E-5</v>
          </cell>
          <cell r="G910">
            <v>4.4742519243358809E-6</v>
          </cell>
          <cell r="H910">
            <v>7.2322222673827254E-6</v>
          </cell>
          <cell r="I910">
            <v>2.6613556188003082E-2</v>
          </cell>
        </row>
        <row r="911">
          <cell r="A911" t="str">
            <v>ITOT-SWHSTG-ELCHP</v>
          </cell>
          <cell r="B911" t="str">
            <v>VAR_ncap</v>
          </cell>
          <cell r="C911" t="str">
            <v>-</v>
          </cell>
          <cell r="D911">
            <v>4.64234476036377E-5</v>
          </cell>
          <cell r="E911">
            <v>1.7878117305350501E-2</v>
          </cell>
          <cell r="F911">
            <v>1.6471616650719501E-3</v>
          </cell>
          <cell r="G911">
            <v>9.5056964313478699E-3</v>
          </cell>
          <cell r="H911">
            <v>2.44249785810319E-2</v>
          </cell>
          <cell r="I911">
            <v>2.8818539640022799E-2</v>
          </cell>
        </row>
        <row r="912">
          <cell r="A912" t="str">
            <v>ITOT-SWHSTG-ELCHP</v>
          </cell>
          <cell r="B912" t="str">
            <v>VAR_cap</v>
          </cell>
          <cell r="C912" t="str">
            <v>-</v>
          </cell>
          <cell r="D912">
            <v>4.64234476036377E-5</v>
          </cell>
          <cell r="E912">
            <v>1.7924513070929453E-2</v>
          </cell>
          <cell r="F912">
            <v>1.9571645199693118E-2</v>
          </cell>
          <cell r="G912">
            <v>2.9077335613884685E-2</v>
          </cell>
          <cell r="H912">
            <v>4.1685629103955991E-2</v>
          </cell>
          <cell r="I912">
            <v>5.0976097366528292E-2</v>
          </cell>
        </row>
        <row r="913">
          <cell r="A913" t="str">
            <v>D-RHNS_LTH_CHPWOD</v>
          </cell>
          <cell r="B913" t="str">
            <v>VAR_fout</v>
          </cell>
          <cell r="C913" t="str">
            <v>RHNS_LTH_CHPWOD_ON</v>
          </cell>
          <cell r="G913">
            <v>2.9739135803036992E-6</v>
          </cell>
          <cell r="H913">
            <v>5.8262074343637709E-6</v>
          </cell>
          <cell r="I913">
            <v>1.5852193456354512E-6</v>
          </cell>
        </row>
        <row r="914">
          <cell r="A914" t="str">
            <v>D-RHNS_LTH_CHPWOD</v>
          </cell>
          <cell r="B914" t="str">
            <v>VAR_fout</v>
          </cell>
          <cell r="C914" t="str">
            <v>RHSA_LTH</v>
          </cell>
          <cell r="H914">
            <v>4.1179020352447704E-8</v>
          </cell>
        </row>
        <row r="915">
          <cell r="A915" t="str">
            <v>D-RHNS_LTH_CHPWOD</v>
          </cell>
          <cell r="B915" t="str">
            <v>VAR_fin</v>
          </cell>
          <cell r="C915" t="str">
            <v>RHNS_LTH_CHPWOD</v>
          </cell>
          <cell r="G915">
            <v>3.627950073949451E-6</v>
          </cell>
          <cell r="H915">
            <v>5.875366794604935E-6</v>
          </cell>
          <cell r="I915">
            <v>1.9530313124207707E-6</v>
          </cell>
        </row>
        <row r="916">
          <cell r="A916" t="str">
            <v>D-SBIO</v>
          </cell>
          <cell r="B916" t="str">
            <v>VAR_fout</v>
          </cell>
          <cell r="C916" t="str">
            <v>SBIO</v>
          </cell>
          <cell r="D916">
            <v>4.0476402725284135</v>
          </cell>
          <cell r="E916">
            <v>4.5832129257351282</v>
          </cell>
          <cell r="F916">
            <v>4.6609135421643053</v>
          </cell>
          <cell r="G916">
            <v>4.6517885564342834</v>
          </cell>
          <cell r="H916">
            <v>4.8226196397031913</v>
          </cell>
          <cell r="I916">
            <v>4.924894321999929</v>
          </cell>
        </row>
        <row r="917">
          <cell r="A917" t="str">
            <v>D-SBIO</v>
          </cell>
          <cell r="B917" t="str">
            <v>VAR_fin</v>
          </cell>
          <cell r="C917" t="str">
            <v>BIO</v>
          </cell>
          <cell r="D917">
            <v>4.0476402725284135</v>
          </cell>
          <cell r="E917">
            <v>4.5832129257351282</v>
          </cell>
          <cell r="F917">
            <v>4.6609135421643053</v>
          </cell>
          <cell r="G917">
            <v>4.6517885564342834</v>
          </cell>
          <cell r="H917">
            <v>4.8226196397031913</v>
          </cell>
          <cell r="I917">
            <v>4.924894321999929</v>
          </cell>
        </row>
        <row r="918">
          <cell r="A918" t="str">
            <v>RHEM-SHDEM</v>
          </cell>
          <cell r="B918" t="str">
            <v>VAR_fout</v>
          </cell>
          <cell r="C918" t="str">
            <v>RHEM-SHD</v>
          </cell>
          <cell r="D918">
            <v>66.986774791699034</v>
          </cell>
          <cell r="E918">
            <v>66.782026660973088</v>
          </cell>
          <cell r="F918">
            <v>65.887030306479787</v>
          </cell>
          <cell r="G918">
            <v>64.87837932369753</v>
          </cell>
          <cell r="H918">
            <v>62.328030452496208</v>
          </cell>
          <cell r="I918">
            <v>58.319860093770238</v>
          </cell>
        </row>
        <row r="919">
          <cell r="A919" t="str">
            <v>RHEM-SHDEM</v>
          </cell>
          <cell r="B919" t="str">
            <v>VAR_fin</v>
          </cell>
          <cell r="C919" t="str">
            <v>RHEM-SHNST</v>
          </cell>
          <cell r="D919">
            <v>2.934290306370186E-2</v>
          </cell>
          <cell r="F919">
            <v>2.3340832975228608E-6</v>
          </cell>
          <cell r="G919">
            <v>1.6758904932718838E-4</v>
          </cell>
          <cell r="H919">
            <v>1.3107131025008121E-3</v>
          </cell>
          <cell r="I919">
            <v>4.2424101759718752E-2</v>
          </cell>
        </row>
        <row r="920">
          <cell r="A920" t="str">
            <v>RHEM-SHDEM</v>
          </cell>
          <cell r="B920" t="str">
            <v>VAR_fin</v>
          </cell>
          <cell r="C920" t="str">
            <v>RHEM-SHPLT</v>
          </cell>
          <cell r="D920">
            <v>1.3685518924446181</v>
          </cell>
          <cell r="E920">
            <v>1.6077972916439642</v>
          </cell>
          <cell r="F920">
            <v>1.6077936653583196</v>
          </cell>
          <cell r="G920">
            <v>1.6075936384775913</v>
          </cell>
          <cell r="H920">
            <v>2.3956785103589486</v>
          </cell>
          <cell r="I920">
            <v>2.4013713564750461</v>
          </cell>
        </row>
        <row r="921">
          <cell r="A921" t="str">
            <v>RHEM-SHDEM</v>
          </cell>
          <cell r="B921" t="str">
            <v>VAR_fin</v>
          </cell>
          <cell r="C921" t="str">
            <v>RHEM-SHNGAH</v>
          </cell>
          <cell r="D921">
            <v>1.4714350071753212E-2</v>
          </cell>
          <cell r="F921">
            <v>7.342628053055289E-6</v>
          </cell>
          <cell r="G921">
            <v>3.3656700501142207E-4</v>
          </cell>
          <cell r="H921">
            <v>2.6223772835825073E-3</v>
          </cell>
          <cell r="I921">
            <v>6.5501591294440442E-2</v>
          </cell>
        </row>
        <row r="922">
          <cell r="A922" t="str">
            <v>RHEM-SHDEM</v>
          </cell>
          <cell r="B922" t="str">
            <v>VAR_fin</v>
          </cell>
          <cell r="C922" t="str">
            <v>RHEM-SHLTHC-WOD</v>
          </cell>
          <cell r="D922">
            <v>4.0197429740383303E-2</v>
          </cell>
          <cell r="F922">
            <v>1.7752435633926431E-6</v>
          </cell>
          <cell r="G922">
            <v>3.3982649900474415E-4</v>
          </cell>
          <cell r="H922">
            <v>2.6291156421461145E-3</v>
          </cell>
          <cell r="I922">
            <v>6.5492384565251832E-2</v>
          </cell>
        </row>
        <row r="923">
          <cell r="A923" t="str">
            <v>RHEM-SHDEM</v>
          </cell>
          <cell r="B923" t="str">
            <v>VAR_fin</v>
          </cell>
          <cell r="C923" t="str">
            <v>RHEM-SHSOL</v>
          </cell>
          <cell r="D923">
            <v>0.46817445634567784</v>
          </cell>
          <cell r="E923">
            <v>0.47087238247917845</v>
          </cell>
          <cell r="F923">
            <v>0.47086733506062012</v>
          </cell>
          <cell r="G923">
            <v>0.47062607231233028</v>
          </cell>
          <cell r="H923">
            <v>0.63245031319170142</v>
          </cell>
          <cell r="I923">
            <v>1.4898105720102199</v>
          </cell>
        </row>
        <row r="924">
          <cell r="A924" t="str">
            <v>RHEM-SHDEM</v>
          </cell>
          <cell r="B924" t="str">
            <v>VAR_fin</v>
          </cell>
          <cell r="C924" t="str">
            <v>RHEM-SHLTHD</v>
          </cell>
          <cell r="D924">
            <v>1.952557254225594</v>
          </cell>
          <cell r="E924">
            <v>3.7887233026946405</v>
          </cell>
          <cell r="F924">
            <v>4.0998658309090983</v>
          </cell>
          <cell r="G924">
            <v>3.0746152970509928</v>
          </cell>
          <cell r="H924">
            <v>3.8609157888821244</v>
          </cell>
          <cell r="I924">
            <v>3.6039035029932012</v>
          </cell>
        </row>
        <row r="925">
          <cell r="A925" t="str">
            <v>RHEM-SHDEM</v>
          </cell>
          <cell r="B925" t="str">
            <v>VAR_fin</v>
          </cell>
          <cell r="C925" t="str">
            <v>RHEM-SHNGA</v>
          </cell>
          <cell r="D925">
            <v>18.83993582383065</v>
          </cell>
          <cell r="E925">
            <v>18.941240154659972</v>
          </cell>
          <cell r="F925">
            <v>18.657774150427251</v>
          </cell>
          <cell r="G925">
            <v>18.520479087031028</v>
          </cell>
          <cell r="H925">
            <v>17.5301831443361</v>
          </cell>
          <cell r="I925">
            <v>16.244151084701365</v>
          </cell>
        </row>
        <row r="926">
          <cell r="A926" t="str">
            <v>RHEM-SHDEM</v>
          </cell>
          <cell r="B926" t="str">
            <v>VAR_fin</v>
          </cell>
          <cell r="C926" t="str">
            <v>RHEM-SHELCB</v>
          </cell>
          <cell r="D926">
            <v>4.5198209224409469</v>
          </cell>
          <cell r="E926">
            <v>3.6602578584314558</v>
          </cell>
          <cell r="F926">
            <v>3.0570541165142617</v>
          </cell>
          <cell r="G926">
            <v>2.7144794044491141</v>
          </cell>
          <cell r="H926">
            <v>2.7869409860604173</v>
          </cell>
          <cell r="I926">
            <v>0.40581133412600673</v>
          </cell>
        </row>
        <row r="927">
          <cell r="A927" t="str">
            <v>RHEM-SHDEM</v>
          </cell>
          <cell r="B927" t="str">
            <v>VAR_fin</v>
          </cell>
          <cell r="C927" t="str">
            <v>RHEM-SHELCH</v>
          </cell>
          <cell r="D927">
            <v>9.7681948254023929</v>
          </cell>
          <cell r="E927">
            <v>11.655193536675233</v>
          </cell>
          <cell r="F927">
            <v>11.65508170486968</v>
          </cell>
          <cell r="G927">
            <v>11.654926814814331</v>
          </cell>
          <cell r="H927">
            <v>11.653050122023306</v>
          </cell>
          <cell r="I927">
            <v>11.540004836507173</v>
          </cell>
        </row>
        <row r="928">
          <cell r="A928" t="str">
            <v>RHEM-SHDEM</v>
          </cell>
          <cell r="B928" t="str">
            <v>VAR_fin</v>
          </cell>
          <cell r="C928" t="str">
            <v>RHEM-SHLFO</v>
          </cell>
          <cell r="D928">
            <v>23.265811797835084</v>
          </cell>
          <cell r="E928">
            <v>17.569571879044496</v>
          </cell>
          <cell r="F928">
            <v>18.484297230433164</v>
          </cell>
          <cell r="G928">
            <v>18.896282343616555</v>
          </cell>
          <cell r="H928">
            <v>14.192759820059933</v>
          </cell>
          <cell r="I928">
            <v>12.961718600717408</v>
          </cell>
        </row>
        <row r="929">
          <cell r="A929" t="str">
            <v>RHEM-SHDEM</v>
          </cell>
          <cell r="B929" t="str">
            <v>VAR_fin</v>
          </cell>
          <cell r="C929" t="str">
            <v>RHEM-SHCON</v>
          </cell>
          <cell r="D929">
            <v>1.8999998432407881</v>
          </cell>
          <cell r="E929">
            <v>4.520800007017681</v>
          </cell>
          <cell r="F929">
            <v>4.5207956480585461</v>
          </cell>
          <cell r="G929">
            <v>4.5207975256618314</v>
          </cell>
          <cell r="H929">
            <v>4.5205232937892941</v>
          </cell>
          <cell r="I929">
            <v>4.5205218948208969</v>
          </cell>
        </row>
        <row r="930">
          <cell r="A930" t="str">
            <v>RHEM-SHDEM</v>
          </cell>
          <cell r="B930" t="str">
            <v>VAR_fin</v>
          </cell>
          <cell r="C930" t="str">
            <v>RHEM-SHWOD</v>
          </cell>
          <cell r="D930">
            <v>4.637383116716232</v>
          </cell>
          <cell r="E930">
            <v>4.5675631875685312</v>
          </cell>
          <cell r="F930">
            <v>2.9501824474287459</v>
          </cell>
          <cell r="G930">
            <v>2.9179386032248789</v>
          </cell>
          <cell r="H930">
            <v>2.8537322670026493</v>
          </cell>
          <cell r="I930">
            <v>2.791256777819151</v>
          </cell>
        </row>
        <row r="931">
          <cell r="A931" t="str">
            <v>RHEM-SHDEM</v>
          </cell>
          <cell r="B931" t="str">
            <v>VAR_fin</v>
          </cell>
          <cell r="C931" t="str">
            <v>RHEM-SHLTHC-NGA</v>
          </cell>
          <cell r="D931">
            <v>0.18209099406284313</v>
          </cell>
          <cell r="E931">
            <v>7.3314914551725313E-6</v>
          </cell>
          <cell r="F931">
            <v>0.38330763160865583</v>
          </cell>
          <cell r="G931">
            <v>0.49979731474037031</v>
          </cell>
          <cell r="H931">
            <v>1.8952331106006994</v>
          </cell>
          <cell r="I931">
            <v>2.1878911225977933</v>
          </cell>
        </row>
        <row r="932">
          <cell r="A932" t="str">
            <v>ITOT-SWHH2BR</v>
          </cell>
          <cell r="B932" t="str">
            <v>VAR_fout</v>
          </cell>
          <cell r="C932" t="str">
            <v>ITOT-SWH</v>
          </cell>
          <cell r="G932">
            <v>2.9430928098574248E-5</v>
          </cell>
          <cell r="H932">
            <v>2.6054980897434965</v>
          </cell>
          <cell r="I932">
            <v>6.5174320623473481</v>
          </cell>
        </row>
        <row r="933">
          <cell r="A933" t="str">
            <v>ITOT-SWHH2BR</v>
          </cell>
          <cell r="B933" t="str">
            <v>VAR_fin</v>
          </cell>
          <cell r="C933" t="str">
            <v>IH2</v>
          </cell>
          <cell r="G933">
            <v>3.6560007843137715E-5</v>
          </cell>
          <cell r="H933">
            <v>3.2225267207262358</v>
          </cell>
          <cell r="I933">
            <v>8.0259042192637615</v>
          </cell>
        </row>
        <row r="934">
          <cell r="A934" t="str">
            <v>ITOT-SWHH2BR</v>
          </cell>
          <cell r="B934" t="str">
            <v>VAR_ncap</v>
          </cell>
          <cell r="C934" t="str">
            <v>-</v>
          </cell>
          <cell r="G934">
            <v>2.49458716723011E-6</v>
          </cell>
          <cell r="H934">
            <v>0.221776766300849</v>
          </cell>
          <cell r="I934">
            <v>0.40892852265768698</v>
          </cell>
        </row>
        <row r="935">
          <cell r="A935" t="str">
            <v>ITOT-SWHH2BR</v>
          </cell>
          <cell r="B935" t="str">
            <v>VAR_cap</v>
          </cell>
          <cell r="C935" t="str">
            <v>-</v>
          </cell>
          <cell r="G935">
            <v>2.49458716723011E-6</v>
          </cell>
          <cell r="H935">
            <v>0.2217787723341641</v>
          </cell>
          <cell r="I935">
            <v>0.56987948241084618</v>
          </cell>
        </row>
        <row r="936">
          <cell r="A936" t="str">
            <v>RHNS-SHSTG-ELC</v>
          </cell>
          <cell r="B936" t="str">
            <v>VAR_fout</v>
          </cell>
          <cell r="C936" t="str">
            <v>RHNS-SHAELCB</v>
          </cell>
          <cell r="F936">
            <v>8.2200430622766541E-3</v>
          </cell>
          <cell r="G936">
            <v>8.9739708061910457E-3</v>
          </cell>
          <cell r="H936">
            <v>8.0777042077389592E-8</v>
          </cell>
        </row>
        <row r="937">
          <cell r="A937" t="str">
            <v>RHNS-SHSTG-ELC</v>
          </cell>
          <cell r="B937" t="str">
            <v>VAR_fin</v>
          </cell>
          <cell r="C937" t="str">
            <v>RHNS-SHAELCB</v>
          </cell>
          <cell r="F937">
            <v>8.2203721168943519E-3</v>
          </cell>
          <cell r="G937">
            <v>8.9743184779570977E-3</v>
          </cell>
          <cell r="H937">
            <v>2.7057753612978302E-8</v>
          </cell>
        </row>
        <row r="938">
          <cell r="A938" t="str">
            <v>RHNS-SHSTG-ELC</v>
          </cell>
          <cell r="B938" t="str">
            <v>VAR_ncap</v>
          </cell>
          <cell r="C938" t="str">
            <v>-</v>
          </cell>
          <cell r="D938">
            <v>2.34751052735635E-7</v>
          </cell>
          <cell r="E938">
            <v>8.8971298155991296E-4</v>
          </cell>
          <cell r="F938">
            <v>5.6989933437941195E-7</v>
          </cell>
          <cell r="G938">
            <v>4.2859916997401003E-8</v>
          </cell>
          <cell r="H938">
            <v>3.2024257733992703E-8</v>
          </cell>
          <cell r="I938">
            <v>1.7350537493685099E-8</v>
          </cell>
        </row>
        <row r="939">
          <cell r="A939" t="str">
            <v>RHNS-SHSTG-ELC</v>
          </cell>
          <cell r="B939" t="str">
            <v>VAR_cap</v>
          </cell>
          <cell r="C939" t="str">
            <v>-</v>
          </cell>
          <cell r="D939">
            <v>2.34751052735635E-7</v>
          </cell>
          <cell r="E939">
            <v>8.8994773261264902E-4</v>
          </cell>
          <cell r="F939">
            <v>8.9050403790877624E-4</v>
          </cell>
          <cell r="G939">
            <v>8.9049749994729111E-4</v>
          </cell>
          <cell r="H939">
            <v>6.2267383138415001E-8</v>
          </cell>
          <cell r="I939">
            <v>2.71091462582707E-8</v>
          </cell>
        </row>
        <row r="940">
          <cell r="A940" t="str">
            <v>RHES-SHCOABR</v>
          </cell>
          <cell r="B940" t="str">
            <v>VAR_fout</v>
          </cell>
          <cell r="C940" t="str">
            <v>CO2_R</v>
          </cell>
          <cell r="D940">
            <v>9.2700001175651199</v>
          </cell>
          <cell r="E940">
            <v>9.2700000471219699</v>
          </cell>
          <cell r="F940">
            <v>3.5025002342119302E-4</v>
          </cell>
          <cell r="G940">
            <v>2.07616298025881E-4</v>
          </cell>
        </row>
        <row r="941">
          <cell r="A941" t="str">
            <v>RHES-SHCOABR</v>
          </cell>
          <cell r="B941" t="str">
            <v>VAR_fout</v>
          </cell>
          <cell r="C941" t="str">
            <v>RHES-SHCOA</v>
          </cell>
          <cell r="D941">
            <v>7.2000000913127027E-2</v>
          </cell>
          <cell r="E941">
            <v>7.2000000365995923E-2</v>
          </cell>
          <cell r="F941">
            <v>2.7203885314267401E-6</v>
          </cell>
          <cell r="G941">
            <v>1.6125537710748046E-6</v>
          </cell>
        </row>
        <row r="942">
          <cell r="A942" t="str">
            <v>RHES-SHCOABR</v>
          </cell>
          <cell r="B942" t="str">
            <v>VAR_fin</v>
          </cell>
          <cell r="C942" t="str">
            <v>RCOA</v>
          </cell>
          <cell r="D942">
            <v>0.10000000126823211</v>
          </cell>
          <cell r="E942">
            <v>0.10000000050832775</v>
          </cell>
          <cell r="F942">
            <v>3.778317404759362E-6</v>
          </cell>
          <cell r="G942">
            <v>2.2396580153816732E-6</v>
          </cell>
        </row>
        <row r="943">
          <cell r="A943" t="str">
            <v>RHES-SHCOABR</v>
          </cell>
          <cell r="B943" t="str">
            <v>VAR_cap</v>
          </cell>
          <cell r="C943" t="str">
            <v>-</v>
          </cell>
          <cell r="D943">
            <v>7.0000000000000001E-3</v>
          </cell>
          <cell r="E943">
            <v>5.8194499554934899E-3</v>
          </cell>
          <cell r="F943">
            <v>4.9791932636971542E-7</v>
          </cell>
          <cell r="G943">
            <v>4.0240932035022492E-7</v>
          </cell>
        </row>
        <row r="944">
          <cell r="A944" t="str">
            <v>D-INGA</v>
          </cell>
          <cell r="B944" t="str">
            <v>VAR_fout</v>
          </cell>
          <cell r="C944" t="str">
            <v>CO2</v>
          </cell>
          <cell r="D944">
            <v>2101.2763941815201</v>
          </cell>
          <cell r="E944">
            <v>1812.6132788750299</v>
          </cell>
          <cell r="F944">
            <v>1881.2968326703001</v>
          </cell>
          <cell r="G944">
            <v>1687.79270911505</v>
          </cell>
          <cell r="H944">
            <v>989.53690846608299</v>
          </cell>
          <cell r="I944">
            <v>211.202678825996</v>
          </cell>
        </row>
        <row r="945">
          <cell r="A945" t="str">
            <v>D-INGA</v>
          </cell>
          <cell r="B945" t="str">
            <v>VAR_fout</v>
          </cell>
          <cell r="C945" t="str">
            <v>INGA</v>
          </cell>
          <cell r="D945">
            <v>37.467152196031137</v>
          </cell>
          <cell r="E945">
            <v>32.03618999119449</v>
          </cell>
          <cell r="F945">
            <v>35.955807223722566</v>
          </cell>
          <cell r="G945">
            <v>32.535553214498073</v>
          </cell>
          <cell r="H945">
            <v>20.419243005679832</v>
          </cell>
          <cell r="I945">
            <v>14.279100077885143</v>
          </cell>
        </row>
        <row r="946">
          <cell r="A946" t="str">
            <v>D-INGA</v>
          </cell>
          <cell r="B946" t="str">
            <v>VAR_fin</v>
          </cell>
          <cell r="C946" t="str">
            <v>NGA</v>
          </cell>
          <cell r="D946">
            <v>37.256673655700652</v>
          </cell>
          <cell r="E946">
            <v>32.138533313387029</v>
          </cell>
          <cell r="F946">
            <v>33.356326820395452</v>
          </cell>
          <cell r="G946">
            <v>29.925402643883952</v>
          </cell>
          <cell r="H946">
            <v>17.544980646561758</v>
          </cell>
          <cell r="I946">
            <v>3.7447283479786528</v>
          </cell>
        </row>
        <row r="947">
          <cell r="A947" t="str">
            <v>D-INGA</v>
          </cell>
          <cell r="B947" t="str">
            <v>VAR_fin</v>
          </cell>
          <cell r="C947" t="str">
            <v>BNGA</v>
          </cell>
          <cell r="D947">
            <v>0.33017183864482597</v>
          </cell>
          <cell r="F947">
            <v>2.7116056375786055</v>
          </cell>
          <cell r="G947">
            <v>2.7116057363358843</v>
          </cell>
          <cell r="H947">
            <v>2.8138149389547475</v>
          </cell>
          <cell r="I947">
            <v>10.150246785063915</v>
          </cell>
        </row>
        <row r="948">
          <cell r="A948" t="str">
            <v>D-INGA</v>
          </cell>
          <cell r="B948" t="str">
            <v>VAR_fin</v>
          </cell>
          <cell r="C948" t="str">
            <v>H2</v>
          </cell>
          <cell r="F948">
            <v>2.7398918100194364E-3</v>
          </cell>
          <cell r="G948">
            <v>2.4831913467708009E-3</v>
          </cell>
          <cell r="H948">
            <v>0.12567827778375387</v>
          </cell>
          <cell r="I948">
            <v>0.42974128269618345</v>
          </cell>
        </row>
        <row r="949">
          <cell r="A949" t="str">
            <v>D-INGA</v>
          </cell>
          <cell r="B949" t="str">
            <v>VAR_cap</v>
          </cell>
          <cell r="C949" t="str">
            <v>-</v>
          </cell>
          <cell r="D949">
            <v>1.9844833702661</v>
          </cell>
          <cell r="E949">
            <v>1.9844833702661</v>
          </cell>
          <cell r="F949">
            <v>1.9844833702661</v>
          </cell>
          <cell r="G949">
            <v>1.9844833702661</v>
          </cell>
          <cell r="H949">
            <v>1.9844833702661</v>
          </cell>
          <cell r="I949">
            <v>1.0954594374459199</v>
          </cell>
        </row>
        <row r="950">
          <cell r="A950" t="str">
            <v>RHEM-SHNGAHP</v>
          </cell>
          <cell r="B950" t="str">
            <v>VAR_fout</v>
          </cell>
          <cell r="C950" t="str">
            <v>CO2_R</v>
          </cell>
          <cell r="G950">
            <v>4.0846895740193298E-6</v>
          </cell>
          <cell r="H950">
            <v>3.2520255419812599E-6</v>
          </cell>
        </row>
        <row r="951">
          <cell r="A951" t="str">
            <v>RHEM-SHNGAHP</v>
          </cell>
          <cell r="B951" t="str">
            <v>VAR_fout</v>
          </cell>
          <cell r="C951" t="str">
            <v>RHEM-SHANGAH</v>
          </cell>
          <cell r="F951">
            <v>3.8355410905711431E-7</v>
          </cell>
          <cell r="G951">
            <v>5.0068294118519579E-7</v>
          </cell>
          <cell r="H951">
            <v>7.3671161583454204E-7</v>
          </cell>
          <cell r="I951">
            <v>2.716620129668207E-7</v>
          </cell>
        </row>
        <row r="952">
          <cell r="A952" t="str">
            <v>RHEM-SHNGAHP</v>
          </cell>
          <cell r="B952" t="str">
            <v>VAR_fin</v>
          </cell>
          <cell r="C952" t="str">
            <v>RHEMELCHPC</v>
          </cell>
          <cell r="F952">
            <v>3.8355410905711431E-7</v>
          </cell>
          <cell r="G952">
            <v>5.0068294118519579E-7</v>
          </cell>
          <cell r="H952">
            <v>7.3671161583454204E-7</v>
          </cell>
          <cell r="I952">
            <v>2.716620129668207E-7</v>
          </cell>
        </row>
        <row r="953">
          <cell r="A953" t="str">
            <v>RHEM-SHNGAHP</v>
          </cell>
          <cell r="B953" t="str">
            <v>VAR_fin</v>
          </cell>
          <cell r="C953" t="str">
            <v>RNGA</v>
          </cell>
          <cell r="G953">
            <v>7.24235740074351E-8</v>
          </cell>
          <cell r="H953">
            <v>5.7660027340093304E-8</v>
          </cell>
        </row>
        <row r="954">
          <cell r="A954" t="str">
            <v>RHEM-SHNGAHP</v>
          </cell>
          <cell r="B954" t="str">
            <v>VAR_ncap</v>
          </cell>
          <cell r="C954" t="str">
            <v>-</v>
          </cell>
          <cell r="F954">
            <v>1.41488691598029E-7</v>
          </cell>
          <cell r="H954">
            <v>5.9631714683527301E-8</v>
          </cell>
          <cell r="I954">
            <v>4.5176465234330103E-8</v>
          </cell>
        </row>
        <row r="955">
          <cell r="A955" t="str">
            <v>RHEM-SHNGAHP</v>
          </cell>
          <cell r="B955" t="str">
            <v>VAR_cap</v>
          </cell>
          <cell r="C955" t="str">
            <v>-</v>
          </cell>
          <cell r="F955">
            <v>1.41488691598029E-7</v>
          </cell>
          <cell r="G955">
            <v>1.41488691598029E-7</v>
          </cell>
          <cell r="H955">
            <v>1.6839400551803501E-7</v>
          </cell>
          <cell r="I955">
            <v>1.238585040973E-7</v>
          </cell>
        </row>
        <row r="956">
          <cell r="A956" t="str">
            <v>D-SPLT</v>
          </cell>
          <cell r="B956" t="str">
            <v>VAR_fout</v>
          </cell>
          <cell r="C956" t="str">
            <v>SPLT</v>
          </cell>
          <cell r="D956">
            <v>2.0856330064759354</v>
          </cell>
          <cell r="E956">
            <v>2.400090715938461</v>
          </cell>
          <cell r="F956">
            <v>2.4192921141508914</v>
          </cell>
          <cell r="G956">
            <v>2.5344308638228505</v>
          </cell>
          <cell r="H956">
            <v>3.0720806096812834</v>
          </cell>
          <cell r="I956">
            <v>2.8776054665738879</v>
          </cell>
        </row>
        <row r="957">
          <cell r="A957" t="str">
            <v>D-SPLT</v>
          </cell>
          <cell r="B957" t="str">
            <v>VAR_fin</v>
          </cell>
          <cell r="C957" t="str">
            <v>PLT</v>
          </cell>
          <cell r="D957">
            <v>2.0856330064759354</v>
          </cell>
          <cell r="E957">
            <v>2.400090715938461</v>
          </cell>
          <cell r="F957">
            <v>2.4192921141508914</v>
          </cell>
          <cell r="G957">
            <v>2.5344308638228505</v>
          </cell>
          <cell r="H957">
            <v>3.0720806096812834</v>
          </cell>
          <cell r="I957">
            <v>2.8776054665738879</v>
          </cell>
        </row>
        <row r="958">
          <cell r="A958" t="str">
            <v>RHES-SHCONBR</v>
          </cell>
          <cell r="B958" t="str">
            <v>VAR_ncap</v>
          </cell>
          <cell r="C958" t="str">
            <v>-</v>
          </cell>
          <cell r="F958">
            <v>1.3082897160139001E-8</v>
          </cell>
        </row>
        <row r="959">
          <cell r="A959" t="str">
            <v>RHES-SHCONBR</v>
          </cell>
          <cell r="B959" t="str">
            <v>VAR_cap</v>
          </cell>
          <cell r="C959" t="str">
            <v>-</v>
          </cell>
          <cell r="F959">
            <v>1.3082897160139001E-8</v>
          </cell>
          <cell r="G959">
            <v>1.3082897160139001E-8</v>
          </cell>
          <cell r="H959">
            <v>1.3082897160139001E-8</v>
          </cell>
          <cell r="I959">
            <v>1.3082897160139001E-8</v>
          </cell>
        </row>
        <row r="960">
          <cell r="A960" t="str">
            <v>RHSA-WHSOLBR</v>
          </cell>
          <cell r="B960" t="str">
            <v>VAR_fout</v>
          </cell>
          <cell r="C960" t="str">
            <v>RHSA-WHASOL</v>
          </cell>
          <cell r="D960">
            <v>1.721488024659851</v>
          </cell>
          <cell r="E960">
            <v>1.9867172842731415</v>
          </cell>
          <cell r="F960">
            <v>1.9867172866482554</v>
          </cell>
          <cell r="G960">
            <v>1.9867172899045979</v>
          </cell>
          <cell r="H960">
            <v>1.34342353808077</v>
          </cell>
          <cell r="I960">
            <v>3.063592513003198</v>
          </cell>
        </row>
        <row r="961">
          <cell r="A961" t="str">
            <v>RHSA-WHSOLBR</v>
          </cell>
          <cell r="B961" t="str">
            <v>VAR_fin</v>
          </cell>
          <cell r="C961" t="str">
            <v>SOL</v>
          </cell>
          <cell r="D961">
            <v>1.721488024659851</v>
          </cell>
          <cell r="E961">
            <v>1.9867172842731415</v>
          </cell>
          <cell r="F961">
            <v>1.9867172866482554</v>
          </cell>
          <cell r="G961">
            <v>1.9867172899045979</v>
          </cell>
          <cell r="H961">
            <v>1.34342353808077</v>
          </cell>
          <cell r="I961">
            <v>3.063592513003198</v>
          </cell>
        </row>
        <row r="962">
          <cell r="A962" t="str">
            <v>RHSA-WHSOLBR</v>
          </cell>
          <cell r="B962" t="str">
            <v>VAR_fin</v>
          </cell>
          <cell r="C962" t="str">
            <v>RHSASOLBRC</v>
          </cell>
          <cell r="D962">
            <v>1.721488024659851</v>
          </cell>
          <cell r="E962">
            <v>1.9867172842731415</v>
          </cell>
          <cell r="F962">
            <v>1.9867172866482554</v>
          </cell>
          <cell r="G962">
            <v>1.9867172899045979</v>
          </cell>
          <cell r="H962">
            <v>1.34342353808077</v>
          </cell>
          <cell r="I962">
            <v>3.063592513003198</v>
          </cell>
        </row>
        <row r="963">
          <cell r="A963" t="str">
            <v>RHSA-WHSOLBR</v>
          </cell>
          <cell r="B963" t="str">
            <v>VAR_ncap</v>
          </cell>
          <cell r="C963" t="str">
            <v>-</v>
          </cell>
          <cell r="E963">
            <v>3.8518969840873898E-2</v>
          </cell>
          <cell r="H963">
            <v>0.110226372970086</v>
          </cell>
          <cell r="I963">
            <v>0.32902460004551198</v>
          </cell>
        </row>
        <row r="964">
          <cell r="A964" t="str">
            <v>RHSA-WHSOLBR</v>
          </cell>
          <cell r="B964" t="str">
            <v>VAR_cap</v>
          </cell>
          <cell r="C964" t="str">
            <v>-</v>
          </cell>
          <cell r="D964">
            <v>0.25000991745774798</v>
          </cell>
          <cell r="E964">
            <v>0.28852888729862186</v>
          </cell>
          <cell r="F964">
            <v>0.28852888729862186</v>
          </cell>
          <cell r="G964">
            <v>0.28852888729862186</v>
          </cell>
          <cell r="H964">
            <v>0.19510400397262301</v>
          </cell>
          <cell r="I964">
            <v>0.44492235805790398</v>
          </cell>
        </row>
        <row r="965">
          <cell r="A965" t="str">
            <v>RHES-SHSOLBR</v>
          </cell>
          <cell r="B965" t="str">
            <v>VAR_fout</v>
          </cell>
          <cell r="C965" t="str">
            <v>RHES-SHASOL</v>
          </cell>
          <cell r="D965">
            <v>0.37732610756439694</v>
          </cell>
          <cell r="E965">
            <v>0.43546065320658611</v>
          </cell>
          <cell r="F965">
            <v>0.43546065385097138</v>
          </cell>
          <cell r="G965">
            <v>0.43546065439293546</v>
          </cell>
          <cell r="H965">
            <v>0.40776553524072451</v>
          </cell>
          <cell r="I965">
            <v>0.38183181627954216</v>
          </cell>
        </row>
        <row r="966">
          <cell r="A966" t="str">
            <v>RHES-SHSOLBR</v>
          </cell>
          <cell r="B966" t="str">
            <v>VAR_fin</v>
          </cell>
          <cell r="C966" t="str">
            <v>SOL</v>
          </cell>
          <cell r="D966">
            <v>0.37732610756439694</v>
          </cell>
          <cell r="E966">
            <v>0.43546065320658611</v>
          </cell>
          <cell r="F966">
            <v>0.43546065385097138</v>
          </cell>
          <cell r="G966">
            <v>0.43546065439293546</v>
          </cell>
          <cell r="H966">
            <v>0.40776553524072451</v>
          </cell>
          <cell r="I966">
            <v>0.38183181627954216</v>
          </cell>
        </row>
        <row r="967">
          <cell r="A967" t="str">
            <v>RHES-SHSOLBR</v>
          </cell>
          <cell r="B967" t="str">
            <v>VAR_ncap</v>
          </cell>
          <cell r="C967" t="str">
            <v>-</v>
          </cell>
          <cell r="E967">
            <v>8.4428196706852598E-3</v>
          </cell>
          <cell r="H967">
            <v>1.6558782831333101E-2</v>
          </cell>
          <cell r="I967">
            <v>2.53905760809034E-2</v>
          </cell>
        </row>
        <row r="968">
          <cell r="A968" t="str">
            <v>RHES-SHSOLBR</v>
          </cell>
          <cell r="B968" t="str">
            <v>VAR_cap</v>
          </cell>
          <cell r="C968" t="str">
            <v>-</v>
          </cell>
          <cell r="D968">
            <v>5.4798678617278197E-2</v>
          </cell>
          <cell r="E968">
            <v>6.3241498287963452E-2</v>
          </cell>
          <cell r="F968">
            <v>6.3241498287963452E-2</v>
          </cell>
          <cell r="G968">
            <v>6.3241498287963452E-2</v>
          </cell>
          <cell r="H968">
            <v>5.9219365086321099E-2</v>
          </cell>
          <cell r="I968">
            <v>5.5453038013234299E-2</v>
          </cell>
        </row>
        <row r="969">
          <cell r="A969" t="str">
            <v>SCOM-SHSOLBR</v>
          </cell>
          <cell r="B969" t="str">
            <v>VAR_fout</v>
          </cell>
          <cell r="C969" t="str">
            <v>SCOM-SHASOL</v>
          </cell>
          <cell r="D969">
            <v>0.62699335417326996</v>
          </cell>
          <cell r="E969">
            <v>0.68733127363266378</v>
          </cell>
          <cell r="F969">
            <v>0.68733127601280697</v>
          </cell>
          <cell r="G969">
            <v>0.68733127928081006</v>
          </cell>
          <cell r="H969">
            <v>0.68733130736890513</v>
          </cell>
          <cell r="I969">
            <v>1.0083342222324545</v>
          </cell>
        </row>
        <row r="970">
          <cell r="A970" t="str">
            <v>SCOM-SHSOLBR</v>
          </cell>
          <cell r="B970" t="str">
            <v>VAR_fin</v>
          </cell>
          <cell r="C970" t="str">
            <v>SOL</v>
          </cell>
          <cell r="D970">
            <v>0.62699335417326996</v>
          </cell>
          <cell r="E970">
            <v>0.68733127363266378</v>
          </cell>
          <cell r="F970">
            <v>0.68733127601280697</v>
          </cell>
          <cell r="G970">
            <v>0.68733127928081006</v>
          </cell>
          <cell r="H970">
            <v>0.68733130736890513</v>
          </cell>
          <cell r="I970">
            <v>1.0083342222324545</v>
          </cell>
        </row>
        <row r="971">
          <cell r="A971" t="str">
            <v>SCOM-SHSOLBR</v>
          </cell>
          <cell r="B971" t="str">
            <v>VAR_ncap</v>
          </cell>
          <cell r="C971" t="str">
            <v>-</v>
          </cell>
          <cell r="E971">
            <v>8.7628133611884207E-3</v>
          </cell>
          <cell r="H971">
            <v>2.8103953027485501E-2</v>
          </cell>
          <cell r="I971">
            <v>9.5707672439521801E-2</v>
          </cell>
        </row>
        <row r="972">
          <cell r="A972" t="str">
            <v>SCOM-SHSOLBR</v>
          </cell>
          <cell r="B972" t="str">
            <v>VAR_cap</v>
          </cell>
          <cell r="C972" t="str">
            <v>-</v>
          </cell>
          <cell r="D972">
            <v>9.1057593476079501E-2</v>
          </cell>
          <cell r="E972">
            <v>9.9820406837267922E-2</v>
          </cell>
          <cell r="F972">
            <v>9.9820406837267922E-2</v>
          </cell>
          <cell r="G972">
            <v>9.9820406837267922E-2</v>
          </cell>
          <cell r="H972">
            <v>9.9820411351371E-2</v>
          </cell>
          <cell r="I972">
            <v>0.14643933158929201</v>
          </cell>
        </row>
        <row r="973">
          <cell r="A973" t="str">
            <v>RHEM-SHSTG-ELCHP</v>
          </cell>
          <cell r="B973" t="str">
            <v>VAR_fout</v>
          </cell>
          <cell r="C973" t="str">
            <v>RHEM-SHAELCH</v>
          </cell>
          <cell r="F973">
            <v>1.762672782638695</v>
          </cell>
          <cell r="G973">
            <v>1.7964525094404549</v>
          </cell>
          <cell r="H973">
            <v>1.8885146021331769</v>
          </cell>
          <cell r="I973">
            <v>1.926295169836916</v>
          </cell>
        </row>
        <row r="974">
          <cell r="A974" t="str">
            <v>RHEM-SHSTG-ELCHP</v>
          </cell>
          <cell r="B974" t="str">
            <v>VAR_fin</v>
          </cell>
          <cell r="C974" t="str">
            <v>RHEM-SHAELCH</v>
          </cell>
          <cell r="F974">
            <v>1.7627808692974773</v>
          </cell>
          <cell r="G974">
            <v>1.796512924062029</v>
          </cell>
          <cell r="H974">
            <v>1.888567966626314</v>
          </cell>
          <cell r="I974">
            <v>1.9263705481655722</v>
          </cell>
        </row>
        <row r="975">
          <cell r="A975" t="str">
            <v>RHEM-SHSTG-ELCHP</v>
          </cell>
          <cell r="B975" t="str">
            <v>VAR_ncap</v>
          </cell>
          <cell r="C975" t="str">
            <v>-</v>
          </cell>
          <cell r="D975">
            <v>1.54151721424858E-5</v>
          </cell>
          <cell r="E975">
            <v>0.19363452457623301</v>
          </cell>
          <cell r="F975">
            <v>7.06537996462802E-8</v>
          </cell>
          <cell r="G975">
            <v>9.8851176630186801E-8</v>
          </cell>
          <cell r="H975">
            <v>9.9556499991846098E-2</v>
          </cell>
          <cell r="I975">
            <v>8.1796376367047396E-2</v>
          </cell>
        </row>
        <row r="976">
          <cell r="A976" t="str">
            <v>RHEM-SHSTG-ELCHP</v>
          </cell>
          <cell r="B976" t="str">
            <v>VAR_cap</v>
          </cell>
          <cell r="C976" t="str">
            <v>-</v>
          </cell>
          <cell r="D976">
            <v>1.54151721424858E-5</v>
          </cell>
          <cell r="E976">
            <v>0.19364993974837499</v>
          </cell>
          <cell r="F976">
            <v>0.19364991944303145</v>
          </cell>
          <cell r="G976">
            <v>0.19364993556813501</v>
          </cell>
          <cell r="H976">
            <v>0.19399526259197822</v>
          </cell>
          <cell r="I976">
            <v>0.19399485364753102</v>
          </cell>
        </row>
        <row r="977">
          <cell r="A977" t="str">
            <v>ITOT-SWHELCBR</v>
          </cell>
          <cell r="B977" t="str">
            <v>VAR_fout</v>
          </cell>
          <cell r="C977" t="str">
            <v>ITOT-SWHAELC</v>
          </cell>
          <cell r="D977">
            <v>9.8138872752939399</v>
          </cell>
          <cell r="E977">
            <v>10.335082501079865</v>
          </cell>
          <cell r="F977">
            <v>10.335082506238987</v>
          </cell>
          <cell r="G977">
            <v>10.59442397745657</v>
          </cell>
          <cell r="H977">
            <v>11.269273470531523</v>
          </cell>
          <cell r="I977">
            <v>11.269273485750549</v>
          </cell>
        </row>
        <row r="978">
          <cell r="A978" t="str">
            <v>ITOT-SWHELCBR</v>
          </cell>
          <cell r="B978" t="str">
            <v>VAR_fin</v>
          </cell>
          <cell r="C978" t="str">
            <v>ITOT_ELC</v>
          </cell>
          <cell r="D978">
            <v>11.646935164867992</v>
          </cell>
          <cell r="E978">
            <v>12.2589774237703</v>
          </cell>
          <cell r="F978">
            <v>12.249236830992256</v>
          </cell>
          <cell r="G978">
            <v>12.540004287811604</v>
          </cell>
          <cell r="H978">
            <v>13.303595634993115</v>
          </cell>
          <cell r="I978">
            <v>13.268592026927216</v>
          </cell>
        </row>
        <row r="979">
          <cell r="A979" t="str">
            <v>ITOT-SWHELCBR</v>
          </cell>
          <cell r="B979" t="str">
            <v>VAR_ncap</v>
          </cell>
          <cell r="C979" t="str">
            <v>-</v>
          </cell>
          <cell r="E979">
            <v>0.15660060174620799</v>
          </cell>
          <cell r="F979">
            <v>4.0151789032019601E-6</v>
          </cell>
          <cell r="G979">
            <v>8.7073042558182601E-2</v>
          </cell>
          <cell r="H979">
            <v>0.37033723927324802</v>
          </cell>
          <cell r="I979">
            <v>0.51603993219828703</v>
          </cell>
        </row>
        <row r="980">
          <cell r="A980" t="str">
            <v>ITOT-SWHELCBR</v>
          </cell>
          <cell r="B980" t="str">
            <v>VAR_cap</v>
          </cell>
          <cell r="C980" t="str">
            <v>-</v>
          </cell>
          <cell r="D980">
            <v>0.55644997413134401</v>
          </cell>
          <cell r="E980">
            <v>0.71305057587755205</v>
          </cell>
          <cell r="F980">
            <v>0.71305457427921182</v>
          </cell>
          <cell r="G980">
            <v>0.8001275906468549</v>
          </cell>
          <cell r="H980">
            <v>1.0616477126537662</v>
          </cell>
          <cell r="I980">
            <v>1.0520710510366991</v>
          </cell>
        </row>
        <row r="981">
          <cell r="A981"/>
          <cell r="B981"/>
          <cell r="C981"/>
        </row>
        <row r="982">
          <cell r="A982"/>
          <cell r="B982"/>
          <cell r="C982"/>
        </row>
        <row r="983">
          <cell r="A983"/>
          <cell r="B983"/>
          <cell r="C983"/>
        </row>
        <row r="984">
          <cell r="A984"/>
          <cell r="B984"/>
          <cell r="C984"/>
        </row>
        <row r="985">
          <cell r="A985"/>
          <cell r="B985"/>
          <cell r="C985"/>
        </row>
        <row r="986">
          <cell r="A986"/>
          <cell r="B986"/>
          <cell r="C986"/>
        </row>
        <row r="987">
          <cell r="A987"/>
          <cell r="B987"/>
          <cell r="C987"/>
        </row>
        <row r="988">
          <cell r="A988"/>
          <cell r="B988"/>
          <cell r="C988"/>
        </row>
        <row r="989">
          <cell r="A989"/>
          <cell r="B989"/>
          <cell r="C989"/>
        </row>
        <row r="990">
          <cell r="A990"/>
          <cell r="B990"/>
          <cell r="C990"/>
        </row>
        <row r="991">
          <cell r="A991"/>
          <cell r="B991"/>
          <cell r="C991"/>
        </row>
        <row r="992">
          <cell r="A992"/>
          <cell r="B992"/>
          <cell r="C992"/>
        </row>
        <row r="993">
          <cell r="A993"/>
          <cell r="B993"/>
          <cell r="C993"/>
        </row>
        <row r="994">
          <cell r="A994"/>
          <cell r="B994"/>
          <cell r="C994"/>
        </row>
        <row r="995">
          <cell r="A995"/>
          <cell r="B995"/>
          <cell r="C995"/>
        </row>
        <row r="996">
          <cell r="A996"/>
          <cell r="B996"/>
          <cell r="C996"/>
        </row>
        <row r="997">
          <cell r="A997"/>
          <cell r="B997"/>
          <cell r="C997"/>
        </row>
        <row r="998">
          <cell r="A998"/>
          <cell r="B998"/>
          <cell r="C998"/>
        </row>
        <row r="999">
          <cell r="A999"/>
          <cell r="B999"/>
          <cell r="C999"/>
        </row>
        <row r="1000">
          <cell r="A1000"/>
          <cell r="B1000"/>
          <cell r="C1000"/>
        </row>
        <row r="1001">
          <cell r="A1001"/>
          <cell r="B1001"/>
          <cell r="C1001"/>
        </row>
        <row r="1002">
          <cell r="A1002"/>
          <cell r="B1002"/>
          <cell r="C1002"/>
        </row>
        <row r="1003">
          <cell r="A1003"/>
          <cell r="B1003"/>
          <cell r="C1003"/>
        </row>
        <row r="1004">
          <cell r="A1004"/>
          <cell r="B1004"/>
          <cell r="C1004"/>
        </row>
        <row r="1005">
          <cell r="A1005"/>
          <cell r="B1005"/>
          <cell r="C1005"/>
        </row>
        <row r="1006">
          <cell r="A1006"/>
          <cell r="B1006"/>
          <cell r="C1006"/>
        </row>
        <row r="1007">
          <cell r="A1007"/>
          <cell r="B1007"/>
          <cell r="C1007"/>
        </row>
        <row r="1008">
          <cell r="A1008"/>
          <cell r="B1008"/>
          <cell r="C1008"/>
        </row>
        <row r="1009">
          <cell r="A1009"/>
          <cell r="B1009"/>
          <cell r="C1009"/>
        </row>
        <row r="1010">
          <cell r="A1010"/>
          <cell r="B1010"/>
          <cell r="C1010"/>
        </row>
        <row r="1011">
          <cell r="A1011"/>
          <cell r="B1011"/>
          <cell r="C1011"/>
        </row>
        <row r="1012">
          <cell r="A1012"/>
          <cell r="B1012"/>
          <cell r="C1012"/>
        </row>
        <row r="1013">
          <cell r="A1013"/>
          <cell r="B1013"/>
          <cell r="C1013"/>
        </row>
        <row r="1014">
          <cell r="A1014"/>
          <cell r="B1014"/>
          <cell r="C1014"/>
        </row>
        <row r="1015">
          <cell r="A1015"/>
          <cell r="B1015"/>
          <cell r="C1015"/>
        </row>
        <row r="1016">
          <cell r="A1016"/>
          <cell r="B1016"/>
          <cell r="C1016"/>
        </row>
        <row r="1017">
          <cell r="A1017"/>
          <cell r="B1017"/>
          <cell r="C1017"/>
        </row>
        <row r="1018">
          <cell r="A1018"/>
          <cell r="B1018"/>
          <cell r="C1018"/>
        </row>
        <row r="1019">
          <cell r="A1019"/>
          <cell r="B1019"/>
          <cell r="C1019"/>
        </row>
        <row r="1020">
          <cell r="A1020"/>
          <cell r="B1020"/>
          <cell r="C1020"/>
        </row>
        <row r="1021">
          <cell r="A1021"/>
          <cell r="B1021"/>
          <cell r="C1021"/>
        </row>
        <row r="1022">
          <cell r="A1022"/>
          <cell r="B1022"/>
          <cell r="C1022"/>
        </row>
        <row r="1023">
          <cell r="A1023"/>
          <cell r="B1023"/>
          <cell r="C1023"/>
        </row>
        <row r="1024">
          <cell r="A1024"/>
          <cell r="B1024"/>
          <cell r="C1024"/>
        </row>
        <row r="1025">
          <cell r="A1025"/>
          <cell r="B1025"/>
          <cell r="C1025"/>
        </row>
        <row r="1026">
          <cell r="A1026"/>
          <cell r="B1026"/>
          <cell r="C1026"/>
        </row>
        <row r="1027">
          <cell r="A1027"/>
          <cell r="B1027"/>
          <cell r="C1027"/>
        </row>
        <row r="1028">
          <cell r="A1028"/>
          <cell r="B1028"/>
          <cell r="C1028"/>
        </row>
        <row r="1029">
          <cell r="A1029"/>
          <cell r="B1029"/>
          <cell r="C1029"/>
        </row>
        <row r="1030">
          <cell r="A1030"/>
          <cell r="B1030"/>
          <cell r="C1030"/>
        </row>
        <row r="1031">
          <cell r="A1031"/>
          <cell r="B1031"/>
          <cell r="C1031"/>
        </row>
        <row r="1032">
          <cell r="A1032"/>
          <cell r="B1032"/>
          <cell r="C1032"/>
        </row>
        <row r="1033">
          <cell r="A1033"/>
          <cell r="B1033"/>
          <cell r="C1033"/>
        </row>
        <row r="1034">
          <cell r="A1034"/>
          <cell r="B1034"/>
          <cell r="C1034"/>
        </row>
        <row r="1035">
          <cell r="A1035"/>
          <cell r="B1035"/>
          <cell r="C1035"/>
        </row>
        <row r="1036">
          <cell r="A1036"/>
          <cell r="B1036"/>
          <cell r="C1036"/>
        </row>
        <row r="1037">
          <cell r="A1037"/>
          <cell r="B1037"/>
          <cell r="C1037"/>
        </row>
        <row r="1038">
          <cell r="A1038"/>
          <cell r="B1038"/>
          <cell r="C1038"/>
        </row>
        <row r="1039">
          <cell r="A1039"/>
          <cell r="B1039"/>
          <cell r="C1039"/>
        </row>
        <row r="1040">
          <cell r="A1040"/>
          <cell r="B1040"/>
          <cell r="C1040"/>
        </row>
        <row r="1041">
          <cell r="A1041"/>
          <cell r="B1041"/>
          <cell r="C1041"/>
        </row>
        <row r="1042">
          <cell r="A1042"/>
          <cell r="B1042"/>
          <cell r="C1042"/>
        </row>
        <row r="1043">
          <cell r="A1043"/>
          <cell r="B1043"/>
          <cell r="C1043"/>
        </row>
        <row r="1044">
          <cell r="A1044"/>
          <cell r="B1044"/>
          <cell r="C1044"/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EQ_combalM</v>
          </cell>
          <cell r="D4" t="str">
            <v>-</v>
          </cell>
          <cell r="I4">
            <v>37.519608110587612</v>
          </cell>
          <cell r="J4">
            <v>27.249563589464923</v>
          </cell>
        </row>
        <row r="5">
          <cell r="B5" t="str">
            <v>CO2_O</v>
          </cell>
          <cell r="C5" t="str">
            <v>EQ_combalM</v>
          </cell>
          <cell r="D5" t="str">
            <v>-</v>
          </cell>
          <cell r="I5">
            <v>37.519608110587612</v>
          </cell>
          <cell r="J5">
            <v>27.249563589464923</v>
          </cell>
        </row>
        <row r="6">
          <cell r="B6" t="str">
            <v>CO2_R</v>
          </cell>
          <cell r="C6" t="str">
            <v>VAR_fout</v>
          </cell>
          <cell r="D6" t="str">
            <v>RHNS-SHNGAHP</v>
          </cell>
          <cell r="G6">
            <v>1.2928301447522701E-4</v>
          </cell>
          <cell r="H6">
            <v>1.25328146414574E-4</v>
          </cell>
          <cell r="I6">
            <v>1.8313086958170901E-4</v>
          </cell>
          <cell r="J6">
            <v>1.0655279667657E-4</v>
          </cell>
        </row>
        <row r="7">
          <cell r="B7" t="str">
            <v>CO2_R</v>
          </cell>
          <cell r="C7" t="str">
            <v>VAR_fout</v>
          </cell>
          <cell r="D7" t="str">
            <v>RHNS-CHPGFC</v>
          </cell>
          <cell r="I7">
            <v>1.18924939921316E-5</v>
          </cell>
          <cell r="J7">
            <v>1.59455767248927E-5</v>
          </cell>
        </row>
        <row r="8">
          <cell r="B8" t="str">
            <v>CO2_R</v>
          </cell>
          <cell r="C8" t="str">
            <v>VAR_fout</v>
          </cell>
          <cell r="D8" t="str">
            <v>RHES-CHPNGA</v>
          </cell>
          <cell r="E8">
            <v>2.6595096792589299</v>
          </cell>
          <cell r="F8">
            <v>0.24653297398319299</v>
          </cell>
          <cell r="G8">
            <v>0.83046750574619099</v>
          </cell>
          <cell r="H8">
            <v>0.81654670750264502</v>
          </cell>
          <cell r="I8">
            <v>0.76464113115322496</v>
          </cell>
          <cell r="J8">
            <v>0.72464488446998199</v>
          </cell>
        </row>
        <row r="9">
          <cell r="B9" t="str">
            <v>CO2_R</v>
          </cell>
          <cell r="C9" t="str">
            <v>VAR_fout</v>
          </cell>
          <cell r="D9" t="str">
            <v>RHEM-CHPGFC</v>
          </cell>
          <cell r="H9">
            <v>8.2397633535865103E-5</v>
          </cell>
          <cell r="I9">
            <v>4.66380293808648E-4</v>
          </cell>
          <cell r="J9">
            <v>5.0407861406985099E-4</v>
          </cell>
        </row>
        <row r="10">
          <cell r="B10" t="str">
            <v>CO2_R</v>
          </cell>
          <cell r="C10" t="str">
            <v>VAR_fout</v>
          </cell>
          <cell r="D10" t="str">
            <v>RHEM-SHNGABR</v>
          </cell>
          <cell r="E10">
            <v>1127.96303582152</v>
          </cell>
          <cell r="F10">
            <v>1124.5115228274799</v>
          </cell>
          <cell r="G10">
            <v>1107.68281229431</v>
          </cell>
          <cell r="H10">
            <v>1099.5438550172701</v>
          </cell>
          <cell r="I10">
            <v>1040.8696628781499</v>
          </cell>
          <cell r="J10">
            <v>973.62925149654495</v>
          </cell>
        </row>
        <row r="11">
          <cell r="B11" t="str">
            <v>CO2_R</v>
          </cell>
          <cell r="C11" t="str">
            <v>VAR_fout</v>
          </cell>
          <cell r="D11" t="str">
            <v>RHSA-WHNGAHP</v>
          </cell>
          <cell r="G11">
            <v>9.2390607846471902E-5</v>
          </cell>
          <cell r="H11">
            <v>1.08060739045439E-4</v>
          </cell>
          <cell r="I11">
            <v>2.4689876305655903E-4</v>
          </cell>
          <cell r="J11">
            <v>2.4943029761305099E-4</v>
          </cell>
        </row>
        <row r="12">
          <cell r="B12" t="str">
            <v>CO2_R</v>
          </cell>
          <cell r="C12" t="str">
            <v>VAR_fout</v>
          </cell>
          <cell r="D12" t="str">
            <v>RHEM-SHLFOBR</v>
          </cell>
          <cell r="E12">
            <v>1928.71030178192</v>
          </cell>
          <cell r="F12">
            <v>1445.4445956156001</v>
          </cell>
          <cell r="G12">
            <v>1520.69913935205</v>
          </cell>
          <cell r="H12">
            <v>1554.6097362140099</v>
          </cell>
          <cell r="I12">
            <v>1167.80941022668</v>
          </cell>
          <cell r="J12">
            <v>1076.01801901417</v>
          </cell>
        </row>
        <row r="13">
          <cell r="B13" t="str">
            <v>CO2_R</v>
          </cell>
          <cell r="C13" t="str">
            <v>VAR_fout</v>
          </cell>
          <cell r="D13" t="str">
            <v>RHES-SHNGAHP</v>
          </cell>
          <cell r="H13">
            <v>1.8121181208107201E-6</v>
          </cell>
          <cell r="I13">
            <v>8.3020896777833295E-6</v>
          </cell>
          <cell r="J13">
            <v>8.9967977841589402E-6</v>
          </cell>
        </row>
        <row r="14">
          <cell r="B14" t="str">
            <v>CO2_R</v>
          </cell>
          <cell r="C14" t="str">
            <v>VAR_fout</v>
          </cell>
          <cell r="D14" t="str">
            <v>RHES-CHPGFC</v>
          </cell>
          <cell r="I14">
            <v>1.1072758768304499E-5</v>
          </cell>
        </row>
        <row r="15">
          <cell r="B15" t="str">
            <v>CO2_R</v>
          </cell>
          <cell r="C15" t="str">
            <v>VAR_fout</v>
          </cell>
          <cell r="D15" t="str">
            <v>RHNM-CHPNGA</v>
          </cell>
          <cell r="F15">
            <v>0.232312401322574</v>
          </cell>
          <cell r="G15">
            <v>0.25930928325422897</v>
          </cell>
          <cell r="H15">
            <v>0.24311307993659301</v>
          </cell>
          <cell r="I15">
            <v>75.532769204870107</v>
          </cell>
          <cell r="J15">
            <v>166.61854917090599</v>
          </cell>
        </row>
        <row r="16">
          <cell r="B16" t="str">
            <v>CO2_R</v>
          </cell>
          <cell r="C16" t="str">
            <v>VAR_fout</v>
          </cell>
          <cell r="D16" t="str">
            <v>RHNM-SHNGAHP</v>
          </cell>
          <cell r="G16">
            <v>2.5764883443669701E-4</v>
          </cell>
          <cell r="H16">
            <v>2.4687950262347201E-4</v>
          </cell>
          <cell r="I16">
            <v>4.36862538938587E-4</v>
          </cell>
          <cell r="J16">
            <v>3.56352002405999E-4</v>
          </cell>
        </row>
        <row r="17">
          <cell r="B17" t="str">
            <v>CO2_R</v>
          </cell>
          <cell r="C17" t="str">
            <v>VAR_fout</v>
          </cell>
          <cell r="D17" t="str">
            <v>RHES-SHNGABR</v>
          </cell>
          <cell r="E17">
            <v>1043.13502436978</v>
          </cell>
          <cell r="F17">
            <v>1199.2172491671299</v>
          </cell>
          <cell r="G17">
            <v>1077.6814663122</v>
          </cell>
          <cell r="H17">
            <v>1156.6062963413899</v>
          </cell>
          <cell r="I17">
            <v>1080.7572907215001</v>
          </cell>
          <cell r="J17">
            <v>968.78047327595402</v>
          </cell>
        </row>
        <row r="18">
          <cell r="B18" t="str">
            <v>CO2_R</v>
          </cell>
          <cell r="C18" t="str">
            <v>VAR_fout</v>
          </cell>
          <cell r="D18" t="str">
            <v>RHSA-WHNGABR</v>
          </cell>
          <cell r="E18">
            <v>479.809724225276</v>
          </cell>
          <cell r="F18">
            <v>398.87706739459497</v>
          </cell>
          <cell r="G18">
            <v>638.50468661781599</v>
          </cell>
          <cell r="H18">
            <v>630.21245936653304</v>
          </cell>
          <cell r="I18">
            <v>509.400862338298</v>
          </cell>
          <cell r="J18">
            <v>295.10420645105</v>
          </cell>
        </row>
        <row r="19">
          <cell r="B19" t="str">
            <v>CO2_R</v>
          </cell>
          <cell r="C19" t="str">
            <v>VAR_fout</v>
          </cell>
          <cell r="D19" t="str">
            <v>RHSA-WHLFOBR</v>
          </cell>
          <cell r="E19">
            <v>726.71204527989403</v>
          </cell>
          <cell r="F19">
            <v>615.31414187138796</v>
          </cell>
          <cell r="G19">
            <v>8.1955169932330998E-3</v>
          </cell>
          <cell r="H19">
            <v>9.4052330250660298E-3</v>
          </cell>
          <cell r="I19">
            <v>2.1392953602274501E-4</v>
          </cell>
          <cell r="J19">
            <v>1.8559008028256501E-4</v>
          </cell>
        </row>
        <row r="20">
          <cell r="B20" t="str">
            <v>CO2_R</v>
          </cell>
          <cell r="C20" t="str">
            <v>VAR_fout</v>
          </cell>
          <cell r="D20" t="str">
            <v>RHES-SHLFOBR</v>
          </cell>
          <cell r="E20">
            <v>1783.6624107242801</v>
          </cell>
          <cell r="F20">
            <v>1640.9694162134699</v>
          </cell>
          <cell r="G20">
            <v>1774.1007126198101</v>
          </cell>
          <cell r="H20">
            <v>1648.61045326877</v>
          </cell>
          <cell r="I20">
            <v>1327.1544201413401</v>
          </cell>
          <cell r="J20">
            <v>943.35183356846403</v>
          </cell>
        </row>
        <row r="21">
          <cell r="B21" t="str">
            <v>CO2_R</v>
          </cell>
          <cell r="C21" t="str">
            <v>VAR_fout</v>
          </cell>
          <cell r="D21" t="str">
            <v>RHNS-CHPNGA</v>
          </cell>
          <cell r="F21">
            <v>7.5787657556478802E-2</v>
          </cell>
          <cell r="G21">
            <v>7.5277172170678003E-2</v>
          </cell>
          <cell r="H21">
            <v>7.3742240200328296E-2</v>
          </cell>
          <cell r="I21">
            <v>3.8000665094841499E-2</v>
          </cell>
          <cell r="J21">
            <v>8.9613664385352601E-4</v>
          </cell>
        </row>
        <row r="22">
          <cell r="B22" t="str">
            <v>CO2_R</v>
          </cell>
          <cell r="C22" t="str">
            <v>VAR_fout</v>
          </cell>
          <cell r="D22" t="str">
            <v>RHNM-CHPGFC</v>
          </cell>
          <cell r="H22">
            <v>8.0142946963692905E-5</v>
          </cell>
          <cell r="I22">
            <v>4.6656108188618099E-4</v>
          </cell>
          <cell r="J22">
            <v>5.1141048276624095E-4</v>
          </cell>
        </row>
        <row r="23">
          <cell r="B23" t="str">
            <v>CO2_R</v>
          </cell>
          <cell r="C23" t="str">
            <v>VAR_fout</v>
          </cell>
          <cell r="D23" t="str">
            <v>RHEM-CHPNGA</v>
          </cell>
          <cell r="E23">
            <v>5.3783024401278503</v>
          </cell>
          <cell r="F23">
            <v>7.0757646282950705E-4</v>
          </cell>
          <cell r="G23">
            <v>35.192654055063798</v>
          </cell>
          <cell r="H23">
            <v>46.761251134932301</v>
          </cell>
          <cell r="I23">
            <v>211.586118903205</v>
          </cell>
          <cell r="J23">
            <v>233.70061336082301</v>
          </cell>
        </row>
        <row r="24">
          <cell r="B24" t="str">
            <v>CO2_R</v>
          </cell>
          <cell r="C24" t="str">
            <v>VAR_fout</v>
          </cell>
          <cell r="D24" t="str">
            <v>RHES-SHCOABR</v>
          </cell>
          <cell r="E24">
            <v>9.2700001175651199</v>
          </cell>
          <cell r="F24">
            <v>9.2700000471219699</v>
          </cell>
          <cell r="G24">
            <v>3.5025002342119302E-4</v>
          </cell>
          <cell r="H24">
            <v>2.07616298025881E-4</v>
          </cell>
        </row>
        <row r="25">
          <cell r="B25" t="str">
            <v>CO2_R</v>
          </cell>
          <cell r="C25" t="str">
            <v>VAR_fout</v>
          </cell>
          <cell r="D25" t="str">
            <v>RHEM-SHNGAHP</v>
          </cell>
          <cell r="H25">
            <v>4.0846895740193298E-6</v>
          </cell>
          <cell r="I25">
            <v>3.2520255419812599E-6</v>
          </cell>
        </row>
        <row r="26">
          <cell r="B26" t="str">
            <v>CO2_R</v>
          </cell>
          <cell r="C26" t="str">
            <v>VAR_comnet</v>
          </cell>
          <cell r="D26" t="str">
            <v>-</v>
          </cell>
          <cell r="E26">
            <v>7107.3003544396197</v>
          </cell>
          <cell r="F26">
            <v>6434.15933374611</v>
          </cell>
          <cell r="G26">
            <v>6155.0355503019</v>
          </cell>
          <cell r="H26">
            <v>6137.4877149256399</v>
          </cell>
          <cell r="I26">
            <v>5413.91522449274</v>
          </cell>
          <cell r="J26">
            <v>4657.93042571567</v>
          </cell>
        </row>
        <row r="27">
          <cell r="B27" t="str">
            <v>CO2_S</v>
          </cell>
          <cell r="C27" t="str">
            <v>VAR_fout</v>
          </cell>
          <cell r="D27" t="str">
            <v>SCOM-SHNGAHP</v>
          </cell>
          <cell r="G27">
            <v>6.7062079809936901E-5</v>
          </cell>
          <cell r="H27">
            <v>4.6518530549376402E-5</v>
          </cell>
          <cell r="I27">
            <v>3.7347091170668599E-4</v>
          </cell>
          <cell r="J27">
            <v>23.974311142409402</v>
          </cell>
        </row>
        <row r="28">
          <cell r="B28" t="str">
            <v>CO2_S</v>
          </cell>
          <cell r="C28" t="str">
            <v>VAR_fout</v>
          </cell>
          <cell r="D28" t="str">
            <v>SCOM-CHPNGA</v>
          </cell>
          <cell r="E28">
            <v>93.149474288216396</v>
          </cell>
          <cell r="F28">
            <v>98.051357758036204</v>
          </cell>
          <cell r="G28">
            <v>84.378683860102996</v>
          </cell>
          <cell r="H28">
            <v>195.73476885421701</v>
          </cell>
          <cell r="I28">
            <v>756.24238133875701</v>
          </cell>
          <cell r="J28">
            <v>632.171958065583</v>
          </cell>
        </row>
        <row r="29">
          <cell r="B29" t="str">
            <v>CO2_S</v>
          </cell>
          <cell r="C29" t="str">
            <v>VAR_fout</v>
          </cell>
          <cell r="D29" t="str">
            <v>SCOM-SHNGABR</v>
          </cell>
          <cell r="E29">
            <v>1440.9459249163399</v>
          </cell>
          <cell r="F29">
            <v>1508.6876056815499</v>
          </cell>
          <cell r="G29">
            <v>1440.31426398141</v>
          </cell>
          <cell r="H29">
            <v>1492.5426584147999</v>
          </cell>
          <cell r="I29">
            <v>1485.50508173464</v>
          </cell>
          <cell r="J29">
            <v>1236.57185348698</v>
          </cell>
        </row>
        <row r="30">
          <cell r="B30" t="str">
            <v>CO2_S</v>
          </cell>
          <cell r="C30" t="str">
            <v>VAR_fout</v>
          </cell>
          <cell r="D30" t="str">
            <v>SCOM-CHPGFC</v>
          </cell>
          <cell r="H30">
            <v>9.6738464978886999E-5</v>
          </cell>
          <cell r="I30">
            <v>4.7387976901473603E-4</v>
          </cell>
          <cell r="J30">
            <v>5.3513985596275902E-4</v>
          </cell>
        </row>
        <row r="31">
          <cell r="B31" t="str">
            <v>CO2_S</v>
          </cell>
          <cell r="C31" t="str">
            <v>VAR_fout</v>
          </cell>
          <cell r="D31" t="str">
            <v>SCOM-SHLFOBR</v>
          </cell>
          <cell r="E31">
            <v>2229.9139009943701</v>
          </cell>
          <cell r="F31">
            <v>1971.17576041609</v>
          </cell>
          <cell r="G31">
            <v>1909.3609625291299</v>
          </cell>
          <cell r="H31">
            <v>1733.71601437392</v>
          </cell>
          <cell r="I31">
            <v>864.25485050756902</v>
          </cell>
          <cell r="J31">
            <v>843.26649406767501</v>
          </cell>
        </row>
        <row r="32">
          <cell r="B32" t="str">
            <v>CO2_S</v>
          </cell>
          <cell r="C32" t="str">
            <v>VAR_comnet</v>
          </cell>
          <cell r="D32" t="str">
            <v>-</v>
          </cell>
          <cell r="E32">
            <v>3764.0093001989299</v>
          </cell>
          <cell r="F32">
            <v>3577.9147238556802</v>
          </cell>
          <cell r="G32">
            <v>3434.0539774327199</v>
          </cell>
          <cell r="H32">
            <v>3421.9935848999398</v>
          </cell>
          <cell r="I32">
            <v>3106.0031609316502</v>
          </cell>
          <cell r="J32">
            <v>2735.9851519025101</v>
          </cell>
        </row>
        <row r="33">
          <cell r="B33" t="str">
            <v>CO2_T</v>
          </cell>
          <cell r="C33" t="str">
            <v>VAR_fout</v>
          </cell>
          <cell r="D33" t="str">
            <v>T_B_u-ICENGAEXT</v>
          </cell>
          <cell r="E33">
            <v>1.78940859880788E-2</v>
          </cell>
          <cell r="F33">
            <v>1.7875154288279401E-2</v>
          </cell>
          <cell r="G33">
            <v>1.7817546929445399E-2</v>
          </cell>
        </row>
        <row r="34">
          <cell r="B34" t="str">
            <v>CO2_T</v>
          </cell>
          <cell r="C34" t="str">
            <v>VAR_fout</v>
          </cell>
          <cell r="D34" t="str">
            <v>TFHGV-ICENGA</v>
          </cell>
          <cell r="E34">
            <v>3.5432316150065644</v>
          </cell>
          <cell r="F34">
            <v>4.3349548110283083</v>
          </cell>
          <cell r="G34">
            <v>11.561096323380706</v>
          </cell>
          <cell r="H34">
            <v>20.152438111387699</v>
          </cell>
          <cell r="I34">
            <v>48.846640777754402</v>
          </cell>
          <cell r="J34">
            <v>94.921518443226304</v>
          </cell>
        </row>
        <row r="35">
          <cell r="B35" t="str">
            <v>CO2_T</v>
          </cell>
          <cell r="C35" t="str">
            <v>VAR_fout</v>
          </cell>
          <cell r="D35" t="str">
            <v>T-Plg-GSL-mix_S1</v>
          </cell>
          <cell r="E35">
            <v>2.5038560772670901E-2</v>
          </cell>
          <cell r="F35">
            <v>2.27263957432393E-2</v>
          </cell>
          <cell r="G35">
            <v>1.6887969072374331E-2</v>
          </cell>
          <cell r="H35">
            <v>1.1371931610267451E-2</v>
          </cell>
          <cell r="I35">
            <v>9.4576028525096602E-6</v>
          </cell>
        </row>
        <row r="36">
          <cell r="B36" t="str">
            <v>CO2_T</v>
          </cell>
          <cell r="C36" t="str">
            <v>VAR_fout</v>
          </cell>
          <cell r="D36" t="str">
            <v>T-Plg-GSL-mix_S2</v>
          </cell>
          <cell r="E36">
            <v>5.8376789851120003</v>
          </cell>
          <cell r="F36">
            <v>10.89497233336014</v>
          </cell>
          <cell r="G36">
            <v>8.5828336207805958</v>
          </cell>
          <cell r="H36">
            <v>9.6932036658666281</v>
          </cell>
          <cell r="I36">
            <v>3.6253219899617673E-4</v>
          </cell>
          <cell r="J36">
            <v>2.9959350954089099E-5</v>
          </cell>
        </row>
        <row r="37">
          <cell r="B37" t="str">
            <v>CO2_T</v>
          </cell>
          <cell r="C37" t="str">
            <v>VAR_fout</v>
          </cell>
          <cell r="D37" t="str">
            <v>T-Plg-GSL-mix_S3</v>
          </cell>
          <cell r="E37">
            <v>5.6073942180157603</v>
          </cell>
          <cell r="F37">
            <v>17.553391038506639</v>
          </cell>
          <cell r="G37">
            <v>34.704203682427362</v>
          </cell>
          <cell r="H37">
            <v>25.36235214095765</v>
          </cell>
          <cell r="I37">
            <v>1.0333240987661723</v>
          </cell>
          <cell r="J37">
            <v>15.448357474283682</v>
          </cell>
        </row>
        <row r="38">
          <cell r="B38" t="str">
            <v>CO2_T</v>
          </cell>
          <cell r="C38" t="str">
            <v>VAR_fout</v>
          </cell>
          <cell r="D38" t="str">
            <v>T-Plg-GSL-mix_S4</v>
          </cell>
          <cell r="E38">
            <v>13.096213732901299</v>
          </cell>
          <cell r="F38">
            <v>19.144112456175598</v>
          </cell>
          <cell r="G38">
            <v>17.680093999855476</v>
          </cell>
          <cell r="H38">
            <v>12.465943465555283</v>
          </cell>
          <cell r="I38">
            <v>4.5024025018410442E-4</v>
          </cell>
          <cell r="J38">
            <v>4.6730007288622405E-5</v>
          </cell>
        </row>
        <row r="39">
          <cell r="B39" t="str">
            <v>CO2_T</v>
          </cell>
          <cell r="C39" t="str">
            <v>VAR_fout</v>
          </cell>
          <cell r="D39" t="str">
            <v>TFLGV-HYBDSL</v>
          </cell>
          <cell r="F39">
            <v>40.227712628586801</v>
          </cell>
          <cell r="G39">
            <v>98.892372740187199</v>
          </cell>
          <cell r="H39">
            <v>272.50191956757192</v>
          </cell>
          <cell r="I39">
            <v>479.89058182269537</v>
          </cell>
          <cell r="J39">
            <v>503.56706113843842</v>
          </cell>
        </row>
        <row r="40">
          <cell r="B40" t="str">
            <v>CO2_T</v>
          </cell>
          <cell r="C40" t="str">
            <v>VAR_fout</v>
          </cell>
          <cell r="D40" t="str">
            <v>TFLGV-ICEGSLExt</v>
          </cell>
          <cell r="E40">
            <v>61.346969244965102</v>
          </cell>
          <cell r="F40">
            <v>114.20625289119801</v>
          </cell>
          <cell r="G40">
            <v>39.967303665351103</v>
          </cell>
          <cell r="H40">
            <v>19.983357168209501</v>
          </cell>
        </row>
        <row r="41">
          <cell r="B41" t="str">
            <v>CO2_T</v>
          </cell>
          <cell r="C41" t="str">
            <v>VAR_fout</v>
          </cell>
          <cell r="D41" t="str">
            <v>TFLGV-ICEDSLExt</v>
          </cell>
          <cell r="E41">
            <v>803.37596132331703</v>
          </cell>
          <cell r="F41">
            <v>545.25364817826005</v>
          </cell>
          <cell r="G41">
            <v>410.854757465636</v>
          </cell>
          <cell r="H41">
            <v>199.75908663131099</v>
          </cell>
        </row>
        <row r="42">
          <cell r="B42" t="str">
            <v>CO2_T</v>
          </cell>
          <cell r="C42" t="str">
            <v>VAR_fout</v>
          </cell>
          <cell r="D42" t="str">
            <v>T_C-ICE-NGA-S1</v>
          </cell>
          <cell r="E42">
            <v>0.21954839392286901</v>
          </cell>
          <cell r="F42">
            <v>1.4012791376706426</v>
          </cell>
          <cell r="G42">
            <v>0.93695342562063511</v>
          </cell>
          <cell r="H42">
            <v>0.73968442740637463</v>
          </cell>
        </row>
        <row r="43">
          <cell r="B43" t="str">
            <v>CO2_T</v>
          </cell>
          <cell r="C43" t="str">
            <v>VAR_fout</v>
          </cell>
          <cell r="D43" t="str">
            <v>T_C-ICE-NGA-S2</v>
          </cell>
          <cell r="E43">
            <v>3.1673576342235723</v>
          </cell>
          <cell r="F43">
            <v>3.4270169336720571</v>
          </cell>
          <cell r="G43">
            <v>3.3797949204771673</v>
          </cell>
          <cell r="H43">
            <v>2.7378388684907309</v>
          </cell>
          <cell r="I43">
            <v>7.9154367875370894E-6</v>
          </cell>
        </row>
        <row r="44">
          <cell r="B44" t="str">
            <v>CO2_T</v>
          </cell>
          <cell r="C44" t="str">
            <v>VAR_fout</v>
          </cell>
          <cell r="D44" t="str">
            <v>TFLGV-ICEDSL</v>
          </cell>
          <cell r="E44">
            <v>326.35040896558883</v>
          </cell>
          <cell r="F44">
            <v>384.7155826271906</v>
          </cell>
          <cell r="G44">
            <v>384.71517042103028</v>
          </cell>
          <cell r="H44">
            <v>157.37504184289503</v>
          </cell>
          <cell r="I44">
            <v>2.4504858741550728E-4</v>
          </cell>
        </row>
        <row r="45">
          <cell r="B45" t="str">
            <v>CO2_T</v>
          </cell>
          <cell r="C45" t="str">
            <v>VAR_fout</v>
          </cell>
          <cell r="D45" t="str">
            <v>T_C-ICE-NGA-S3</v>
          </cell>
          <cell r="E45">
            <v>0.26429880343239798</v>
          </cell>
          <cell r="F45">
            <v>0.27566437729189752</v>
          </cell>
          <cell r="G45">
            <v>5.1131683794211424</v>
          </cell>
          <cell r="H45">
            <v>20.785157413992508</v>
          </cell>
          <cell r="I45">
            <v>7.000752521303899</v>
          </cell>
          <cell r="J45">
            <v>2.3153048339366771E-4</v>
          </cell>
        </row>
        <row r="46">
          <cell r="B46" t="str">
            <v>CO2_T</v>
          </cell>
          <cell r="C46" t="str">
            <v>VAR_fout</v>
          </cell>
          <cell r="D46" t="str">
            <v>T_C-ICE-NGA-S4</v>
          </cell>
          <cell r="E46">
            <v>2.7356717660778882</v>
          </cell>
          <cell r="F46">
            <v>2.6590780982935827</v>
          </cell>
          <cell r="G46">
            <v>2.4787081563701987</v>
          </cell>
          <cell r="H46">
            <v>1.9160029617263581</v>
          </cell>
          <cell r="I46">
            <v>18.567844023195391</v>
          </cell>
          <cell r="J46">
            <v>20.842509832978319</v>
          </cell>
        </row>
        <row r="47">
          <cell r="B47" t="str">
            <v>CO2_T</v>
          </cell>
          <cell r="C47" t="str">
            <v>VAR_fout</v>
          </cell>
          <cell r="D47" t="str">
            <v>T_C-MHY-GSL-S1</v>
          </cell>
          <cell r="G47">
            <v>6.3105633607599804E-4</v>
          </cell>
          <cell r="H47">
            <v>1.173216122208645E-3</v>
          </cell>
          <cell r="I47">
            <v>2.8740325280609489E-4</v>
          </cell>
        </row>
        <row r="48">
          <cell r="B48" t="str">
            <v>CO2_T</v>
          </cell>
          <cell r="C48" t="str">
            <v>VAR_fout</v>
          </cell>
          <cell r="D48" t="str">
            <v>T_C-MHY-GSL-S2</v>
          </cell>
          <cell r="G48">
            <v>1.6437741114290699E-4</v>
          </cell>
          <cell r="H48">
            <v>2.437604941604327E-3</v>
          </cell>
          <cell r="I48">
            <v>1.0394550553023099E-3</v>
          </cell>
        </row>
        <row r="49">
          <cell r="B49" t="str">
            <v>CO2_T</v>
          </cell>
          <cell r="C49" t="str">
            <v>VAR_fout</v>
          </cell>
          <cell r="D49" t="str">
            <v>T_C-MHY-DSL-S1</v>
          </cell>
          <cell r="G49">
            <v>4.18522054560227E-4</v>
          </cell>
          <cell r="H49">
            <v>107.26961567819521</v>
          </cell>
          <cell r="I49">
            <v>74.53335827895026</v>
          </cell>
          <cell r="J49">
            <v>16.440850627112873</v>
          </cell>
        </row>
        <row r="50">
          <cell r="B50" t="str">
            <v>CO2_T</v>
          </cell>
          <cell r="C50" t="str">
            <v>VAR_fout</v>
          </cell>
          <cell r="D50" t="str">
            <v>T_C-MHY-GSL-S3</v>
          </cell>
          <cell r="G50">
            <v>2.0847869294421501E-4</v>
          </cell>
          <cell r="H50">
            <v>1.186672646872163E-3</v>
          </cell>
          <cell r="I50">
            <v>4.4974216470344255E-4</v>
          </cell>
        </row>
        <row r="51">
          <cell r="B51" t="str">
            <v>CO2_T</v>
          </cell>
          <cell r="C51" t="str">
            <v>VAR_fout</v>
          </cell>
          <cell r="D51" t="str">
            <v>T_C-MHY-DSL-S2</v>
          </cell>
          <cell r="G51">
            <v>1.7960287726080101E-4</v>
          </cell>
          <cell r="H51">
            <v>113.76276800215679</v>
          </cell>
          <cell r="I51">
            <v>33.22384460029744</v>
          </cell>
          <cell r="J51">
            <v>3.2834606783610818E-4</v>
          </cell>
        </row>
        <row r="52">
          <cell r="B52" t="str">
            <v>CO2_T</v>
          </cell>
          <cell r="C52" t="str">
            <v>VAR_fout</v>
          </cell>
          <cell r="D52" t="str">
            <v>T_C-MHY-GSL-S4</v>
          </cell>
          <cell r="G52">
            <v>5.0760639403098901E-4</v>
          </cell>
          <cell r="H52">
            <v>398.65330362544859</v>
          </cell>
          <cell r="I52">
            <v>296.24243102231424</v>
          </cell>
          <cell r="J52">
            <v>267.2782321699907</v>
          </cell>
        </row>
        <row r="53">
          <cell r="B53" t="str">
            <v>CO2_T</v>
          </cell>
          <cell r="C53" t="str">
            <v>VAR_fout</v>
          </cell>
          <cell r="D53" t="str">
            <v>T_C-MHY-DSL-S3</v>
          </cell>
          <cell r="G53">
            <v>1.9854373818881501E-4</v>
          </cell>
          <cell r="H53">
            <v>4.9354469406676154E-3</v>
          </cell>
          <cell r="I53">
            <v>65.479184728685141</v>
          </cell>
          <cell r="J53">
            <v>160.45318567553505</v>
          </cell>
        </row>
        <row r="54">
          <cell r="B54" t="str">
            <v>CO2_T</v>
          </cell>
          <cell r="C54" t="str">
            <v>VAR_fout</v>
          </cell>
          <cell r="D54" t="str">
            <v>T_B_c-HYBDSL-S1</v>
          </cell>
          <cell r="F54">
            <v>17.836891561754001</v>
          </cell>
          <cell r="G54">
            <v>3.8764635072218898E-4</v>
          </cell>
          <cell r="H54">
            <v>3.6475620683928698E-5</v>
          </cell>
          <cell r="I54">
            <v>1.2882436704962359E-3</v>
          </cell>
          <cell r="J54">
            <v>2.3432943193385514</v>
          </cell>
        </row>
        <row r="55">
          <cell r="B55" t="str">
            <v>CO2_T</v>
          </cell>
          <cell r="C55" t="str">
            <v>VAR_fout</v>
          </cell>
          <cell r="D55" t="str">
            <v>T_C-MHY-DSL-S4</v>
          </cell>
          <cell r="G55">
            <v>5.6284956581835797E-6</v>
          </cell>
          <cell r="H55">
            <v>1.0337743356171319E-5</v>
          </cell>
          <cell r="I55">
            <v>9.0278376448708501E-5</v>
          </cell>
          <cell r="J55">
            <v>3.4591618074700701E-6</v>
          </cell>
        </row>
        <row r="56">
          <cell r="B56" t="str">
            <v>CO2_T</v>
          </cell>
          <cell r="C56" t="str">
            <v>VAR_fout</v>
          </cell>
          <cell r="D56" t="str">
            <v>T_B_c-HYBDSL-S2</v>
          </cell>
          <cell r="I56">
            <v>14.83207984406936</v>
          </cell>
          <cell r="J56">
            <v>24.171686118597208</v>
          </cell>
        </row>
        <row r="57">
          <cell r="B57" t="str">
            <v>CO2_T</v>
          </cell>
          <cell r="C57" t="str">
            <v>VAR_fout</v>
          </cell>
          <cell r="D57" t="str">
            <v>T_B_c-HYBDSL-S3</v>
          </cell>
          <cell r="I57">
            <v>5.2755278572395703</v>
          </cell>
          <cell r="J57">
            <v>0.98259141657529503</v>
          </cell>
        </row>
        <row r="58">
          <cell r="B58" t="str">
            <v>CO2_T</v>
          </cell>
          <cell r="C58" t="str">
            <v>VAR_fout</v>
          </cell>
          <cell r="D58" t="str">
            <v>TFHGV-ICEDSLExt</v>
          </cell>
          <cell r="E58">
            <v>1410.1691806343699</v>
          </cell>
          <cell r="F58">
            <v>1170.17251679576</v>
          </cell>
          <cell r="G58">
            <v>839.691594090325</v>
          </cell>
          <cell r="H58">
            <v>356.26555729818199</v>
          </cell>
        </row>
        <row r="59">
          <cell r="B59" t="str">
            <v>CO2_T</v>
          </cell>
          <cell r="C59" t="str">
            <v>VAR_fout</v>
          </cell>
          <cell r="D59" t="str">
            <v>TPSHPGSLEXT</v>
          </cell>
          <cell r="E59">
            <v>129.873812963153</v>
          </cell>
          <cell r="G59">
            <v>5.9111700524992502E-6</v>
          </cell>
          <cell r="H59">
            <v>4.6711230738516004E-6</v>
          </cell>
          <cell r="I59">
            <v>6.88444540897416E-6</v>
          </cell>
        </row>
        <row r="60">
          <cell r="B60" t="str">
            <v>CO2_T</v>
          </cell>
          <cell r="C60" t="str">
            <v>VAR_fout</v>
          </cell>
          <cell r="D60" t="str">
            <v>T_TW-ICEGSL-S1</v>
          </cell>
          <cell r="E60">
            <v>3.2728667415349593</v>
          </cell>
          <cell r="F60">
            <v>24.828755703403736</v>
          </cell>
          <cell r="G60">
            <v>37.889294539987461</v>
          </cell>
          <cell r="H60">
            <v>54.242612042955741</v>
          </cell>
          <cell r="I60">
            <v>70.333953515104938</v>
          </cell>
          <cell r="J60">
            <v>65.364086810313722</v>
          </cell>
        </row>
        <row r="61">
          <cell r="B61" t="str">
            <v>CO2_T</v>
          </cell>
          <cell r="C61" t="str">
            <v>VAR_fout</v>
          </cell>
          <cell r="D61" t="str">
            <v>TPSHPDSLEXT</v>
          </cell>
          <cell r="E61">
            <v>1273.9831592043399</v>
          </cell>
          <cell r="F61">
            <v>1172.43784726533</v>
          </cell>
          <cell r="G61">
            <v>875.88025305384201</v>
          </cell>
          <cell r="H61">
            <v>722.88622540125095</v>
          </cell>
          <cell r="I61">
            <v>1197.96400357691</v>
          </cell>
          <cell r="J61">
            <v>1197.96398537135</v>
          </cell>
        </row>
        <row r="62">
          <cell r="B62" t="str">
            <v>CO2_T</v>
          </cell>
          <cell r="C62" t="str">
            <v>VAR_fout</v>
          </cell>
          <cell r="D62" t="str">
            <v>T_TW-ICEGSL-S2</v>
          </cell>
          <cell r="E62">
            <v>8.3065001509069312</v>
          </cell>
          <cell r="F62">
            <v>12.017018964937012</v>
          </cell>
          <cell r="G62">
            <v>11.000993585699927</v>
          </cell>
          <cell r="H62">
            <v>7.4292236541703218</v>
          </cell>
          <cell r="I62">
            <v>2.4987107875442787E-5</v>
          </cell>
          <cell r="J62">
            <v>6.1936371878696195E-7</v>
          </cell>
        </row>
        <row r="63">
          <cell r="B63" t="str">
            <v>CO2_T</v>
          </cell>
          <cell r="C63" t="str">
            <v>VAR_fout</v>
          </cell>
          <cell r="D63" t="str">
            <v>T_TW-ICEGSL-S3</v>
          </cell>
          <cell r="E63">
            <v>8.2719782284269705</v>
          </cell>
          <cell r="F63">
            <v>6.6309178892753114E-4</v>
          </cell>
          <cell r="G63">
            <v>7.3396811405088938E-4</v>
          </cell>
          <cell r="H63">
            <v>6.6498823698492651E-4</v>
          </cell>
          <cell r="I63">
            <v>1.4049610452792442E-4</v>
          </cell>
        </row>
        <row r="64">
          <cell r="B64" t="str">
            <v>CO2_T</v>
          </cell>
          <cell r="C64" t="str">
            <v>VAR_fout</v>
          </cell>
          <cell r="D64" t="str">
            <v>T_C-ICEGSLEXT</v>
          </cell>
          <cell r="E64">
            <v>4722.2881363555798</v>
          </cell>
          <cell r="F64">
            <v>4315.3345696343904</v>
          </cell>
          <cell r="G64">
            <v>3601.2045357768402</v>
          </cell>
          <cell r="H64">
            <v>813.72674430472102</v>
          </cell>
        </row>
        <row r="65">
          <cell r="B65" t="str">
            <v>CO2_T</v>
          </cell>
          <cell r="C65" t="str">
            <v>VAR_fout</v>
          </cell>
          <cell r="D65" t="str">
            <v>T_TW-ICEGSL-S4</v>
          </cell>
          <cell r="E65">
            <v>1.9777704793238273</v>
          </cell>
          <cell r="F65">
            <v>1.0881259259814219E-3</v>
          </cell>
          <cell r="G65">
            <v>1.2135971602362061E-3</v>
          </cell>
          <cell r="H65">
            <v>1.1167047183011679E-3</v>
          </cell>
          <cell r="I65">
            <v>1.067414586508502E-3</v>
          </cell>
          <cell r="J65">
            <v>3.5156200174459399E-5</v>
          </cell>
        </row>
        <row r="66">
          <cell r="B66" t="str">
            <v>CO2_T</v>
          </cell>
          <cell r="C66" t="str">
            <v>VAR_fout</v>
          </cell>
          <cell r="D66" t="str">
            <v>T_C-ICEDSLEXT</v>
          </cell>
          <cell r="E66">
            <v>3957.7711798217601</v>
          </cell>
          <cell r="F66">
            <v>3569.7775435877602</v>
          </cell>
          <cell r="G66">
            <v>2582.9156074808602</v>
          </cell>
          <cell r="H66">
            <v>1175.1495620420501</v>
          </cell>
        </row>
        <row r="67">
          <cell r="B67" t="str">
            <v>CO2_T</v>
          </cell>
          <cell r="C67" t="str">
            <v>VAR_fout</v>
          </cell>
          <cell r="D67" t="str">
            <v>T_TW-ICEGSLEXT</v>
          </cell>
          <cell r="E67">
            <v>155.091734630454</v>
          </cell>
          <cell r="F67">
            <v>102.968972483428</v>
          </cell>
          <cell r="G67">
            <v>70.172944627220403</v>
          </cell>
          <cell r="H67">
            <v>33.430733225467399</v>
          </cell>
        </row>
        <row r="68">
          <cell r="B68" t="str">
            <v>CO2_T</v>
          </cell>
          <cell r="C68" t="str">
            <v>VAR_fout</v>
          </cell>
          <cell r="D68" t="str">
            <v>TFLGV-ICENGA</v>
          </cell>
          <cell r="E68">
            <v>1.471256254583853</v>
          </cell>
          <cell r="F68">
            <v>1.252758021152006</v>
          </cell>
          <cell r="G68">
            <v>2.660957295150399</v>
          </cell>
          <cell r="H68">
            <v>4.2629084855567587</v>
          </cell>
          <cell r="I68">
            <v>6.5545399034925182</v>
          </cell>
          <cell r="J68">
            <v>6.0204503881796381</v>
          </cell>
        </row>
        <row r="69">
          <cell r="B69" t="str">
            <v>CO2_T</v>
          </cell>
          <cell r="C69" t="str">
            <v>VAR_fout</v>
          </cell>
          <cell r="D69" t="str">
            <v>T_B_c-ICENGA-S1</v>
          </cell>
          <cell r="G69">
            <v>1.98371646633589E-5</v>
          </cell>
          <cell r="H69">
            <v>1.9832629181833901E-5</v>
          </cell>
        </row>
        <row r="70">
          <cell r="B70" t="str">
            <v>CO2_T</v>
          </cell>
          <cell r="C70" t="str">
            <v>VAR_fout</v>
          </cell>
          <cell r="D70" t="str">
            <v>T_B_c-ICENGA-S2</v>
          </cell>
          <cell r="G70">
            <v>0.192560644378481</v>
          </cell>
          <cell r="H70">
            <v>0.192561949780688</v>
          </cell>
          <cell r="I70">
            <v>1.0865616924324091E-4</v>
          </cell>
          <cell r="J70">
            <v>2.01205820905166E-5</v>
          </cell>
        </row>
        <row r="71">
          <cell r="B71" t="str">
            <v>CO2_T</v>
          </cell>
          <cell r="C71" t="str">
            <v>VAR_fout</v>
          </cell>
          <cell r="D71" t="str">
            <v>T_B_u-ICEDSL-S1</v>
          </cell>
          <cell r="E71">
            <v>1.269934353694132E-2</v>
          </cell>
          <cell r="F71">
            <v>3.5586319509588182E-3</v>
          </cell>
          <cell r="G71">
            <v>32.991353953080662</v>
          </cell>
          <cell r="H71">
            <v>54.355081198812826</v>
          </cell>
          <cell r="I71">
            <v>15.932021459934056</v>
          </cell>
          <cell r="J71">
            <v>4.9659438491603707</v>
          </cell>
        </row>
        <row r="72">
          <cell r="B72" t="str">
            <v>CO2_T</v>
          </cell>
          <cell r="C72" t="str">
            <v>VAR_fout</v>
          </cell>
          <cell r="D72" t="str">
            <v>T_B_c-ICENGA-S3</v>
          </cell>
          <cell r="G72">
            <v>1.6882065706392699</v>
          </cell>
          <cell r="H72">
            <v>1.8152911533749581</v>
          </cell>
          <cell r="I72">
            <v>4.4026848140852799</v>
          </cell>
          <cell r="J72">
            <v>7.7764571911840257</v>
          </cell>
        </row>
        <row r="73">
          <cell r="B73" t="str">
            <v>CO2_T</v>
          </cell>
          <cell r="C73" t="str">
            <v>VAR_fout</v>
          </cell>
          <cell r="D73" t="str">
            <v>T_B_u-ICEDSL-S2</v>
          </cell>
          <cell r="E73">
            <v>8.2035671296678299</v>
          </cell>
          <cell r="F73">
            <v>9.660892580104143</v>
          </cell>
          <cell r="G73">
            <v>17.344982978146405</v>
          </cell>
          <cell r="H73">
            <v>29.07629493678856</v>
          </cell>
          <cell r="I73">
            <v>2.8340016991441885</v>
          </cell>
          <cell r="J73">
            <v>5.8235540400091098E-5</v>
          </cell>
        </row>
        <row r="74">
          <cell r="B74" t="str">
            <v>CO2_T</v>
          </cell>
          <cell r="C74" t="str">
            <v>VAR_fout</v>
          </cell>
          <cell r="D74" t="str">
            <v>T_B_u-ICEDSL-S3</v>
          </cell>
          <cell r="E74">
            <v>45.642919223187405</v>
          </cell>
          <cell r="F74">
            <v>63.724167293868703</v>
          </cell>
          <cell r="G74">
            <v>109.5286628000926</v>
          </cell>
          <cell r="H74">
            <v>183.91322336539525</v>
          </cell>
          <cell r="I74">
            <v>1.6680576847495862E-3</v>
          </cell>
        </row>
        <row r="75">
          <cell r="B75" t="str">
            <v>CO2_T</v>
          </cell>
          <cell r="C75" t="str">
            <v>VAR_fout</v>
          </cell>
          <cell r="D75" t="str">
            <v>T_B_u-ICEDSL-S4</v>
          </cell>
          <cell r="E75">
            <v>0.165877747889598</v>
          </cell>
        </row>
        <row r="76">
          <cell r="B76" t="str">
            <v>CO2_T</v>
          </cell>
          <cell r="C76" t="str">
            <v>VAR_fout</v>
          </cell>
          <cell r="D76" t="str">
            <v>T_B_c-ICENGAEXT</v>
          </cell>
          <cell r="E76">
            <v>7.7531435221154903E-3</v>
          </cell>
          <cell r="F76">
            <v>7.7369010444332297E-3</v>
          </cell>
          <cell r="G76">
            <v>7.6887556256093397E-3</v>
          </cell>
        </row>
        <row r="77">
          <cell r="B77" t="str">
            <v>CO2_T</v>
          </cell>
          <cell r="C77" t="str">
            <v>VAR_fout</v>
          </cell>
          <cell r="D77" t="str">
            <v>T_B_u-ICEDSLEXT</v>
          </cell>
          <cell r="E77">
            <v>1.27107929717777</v>
          </cell>
          <cell r="F77">
            <v>1.26941536482666</v>
          </cell>
          <cell r="G77">
            <v>1.26444825176714</v>
          </cell>
        </row>
        <row r="78">
          <cell r="B78" t="str">
            <v>CO2_T</v>
          </cell>
          <cell r="C78" t="str">
            <v>VAR_fout</v>
          </cell>
          <cell r="D78" t="str">
            <v>T_C-HYBGSLEXT</v>
          </cell>
          <cell r="E78">
            <v>92.548942663293701</v>
          </cell>
          <cell r="F78">
            <v>91.724442495681899</v>
          </cell>
          <cell r="G78">
            <v>68.278490230052597</v>
          </cell>
          <cell r="H78">
            <v>32.395464213998899</v>
          </cell>
        </row>
        <row r="79">
          <cell r="B79" t="str">
            <v>CO2_T</v>
          </cell>
          <cell r="C79" t="str">
            <v>VAR_fout</v>
          </cell>
          <cell r="D79" t="str">
            <v>TPAVDKEREXT</v>
          </cell>
          <cell r="E79">
            <v>79.576349423418094</v>
          </cell>
          <cell r="F79">
            <v>100.796237247683</v>
          </cell>
          <cell r="G79">
            <v>132.626068984081</v>
          </cell>
          <cell r="H79">
            <v>185.675788544743</v>
          </cell>
          <cell r="I79">
            <v>154.38211110512901</v>
          </cell>
          <cell r="J79">
            <v>123.088433665514</v>
          </cell>
        </row>
        <row r="80">
          <cell r="B80" t="str">
            <v>CO2_T</v>
          </cell>
          <cell r="C80" t="str">
            <v>VAR_fout</v>
          </cell>
          <cell r="D80" t="str">
            <v>T_C-ICE-GSL-S1</v>
          </cell>
          <cell r="E80">
            <v>23.884371516025627</v>
          </cell>
          <cell r="F80">
            <v>27.488083106328308</v>
          </cell>
          <cell r="G80">
            <v>18.956128630400812</v>
          </cell>
          <cell r="H80">
            <v>15.873817566839314</v>
          </cell>
          <cell r="I80">
            <v>3.1911970320955461E-5</v>
          </cell>
        </row>
        <row r="81">
          <cell r="B81" t="str">
            <v>CO2_T</v>
          </cell>
          <cell r="C81" t="str">
            <v>VAR_fout</v>
          </cell>
          <cell r="D81" t="str">
            <v>TFLGV-ICEGSL</v>
          </cell>
          <cell r="E81">
            <v>26.243682167229025</v>
          </cell>
          <cell r="F81">
            <v>42.571287791708315</v>
          </cell>
          <cell r="G81">
            <v>68.692021367893147</v>
          </cell>
          <cell r="H81">
            <v>100.35485164454167</v>
          </cell>
          <cell r="I81">
            <v>10.276351327671419</v>
          </cell>
          <cell r="J81">
            <v>1.2926935469540503E-3</v>
          </cell>
        </row>
        <row r="82">
          <cell r="B82" t="str">
            <v>CO2_T</v>
          </cell>
          <cell r="C82" t="str">
            <v>VAR_fout</v>
          </cell>
          <cell r="D82" t="str">
            <v>T_C-ICE-GSL-S2</v>
          </cell>
          <cell r="E82">
            <v>273.2905352428096</v>
          </cell>
          <cell r="F82">
            <v>391.62770884164422</v>
          </cell>
          <cell r="G82">
            <v>277.79009063135362</v>
          </cell>
          <cell r="H82">
            <v>302.62312072544557</v>
          </cell>
          <cell r="I82">
            <v>9.1342203169386682E-4</v>
          </cell>
        </row>
        <row r="83">
          <cell r="B83" t="str">
            <v>CO2_T</v>
          </cell>
          <cell r="C83" t="str">
            <v>VAR_fout</v>
          </cell>
          <cell r="D83" t="str">
            <v>T_C-ICE-DSL-S1</v>
          </cell>
          <cell r="E83">
            <v>0.40571082781126755</v>
          </cell>
          <cell r="F83">
            <v>0.42529017033186273</v>
          </cell>
          <cell r="G83">
            <v>0.29746422408194428</v>
          </cell>
          <cell r="H83">
            <v>0.20214472824486235</v>
          </cell>
        </row>
        <row r="84">
          <cell r="B84" t="str">
            <v>CO2_T</v>
          </cell>
          <cell r="C84" t="str">
            <v>VAR_fout</v>
          </cell>
          <cell r="D84" t="str">
            <v>T_C-ICE-GSL-S3</v>
          </cell>
          <cell r="E84">
            <v>265.45354268784996</v>
          </cell>
          <cell r="F84">
            <v>423.60402665865848</v>
          </cell>
          <cell r="G84">
            <v>547.42407862083314</v>
          </cell>
          <cell r="H84">
            <v>916.82314839309561</v>
          </cell>
          <cell r="I84">
            <v>199.44742655766868</v>
          </cell>
          <cell r="J84">
            <v>3.5562484384232793E-5</v>
          </cell>
        </row>
        <row r="85">
          <cell r="B85" t="str">
            <v>CO2_T</v>
          </cell>
          <cell r="C85" t="str">
            <v>VAR_fout</v>
          </cell>
          <cell r="D85" t="str">
            <v>T_C-ICE-DSL-S2</v>
          </cell>
          <cell r="E85">
            <v>67.948707529869097</v>
          </cell>
          <cell r="F85">
            <v>72.410535828872113</v>
          </cell>
          <cell r="G85">
            <v>65.857706833869798</v>
          </cell>
          <cell r="H85">
            <v>54.928187414275882</v>
          </cell>
          <cell r="I85">
            <v>7.5704605703138898E-6</v>
          </cell>
        </row>
        <row r="86">
          <cell r="B86" t="str">
            <v>CO2_T</v>
          </cell>
          <cell r="C86" t="str">
            <v>VAR_fout</v>
          </cell>
          <cell r="D86" t="str">
            <v>T_C-ICE-GSL-S4</v>
          </cell>
          <cell r="E86">
            <v>259.34481510360519</v>
          </cell>
          <cell r="F86">
            <v>307.38487691937985</v>
          </cell>
          <cell r="G86">
            <v>938.26783257210082</v>
          </cell>
          <cell r="H86">
            <v>2071.1206663095631</v>
          </cell>
          <cell r="I86">
            <v>2426.0110893138253</v>
          </cell>
          <cell r="J86">
            <v>2023.670935564548</v>
          </cell>
        </row>
        <row r="87">
          <cell r="B87" t="str">
            <v>CO2_T</v>
          </cell>
          <cell r="C87" t="str">
            <v>VAR_fout</v>
          </cell>
          <cell r="D87" t="str">
            <v>T_C-ICE-DSL-S3</v>
          </cell>
          <cell r="E87">
            <v>342.03530211927728</v>
          </cell>
          <cell r="F87">
            <v>390.44808178131228</v>
          </cell>
          <cell r="G87">
            <v>386.71346080435131</v>
          </cell>
          <cell r="H87">
            <v>295.3068046052727</v>
          </cell>
          <cell r="I87">
            <v>2.2476720533865601E-5</v>
          </cell>
        </row>
        <row r="88">
          <cell r="B88" t="str">
            <v>CO2_T</v>
          </cell>
          <cell r="C88" t="str">
            <v>VAR_fout</v>
          </cell>
          <cell r="D88" t="str">
            <v>T_C-ICE-DSL-S4</v>
          </cell>
          <cell r="E88">
            <v>142.35978328741871</v>
          </cell>
          <cell r="F88">
            <v>162.05368713438011</v>
          </cell>
          <cell r="G88">
            <v>159.38160919735262</v>
          </cell>
          <cell r="H88">
            <v>122.6941522125137</v>
          </cell>
        </row>
        <row r="89">
          <cell r="B89" t="str">
            <v>CO2_T</v>
          </cell>
          <cell r="C89" t="str">
            <v>VAR_fout</v>
          </cell>
          <cell r="D89" t="str">
            <v>TFLGV-ICENGAExt</v>
          </cell>
          <cell r="E89">
            <v>6.0777265331973203</v>
          </cell>
          <cell r="F89">
            <v>1.8265857946322901</v>
          </cell>
          <cell r="G89">
            <v>3.9595824209463601</v>
          </cell>
          <cell r="H89">
            <v>1.97978904862622</v>
          </cell>
        </row>
        <row r="90">
          <cell r="B90" t="str">
            <v>CO2_T</v>
          </cell>
          <cell r="C90" t="str">
            <v>VAR_fout</v>
          </cell>
          <cell r="D90" t="str">
            <v>T_B_u-HYBDSL-S1</v>
          </cell>
          <cell r="F90">
            <v>15.8850450749236</v>
          </cell>
          <cell r="G90">
            <v>1.39881266374491E-4</v>
          </cell>
          <cell r="H90">
            <v>1.550004346908688E-4</v>
          </cell>
          <cell r="I90">
            <v>3.8856604467155682E-3</v>
          </cell>
          <cell r="J90">
            <v>6.2866455869881719</v>
          </cell>
        </row>
        <row r="91">
          <cell r="B91" t="str">
            <v>CO2_T</v>
          </cell>
          <cell r="C91" t="str">
            <v>VAR_fout</v>
          </cell>
          <cell r="D91" t="str">
            <v>T_B_u-HYBDSL-S2</v>
          </cell>
          <cell r="F91">
            <v>0.51660217934275499</v>
          </cell>
          <cell r="G91">
            <v>0.51659762856171398</v>
          </cell>
          <cell r="H91">
            <v>0.44814968587822301</v>
          </cell>
          <cell r="I91">
            <v>1.2286282171406131E-3</v>
          </cell>
          <cell r="J91">
            <v>3.4558074169448681E-4</v>
          </cell>
        </row>
        <row r="92">
          <cell r="B92" t="str">
            <v>CO2_T</v>
          </cell>
          <cell r="C92" t="str">
            <v>VAR_fout</v>
          </cell>
          <cell r="D92" t="str">
            <v>T_B_u-HYBDSL-S3</v>
          </cell>
          <cell r="F92">
            <v>3.3686653104786202</v>
          </cell>
          <cell r="G92">
            <v>3.36866325358785</v>
          </cell>
          <cell r="H92">
            <v>1.9959108596727799</v>
          </cell>
          <cell r="I92">
            <v>132.86312533667979</v>
          </cell>
          <cell r="J92">
            <v>118.0746224696488</v>
          </cell>
        </row>
        <row r="93">
          <cell r="B93" t="str">
            <v>CO2_T</v>
          </cell>
          <cell r="C93" t="str">
            <v>VAR_fout</v>
          </cell>
          <cell r="D93" t="str">
            <v>T_C-HY-GSL-S1</v>
          </cell>
          <cell r="E93">
            <v>3.4753412958978429</v>
          </cell>
          <cell r="F93">
            <v>3.9151305447482647</v>
          </cell>
          <cell r="G93">
            <v>2.7149728190316984</v>
          </cell>
          <cell r="H93">
            <v>2.0736592503355129</v>
          </cell>
          <cell r="I93">
            <v>120.280219443627</v>
          </cell>
          <cell r="J93">
            <v>45.558955931127883</v>
          </cell>
        </row>
        <row r="94">
          <cell r="B94" t="str">
            <v>CO2_T</v>
          </cell>
          <cell r="C94" t="str">
            <v>VAR_fout</v>
          </cell>
          <cell r="D94" t="str">
            <v>TFRLFDSLEXT</v>
          </cell>
          <cell r="E94">
            <v>29.033518488156702</v>
          </cell>
          <cell r="F94">
            <v>20.3234705458744</v>
          </cell>
        </row>
        <row r="95">
          <cell r="B95" t="str">
            <v>CO2_T</v>
          </cell>
          <cell r="C95" t="str">
            <v>VAR_fout</v>
          </cell>
          <cell r="D95" t="str">
            <v>T_C-HY-GSL-S2</v>
          </cell>
          <cell r="E95">
            <v>9.8127446317950398</v>
          </cell>
          <cell r="F95">
            <v>15.031658404857653</v>
          </cell>
          <cell r="G95">
            <v>86.094569080488128</v>
          </cell>
          <cell r="H95">
            <v>74.973643342388229</v>
          </cell>
          <cell r="I95">
            <v>7.8434543008277098</v>
          </cell>
          <cell r="J95">
            <v>96.402109165856061</v>
          </cell>
        </row>
        <row r="96">
          <cell r="B96" t="str">
            <v>CO2_T</v>
          </cell>
          <cell r="C96" t="str">
            <v>VAR_fout</v>
          </cell>
          <cell r="D96" t="str">
            <v>TPSHPNGAEXT</v>
          </cell>
          <cell r="G96">
            <v>299.68321064204002</v>
          </cell>
          <cell r="H96">
            <v>383.909152984966</v>
          </cell>
          <cell r="I96">
            <v>2.9729599426503302E-6</v>
          </cell>
          <cell r="J96">
            <v>2.2544249674807098E-6</v>
          </cell>
        </row>
        <row r="97">
          <cell r="B97" t="str">
            <v>CO2_T</v>
          </cell>
          <cell r="C97" t="str">
            <v>VAR_fout</v>
          </cell>
          <cell r="D97" t="str">
            <v>T_C-HY-DSL-S1</v>
          </cell>
          <cell r="E97">
            <v>2.5394777543448501E-3</v>
          </cell>
          <cell r="F97">
            <v>2.6848900234148001E-5</v>
          </cell>
          <cell r="G97">
            <v>1.9887400847491888E-4</v>
          </cell>
          <cell r="H97">
            <v>2.2410717626677085E-4</v>
          </cell>
          <cell r="I97">
            <v>6.2404441772169106</v>
          </cell>
          <cell r="J97">
            <v>3.288444711228852</v>
          </cell>
        </row>
        <row r="98">
          <cell r="B98" t="str">
            <v>CO2_T</v>
          </cell>
          <cell r="C98" t="str">
            <v>VAR_fout</v>
          </cell>
          <cell r="D98" t="str">
            <v>T_C-HY-GSL-S3</v>
          </cell>
          <cell r="E98">
            <v>7.3820040913553084</v>
          </cell>
          <cell r="F98">
            <v>109.22693346538232</v>
          </cell>
          <cell r="G98">
            <v>103.23903204324898</v>
          </cell>
          <cell r="H98">
            <v>82.602472855048802</v>
          </cell>
          <cell r="I98">
            <v>3.8354189614359457E-5</v>
          </cell>
          <cell r="J98">
            <v>1.0064063749207901E-6</v>
          </cell>
        </row>
        <row r="99">
          <cell r="B99" t="str">
            <v>CO2_T</v>
          </cell>
          <cell r="C99" t="str">
            <v>VAR_fout</v>
          </cell>
          <cell r="D99" t="str">
            <v>T_C-HY-DSL-S2</v>
          </cell>
          <cell r="E99">
            <v>0.21292152723172958</v>
          </cell>
          <cell r="F99">
            <v>53.369205806470724</v>
          </cell>
          <cell r="G99">
            <v>121.51447180151919</v>
          </cell>
          <cell r="H99">
            <v>102.98846170062059</v>
          </cell>
          <cell r="I99">
            <v>179.7774060317206</v>
          </cell>
          <cell r="J99">
            <v>204.39602499232871</v>
          </cell>
        </row>
        <row r="100">
          <cell r="B100" t="str">
            <v>CO2_T</v>
          </cell>
          <cell r="C100" t="str">
            <v>VAR_fout</v>
          </cell>
          <cell r="D100" t="str">
            <v>T_C-HY-GSL-S4</v>
          </cell>
          <cell r="E100">
            <v>6.9418731502340894</v>
          </cell>
          <cell r="F100">
            <v>9.9611227237300302</v>
          </cell>
          <cell r="G100">
            <v>9.5973610927688124</v>
          </cell>
          <cell r="H100">
            <v>7.9289156988848086</v>
          </cell>
          <cell r="I100">
            <v>9.3937558180724805E-5</v>
          </cell>
          <cell r="J100">
            <v>1.196827019348912E-4</v>
          </cell>
        </row>
        <row r="101">
          <cell r="B101" t="str">
            <v>CO2_T</v>
          </cell>
          <cell r="C101" t="str">
            <v>VAR_fout</v>
          </cell>
          <cell r="D101" t="str">
            <v>T_C-HY-DSL-S3</v>
          </cell>
          <cell r="E101">
            <v>2.2192611351228906</v>
          </cell>
          <cell r="F101">
            <v>3.3057888408825153</v>
          </cell>
          <cell r="G101">
            <v>3.1608123038430147</v>
          </cell>
          <cell r="H101">
            <v>2.3573496206882019</v>
          </cell>
          <cell r="I101">
            <v>4.3267217479516727E-5</v>
          </cell>
          <cell r="J101">
            <v>1.95009284987862E-6</v>
          </cell>
        </row>
        <row r="102">
          <cell r="B102" t="str">
            <v>CO2_T</v>
          </cell>
          <cell r="C102" t="str">
            <v>VAR_fout</v>
          </cell>
          <cell r="D102" t="str">
            <v>T_C-HY-DSL-S4</v>
          </cell>
          <cell r="E102">
            <v>2.6140393467105492</v>
          </cell>
          <cell r="F102">
            <v>15.590087317143549</v>
          </cell>
          <cell r="G102">
            <v>14.725124041016443</v>
          </cell>
          <cell r="H102">
            <v>11.898763081759878</v>
          </cell>
          <cell r="I102">
            <v>1.007531687129632E-4</v>
          </cell>
          <cell r="J102">
            <v>1.2708772008530737E-4</v>
          </cell>
        </row>
        <row r="103">
          <cell r="B103" t="str">
            <v>CO2_T</v>
          </cell>
          <cell r="C103" t="str">
            <v>VAR_fout</v>
          </cell>
          <cell r="D103" t="str">
            <v>TFHGV-HYBDSL</v>
          </cell>
          <cell r="F103">
            <v>390.720650606476</v>
          </cell>
          <cell r="G103">
            <v>553.60116019695897</v>
          </cell>
          <cell r="H103">
            <v>828.05569052542501</v>
          </cell>
          <cell r="I103">
            <v>1079.9575812487819</v>
          </cell>
          <cell r="J103">
            <v>1120.2808838814278</v>
          </cell>
        </row>
        <row r="104">
          <cell r="B104" t="str">
            <v>CO2_T</v>
          </cell>
          <cell r="C104" t="str">
            <v>VAR_fout</v>
          </cell>
          <cell r="D104" t="str">
            <v>TFHGV-ICEDSL</v>
          </cell>
          <cell r="E104">
            <v>381.87275654047289</v>
          </cell>
        </row>
        <row r="105">
          <cell r="B105" t="str">
            <v>CO2_T</v>
          </cell>
          <cell r="C105" t="str">
            <v>VAR_fout</v>
          </cell>
          <cell r="D105" t="str">
            <v>T-Plg-DSL-mix_S1</v>
          </cell>
          <cell r="E105">
            <v>1.3948702136456601E-3</v>
          </cell>
          <cell r="F105">
            <v>1.9599138861803311E-3</v>
          </cell>
          <cell r="G105">
            <v>1.417760826351864E-3</v>
          </cell>
          <cell r="H105">
            <v>1.1207688239565116E-3</v>
          </cell>
          <cell r="I105">
            <v>1.35212741944044E-5</v>
          </cell>
        </row>
        <row r="106">
          <cell r="B106" t="str">
            <v>CO2_T</v>
          </cell>
          <cell r="C106" t="str">
            <v>VAR_fout</v>
          </cell>
          <cell r="D106" t="str">
            <v>T-Plg-DSL-mix_S2</v>
          </cell>
          <cell r="E106">
            <v>2.4992447828441799E-4</v>
          </cell>
          <cell r="F106">
            <v>3.3042607986658002E-4</v>
          </cell>
          <cell r="G106">
            <v>5.3733037332617741E-4</v>
          </cell>
          <cell r="H106">
            <v>8.0724397834403179E-4</v>
          </cell>
          <cell r="I106">
            <v>4.5822873108128056E-4</v>
          </cell>
          <cell r="J106">
            <v>4.7892271657635001E-5</v>
          </cell>
        </row>
        <row r="107">
          <cell r="B107" t="str">
            <v>CO2_T</v>
          </cell>
          <cell r="C107" t="str">
            <v>VAR_fout</v>
          </cell>
          <cell r="D107" t="str">
            <v>T-Plg-DSL-mix_S3</v>
          </cell>
          <cell r="E107">
            <v>7.4561766990236004E-3</v>
          </cell>
          <cell r="F107">
            <v>7.074241070126111E-2</v>
          </cell>
          <cell r="G107">
            <v>78.330446653801062</v>
          </cell>
          <cell r="H107">
            <v>328.52804813461489</v>
          </cell>
          <cell r="I107">
            <v>723.07807382884619</v>
          </cell>
          <cell r="J107">
            <v>332.72907323412903</v>
          </cell>
        </row>
        <row r="108">
          <cell r="B108" t="str">
            <v>CO2_T</v>
          </cell>
          <cell r="C108" t="str">
            <v>VAR_fout</v>
          </cell>
          <cell r="D108" t="str">
            <v>T_B_c-ICEDSL-S1</v>
          </cell>
          <cell r="E108">
            <v>8.3243534269294699</v>
          </cell>
          <cell r="F108">
            <v>7.006890544623565E-3</v>
          </cell>
          <cell r="G108">
            <v>26.482050023609744</v>
          </cell>
          <cell r="H108">
            <v>33.25535796110519</v>
          </cell>
          <cell r="I108">
            <v>7.8320377368954448</v>
          </cell>
          <cell r="J108">
            <v>1.1729373890152281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T-Plg-DSL-mix_S4</v>
          </cell>
          <cell r="E109">
            <v>0.45738863227417897</v>
          </cell>
          <cell r="F109">
            <v>63.169164673364797</v>
          </cell>
          <cell r="G109">
            <v>57.393255619188089</v>
          </cell>
          <cell r="H109">
            <v>42.476497957877797</v>
          </cell>
          <cell r="I109">
            <v>5.5476330169728196E-4</v>
          </cell>
          <cell r="J109">
            <v>6.0017425786017695E-5</v>
          </cell>
        </row>
        <row r="110">
          <cell r="B110" t="str">
            <v>CO2_T</v>
          </cell>
          <cell r="C110" t="str">
            <v>VAR_fout</v>
          </cell>
          <cell r="D110" t="str">
            <v>T_B_c-ICEDSL-S2</v>
          </cell>
          <cell r="E110">
            <v>38.097471509697399</v>
          </cell>
          <cell r="F110">
            <v>29.344307433204683</v>
          </cell>
          <cell r="G110">
            <v>35.505628997180025</v>
          </cell>
          <cell r="H110">
            <v>44.082667691041848</v>
          </cell>
          <cell r="I110">
            <v>19.194243618066835</v>
          </cell>
          <cell r="J110">
            <v>2.8319845841013263</v>
          </cell>
        </row>
        <row r="111">
          <cell r="B111" t="str">
            <v>CO2_T</v>
          </cell>
          <cell r="C111" t="str">
            <v>VAR_fout</v>
          </cell>
          <cell r="D111" t="str">
            <v>T_B_c-ICEDSL-S3</v>
          </cell>
          <cell r="E111">
            <v>11.77150972064566</v>
          </cell>
          <cell r="F111">
            <v>9.4608467753379415</v>
          </cell>
          <cell r="G111">
            <v>9.4609484125885945</v>
          </cell>
          <cell r="H111">
            <v>11.697223032282549</v>
          </cell>
          <cell r="I111">
            <v>4.39709053349007E-3</v>
          </cell>
          <cell r="J111">
            <v>1.6315167115996999E-4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T_B_c-ICEDSL-S4</v>
          </cell>
          <cell r="E112">
            <v>0.84323307453646801</v>
          </cell>
        </row>
        <row r="113">
          <cell r="B113" t="str">
            <v>CO2_T</v>
          </cell>
          <cell r="C113" t="str">
            <v>VAR_fout</v>
          </cell>
          <cell r="D113" t="str">
            <v>T_B_u-ICENGA-S2</v>
          </cell>
          <cell r="I113">
            <v>2.24300391350847E-5</v>
          </cell>
        </row>
        <row r="114">
          <cell r="B114" t="str">
            <v>CO2_T</v>
          </cell>
          <cell r="C114" t="str">
            <v>VAR_fout</v>
          </cell>
          <cell r="D114" t="str">
            <v>T_B_c-ICEDSLEXT</v>
          </cell>
          <cell r="E114">
            <v>0.44184037186805197</v>
          </cell>
          <cell r="F114">
            <v>0.44075909912639999</v>
          </cell>
          <cell r="G114">
            <v>0.43754698213955401</v>
          </cell>
        </row>
        <row r="115">
          <cell r="B115" t="str">
            <v>CO2_T</v>
          </cell>
          <cell r="C115" t="str">
            <v>VAR_fout</v>
          </cell>
          <cell r="D115" t="str">
            <v>T_B_u-ICENGA-S3</v>
          </cell>
          <cell r="G115">
            <v>5.2601727093603303</v>
          </cell>
          <cell r="H115">
            <v>5.2601745858083104</v>
          </cell>
          <cell r="I115">
            <v>11.592940873328169</v>
          </cell>
          <cell r="J115">
            <v>21.677039895399382</v>
          </cell>
        </row>
        <row r="116">
          <cell r="B116" t="str">
            <v>CO2_T</v>
          </cell>
          <cell r="C116" t="str">
            <v>VAR_comnet</v>
          </cell>
          <cell r="D116" t="str">
            <v>-</v>
          </cell>
          <cell r="E116">
            <v>15036.0505051726</v>
          </cell>
          <cell r="F116">
            <v>14361.4990121308</v>
          </cell>
          <cell r="G116">
            <v>13282.672774160899</v>
          </cell>
          <cell r="H116">
            <v>10864.439072007999</v>
          </cell>
          <cell r="I116">
            <v>7421.7423412457401</v>
          </cell>
          <cell r="J116">
            <v>6488.0012529338301</v>
          </cell>
        </row>
        <row r="117">
          <cell r="B117" t="str">
            <v>CO2</v>
          </cell>
          <cell r="C117" t="str">
            <v>VAR_fout</v>
          </cell>
          <cell r="D117" t="str">
            <v>othGHG</v>
          </cell>
          <cell r="E117">
            <v>9468.5879275113693</v>
          </cell>
          <cell r="F117">
            <v>9177.9286954872296</v>
          </cell>
          <cell r="G117">
            <v>8887.2694634631607</v>
          </cell>
          <cell r="H117">
            <v>8829.8532189785892</v>
          </cell>
          <cell r="I117">
            <v>9040.2552343103107</v>
          </cell>
          <cell r="J117">
            <v>9422.3618158705394</v>
          </cell>
        </row>
        <row r="118">
          <cell r="B118" t="str">
            <v>CO2</v>
          </cell>
          <cell r="C118" t="str">
            <v>VAR_fout</v>
          </cell>
          <cell r="D118" t="str">
            <v>D-ICOA</v>
          </cell>
          <cell r="E118">
            <v>330.01200053314699</v>
          </cell>
          <cell r="F118">
            <v>321.17921187783998</v>
          </cell>
          <cell r="G118">
            <v>160.60352315733999</v>
          </cell>
          <cell r="H118">
            <v>1.7629213093035601E-4</v>
          </cell>
          <cell r="I118">
            <v>1.39575124370041E-4</v>
          </cell>
        </row>
        <row r="119">
          <cell r="B119" t="str">
            <v>CO2</v>
          </cell>
          <cell r="C119" t="str">
            <v>VAR_fout</v>
          </cell>
          <cell r="D119" t="str">
            <v>D-ENGA</v>
          </cell>
          <cell r="E119">
            <v>310.94987269249299</v>
          </cell>
          <cell r="F119">
            <v>106.977866411386</v>
          </cell>
          <cell r="G119">
            <v>220.644546030432</v>
          </cell>
          <cell r="H119">
            <v>120.402161323942</v>
          </cell>
          <cell r="I119">
            <v>0.267756720616524</v>
          </cell>
          <cell r="J119">
            <v>2.2125623700589901E-4</v>
          </cell>
        </row>
        <row r="120">
          <cell r="B120" t="str">
            <v>CO2</v>
          </cell>
          <cell r="C120" t="str">
            <v>VAR_fout</v>
          </cell>
          <cell r="D120" t="str">
            <v>D-ILFO</v>
          </cell>
          <cell r="E120">
            <v>688.71350826310004</v>
          </cell>
          <cell r="F120">
            <v>652.00741973358197</v>
          </cell>
          <cell r="G120">
            <v>599.18093068295798</v>
          </cell>
          <cell r="H120">
            <v>536.93922040300595</v>
          </cell>
          <cell r="I120">
            <v>255.56475111211299</v>
          </cell>
        </row>
        <row r="121">
          <cell r="B121" t="str">
            <v>CO2</v>
          </cell>
          <cell r="C121" t="str">
            <v>VAR_fout</v>
          </cell>
          <cell r="D121" t="str">
            <v>D-TDSL</v>
          </cell>
          <cell r="E121">
            <v>8766.6638040572507</v>
          </cell>
          <cell r="F121">
            <v>8107.37589687526</v>
          </cell>
          <cell r="G121">
            <v>6752.3019945127098</v>
          </cell>
          <cell r="H121">
            <v>5154.7857319430595</v>
          </cell>
          <cell r="I121">
            <v>4010.7635457091301</v>
          </cell>
          <cell r="J121">
            <v>3659.9082681833002</v>
          </cell>
        </row>
        <row r="122">
          <cell r="B122" t="str">
            <v>CO2</v>
          </cell>
          <cell r="C122" t="str">
            <v>VAR_fout</v>
          </cell>
          <cell r="D122" t="str">
            <v>D-CNGA</v>
          </cell>
          <cell r="H122">
            <v>9.7625456440271496E-4</v>
          </cell>
          <cell r="I122">
            <v>2.2458978753727701E-3</v>
          </cell>
        </row>
        <row r="123">
          <cell r="B123" t="str">
            <v>CO2</v>
          </cell>
          <cell r="C123" t="str">
            <v>VAR_fout</v>
          </cell>
          <cell r="D123" t="str">
            <v>ITOT-PROCESSCO2</v>
          </cell>
          <cell r="E123">
            <v>2089.34680048464</v>
          </cell>
          <cell r="F123">
            <v>2111.0131698740802</v>
          </cell>
          <cell r="G123">
            <v>2102.26947106126</v>
          </cell>
          <cell r="H123">
            <v>2093.6570624126398</v>
          </cell>
          <cell r="I123">
            <v>2077.4128471263102</v>
          </cell>
          <cell r="J123">
            <v>2063.74855625499</v>
          </cell>
        </row>
        <row r="124">
          <cell r="B124" t="str">
            <v>CO2</v>
          </cell>
          <cell r="C124" t="str">
            <v>VAR_fout</v>
          </cell>
          <cell r="D124" t="str">
            <v>D-ELFO</v>
          </cell>
          <cell r="E124">
            <v>25.7824457791748</v>
          </cell>
          <cell r="F124">
            <v>283.76729864118101</v>
          </cell>
          <cell r="G124">
            <v>4.97574022421793E-3</v>
          </cell>
          <cell r="H124">
            <v>1.4404096864998001E-3</v>
          </cell>
          <cell r="I124">
            <v>2.0924664717383002E-3</v>
          </cell>
          <cell r="J124">
            <v>3.17862758636039E-4</v>
          </cell>
        </row>
        <row r="125">
          <cell r="B125" t="str">
            <v>CO2</v>
          </cell>
          <cell r="C125" t="str">
            <v>VAR_fout</v>
          </cell>
          <cell r="D125" t="str">
            <v>D-TNGA</v>
          </cell>
          <cell r="E125">
            <v>16.2433238603905</v>
          </cell>
          <cell r="F125">
            <v>12.730909363060899</v>
          </cell>
          <cell r="G125">
            <v>336.90089237879499</v>
          </cell>
          <cell r="H125">
            <v>445.168594701926</v>
          </cell>
          <cell r="I125">
            <v>96.631658801930001</v>
          </cell>
          <cell r="J125">
            <v>150.86087760124099</v>
          </cell>
        </row>
        <row r="126">
          <cell r="B126" t="str">
            <v>CO2</v>
          </cell>
          <cell r="C126" t="str">
            <v>VAR_fout</v>
          </cell>
          <cell r="D126" t="str">
            <v>D-SNGA</v>
          </cell>
          <cell r="E126">
            <v>1521.54128192335</v>
          </cell>
          <cell r="F126">
            <v>1354.82529907347</v>
          </cell>
          <cell r="G126">
            <v>1528.6162235988199</v>
          </cell>
          <cell r="H126">
            <v>1693.6710110874301</v>
          </cell>
          <cell r="I126">
            <v>2244.1805760667698</v>
          </cell>
          <cell r="J126">
            <v>1895.3454060112299</v>
          </cell>
        </row>
        <row r="127">
          <cell r="B127" t="str">
            <v>CO2</v>
          </cell>
          <cell r="C127" t="str">
            <v>VAR_fout</v>
          </cell>
          <cell r="D127" t="str">
            <v>D-RNGA</v>
          </cell>
          <cell r="E127">
            <v>2649.6672836294401</v>
          </cell>
          <cell r="F127">
            <v>2731.8606335383101</v>
          </cell>
          <cell r="G127">
            <v>2869.3642154578101</v>
          </cell>
          <cell r="H127">
            <v>2943.6320725354099</v>
          </cell>
          <cell r="I127">
            <v>2922.2239376847701</v>
          </cell>
          <cell r="J127">
            <v>2642.65894276882</v>
          </cell>
        </row>
        <row r="128">
          <cell r="B128" t="str">
            <v>CO2</v>
          </cell>
          <cell r="C128" t="str">
            <v>VAR_fout</v>
          </cell>
          <cell r="D128" t="str">
            <v>D-IHFO</v>
          </cell>
          <cell r="E128">
            <v>213.78038259009901</v>
          </cell>
          <cell r="F128">
            <v>5.7361661473440203E-6</v>
          </cell>
          <cell r="G128">
            <v>1.6296362193573099E-4</v>
          </cell>
          <cell r="H128">
            <v>8.9597520867295993E-5</v>
          </cell>
          <cell r="I128">
            <v>1.0865745356261E-4</v>
          </cell>
        </row>
        <row r="129">
          <cell r="B129" t="str">
            <v>CO2</v>
          </cell>
          <cell r="C129" t="str">
            <v>VAR_fout</v>
          </cell>
          <cell r="D129" t="str">
            <v>D-SLFO</v>
          </cell>
          <cell r="E129">
            <v>2267.7886137138398</v>
          </cell>
          <cell r="F129">
            <v>2004.6558493164</v>
          </cell>
          <cell r="G129">
            <v>1941.7911100593401</v>
          </cell>
          <cell r="H129">
            <v>1763.1628751276301</v>
          </cell>
          <cell r="I129">
            <v>878.93405131741395</v>
          </cell>
          <cell r="J129">
            <v>857.589215953245</v>
          </cell>
        </row>
        <row r="130">
          <cell r="B130" t="str">
            <v>CO2</v>
          </cell>
          <cell r="C130" t="str">
            <v>VAR_fout</v>
          </cell>
          <cell r="D130" t="str">
            <v>D-RCOA</v>
          </cell>
          <cell r="E130">
            <v>9.2700001175651199</v>
          </cell>
          <cell r="F130">
            <v>9.2700000471219699</v>
          </cell>
          <cell r="G130">
            <v>4.0376117360330701E-4</v>
          </cell>
          <cell r="H130">
            <v>2.5515748548918103E-4</v>
          </cell>
        </row>
        <row r="131">
          <cell r="B131" t="str">
            <v>CO2</v>
          </cell>
          <cell r="C131" t="str">
            <v>VAR_fout</v>
          </cell>
          <cell r="D131" t="str">
            <v>D-RLFO</v>
          </cell>
          <cell r="E131">
            <v>4514.4818661065301</v>
          </cell>
          <cell r="F131">
            <v>3764.60138529291</v>
          </cell>
          <cell r="G131">
            <v>3350.7697799665998</v>
          </cell>
          <cell r="H131">
            <v>3257.6358971916402</v>
          </cell>
          <cell r="I131">
            <v>2537.3406752667802</v>
          </cell>
          <cell r="J131">
            <v>2053.6687631457999</v>
          </cell>
        </row>
        <row r="132">
          <cell r="B132" t="str">
            <v>CO2</v>
          </cell>
          <cell r="C132" t="str">
            <v>VAR_fout</v>
          </cell>
          <cell r="D132" t="str">
            <v>D-TGSL</v>
          </cell>
          <cell r="E132">
            <v>5836.1388526482697</v>
          </cell>
          <cell r="F132">
            <v>5794.0564743845198</v>
          </cell>
          <cell r="G132">
            <v>5700.77779161743</v>
          </cell>
          <cell r="H132">
            <v>4779.3130387226902</v>
          </cell>
          <cell r="I132">
            <v>3004.2099412265302</v>
          </cell>
          <cell r="J132">
            <v>2411.5660935035498</v>
          </cell>
        </row>
        <row r="133">
          <cell r="B133" t="str">
            <v>CO2</v>
          </cell>
          <cell r="C133" t="str">
            <v>VAR_fout</v>
          </cell>
          <cell r="D133" t="str">
            <v>D-IWST</v>
          </cell>
          <cell r="E133">
            <v>1068.12800124565</v>
          </cell>
          <cell r="F133">
            <v>1094.48159883829</v>
          </cell>
          <cell r="G133">
            <v>1024.64104006346</v>
          </cell>
          <cell r="H133">
            <v>1013.19791941961</v>
          </cell>
          <cell r="I133">
            <v>996.69823851351396</v>
          </cell>
          <cell r="J133">
            <v>986.58511713743701</v>
          </cell>
        </row>
        <row r="134">
          <cell r="B134" t="str">
            <v>CO2</v>
          </cell>
          <cell r="C134" t="str">
            <v>VAR_fout</v>
          </cell>
          <cell r="D134" t="str">
            <v>D-TKER</v>
          </cell>
          <cell r="E134">
            <v>80.763254672403804</v>
          </cell>
          <cell r="F134">
            <v>102.299643522715</v>
          </cell>
          <cell r="G134">
            <v>134.604226798182</v>
          </cell>
          <cell r="H134">
            <v>144.54433773335401</v>
          </cell>
          <cell r="I134">
            <v>24.980714621915599</v>
          </cell>
          <cell r="J134">
            <v>3.4394615991700999E-6</v>
          </cell>
        </row>
        <row r="135">
          <cell r="B135" t="str">
            <v>CO2</v>
          </cell>
          <cell r="C135" t="str">
            <v>VAR_fout</v>
          </cell>
          <cell r="D135" t="str">
            <v>D-INGA</v>
          </cell>
          <cell r="E135">
            <v>2101.2763941815201</v>
          </cell>
          <cell r="F135">
            <v>1812.6132788750299</v>
          </cell>
          <cell r="G135">
            <v>1881.2968326703001</v>
          </cell>
          <cell r="H135">
            <v>1687.79270911505</v>
          </cell>
          <cell r="I135">
            <v>989.53690846608299</v>
          </cell>
          <cell r="J135">
            <v>211.202678825996</v>
          </cell>
        </row>
        <row r="136">
          <cell r="B136" t="str">
            <v>CO2</v>
          </cell>
          <cell r="C136" t="str">
            <v>VAR_fout</v>
          </cell>
          <cell r="D136" t="str">
            <v>D-EWST</v>
          </cell>
          <cell r="E136">
            <v>2236.6449245322901</v>
          </cell>
          <cell r="F136">
            <v>2235.4035175925801</v>
          </cell>
          <cell r="G136">
            <v>2268.7817333182402</v>
          </cell>
          <cell r="H136">
            <v>2238.5107323509401</v>
          </cell>
          <cell r="I136">
            <v>2266.09848083628</v>
          </cell>
          <cell r="J136">
            <v>2317.3895510771599</v>
          </cell>
        </row>
        <row r="137">
          <cell r="B137" t="str">
            <v>CO2_SECTOR</v>
          </cell>
          <cell r="C137" t="str">
            <v>VAR_fout</v>
          </cell>
          <cell r="D137" t="str">
            <v>CO2_H2</v>
          </cell>
          <cell r="H137">
            <v>9.7625456440271399E-4</v>
          </cell>
          <cell r="I137">
            <v>2.2674107830769072E-3</v>
          </cell>
          <cell r="J137">
            <v>1.813132111960168E-5</v>
          </cell>
        </row>
        <row r="138">
          <cell r="B138" t="str">
            <v>CO2_SECTOR</v>
          </cell>
          <cell r="C138" t="str">
            <v>VAR_fout</v>
          </cell>
          <cell r="D138" t="str">
            <v>CO2_IND</v>
          </cell>
          <cell r="E138">
            <v>6491.2570872981632</v>
          </cell>
          <cell r="F138">
            <v>5991.2947580484588</v>
          </cell>
          <cell r="G138">
            <v>5767.9920322990465</v>
          </cell>
          <cell r="H138">
            <v>5331.5873090038522</v>
          </cell>
          <cell r="I138">
            <v>4319.2131146009915</v>
          </cell>
          <cell r="J138">
            <v>3261.536379808214</v>
          </cell>
        </row>
        <row r="139">
          <cell r="B139" t="str">
            <v>CO2_SECTOR</v>
          </cell>
          <cell r="C139" t="str">
            <v>VAR_fout</v>
          </cell>
          <cell r="D139" t="str">
            <v>CO2_RES</v>
          </cell>
          <cell r="E139">
            <v>7173.4191498535247</v>
          </cell>
          <cell r="F139">
            <v>6505.7320188783406</v>
          </cell>
          <cell r="G139">
            <v>6220.1344550417243</v>
          </cell>
          <cell r="H139">
            <v>6201.2683053693445</v>
          </cell>
          <cell r="I139">
            <v>5459.564615738559</v>
          </cell>
          <cell r="J139">
            <v>4696.3277083470339</v>
          </cell>
        </row>
        <row r="140">
          <cell r="B140" t="str">
            <v>CO2_SECTOR</v>
          </cell>
          <cell r="C140" t="str">
            <v>VAR_fout</v>
          </cell>
          <cell r="D140" t="str">
            <v>CO2_TRA</v>
          </cell>
          <cell r="E140">
            <v>14698.622329989339</v>
          </cell>
          <cell r="F140">
            <v>14014.95951788787</v>
          </cell>
          <cell r="G140">
            <v>12922.60674753107</v>
          </cell>
          <cell r="H140">
            <v>10521.687464399754</v>
          </cell>
          <cell r="I140">
            <v>7136.2187412093081</v>
          </cell>
          <cell r="J140">
            <v>6222.3352426870106</v>
          </cell>
        </row>
        <row r="141">
          <cell r="B141" t="str">
            <v>CO2_SECTOR</v>
          </cell>
          <cell r="C141" t="str">
            <v>VAR_fout</v>
          </cell>
          <cell r="D141" t="str">
            <v>CO2_ELC</v>
          </cell>
          <cell r="E141">
            <v>2573.3772430039558</v>
          </cell>
          <cell r="F141">
            <v>2626.1486826451423</v>
          </cell>
          <cell r="G141">
            <v>2489.4312550888926</v>
          </cell>
          <cell r="H141">
            <v>2358.914334084564</v>
          </cell>
          <cell r="I141">
            <v>2266.3683300233665</v>
          </cell>
          <cell r="J141">
            <v>2317.3901180697871</v>
          </cell>
        </row>
        <row r="142">
          <cell r="B142" t="str">
            <v>CO2_SECTOR</v>
          </cell>
          <cell r="C142" t="str">
            <v>VAR_fout</v>
          </cell>
          <cell r="D142" t="str">
            <v>CO2_SER</v>
          </cell>
          <cell r="E142">
            <v>3789.3298956371882</v>
          </cell>
          <cell r="F142">
            <v>3359.4811483898661</v>
          </cell>
          <cell r="G142">
            <v>3470.4073336581573</v>
          </cell>
          <cell r="H142">
            <v>3456.833886215054</v>
          </cell>
          <cell r="I142">
            <v>3123.1146273841809</v>
          </cell>
          <cell r="J142">
            <v>2752.9346219644726</v>
          </cell>
        </row>
        <row r="143">
          <cell r="B143" t="str">
            <v>CO2_SECTOR</v>
          </cell>
          <cell r="C143" t="str">
            <v>VAR_fout</v>
          </cell>
          <cell r="D143" t="str">
            <v>CO2_ELCCCS</v>
          </cell>
          <cell r="E143">
            <v>2573.3772430039558</v>
          </cell>
          <cell r="F143">
            <v>2626.1486826451423</v>
          </cell>
          <cell r="G143">
            <v>2489.4312550888926</v>
          </cell>
          <cell r="H143">
            <v>2358.914334084564</v>
          </cell>
          <cell r="I143">
            <v>2266.3683300233665</v>
          </cell>
          <cell r="J143">
            <v>2317.3901180697871</v>
          </cell>
        </row>
        <row r="144">
          <cell r="B144" t="str">
            <v>CO2_SECTOR</v>
          </cell>
          <cell r="C144" t="str">
            <v>VAR_fout</v>
          </cell>
          <cell r="D144" t="str">
            <v>CO2_H2CCS</v>
          </cell>
          <cell r="H144">
            <v>9.7625456440271399E-4</v>
          </cell>
          <cell r="I144">
            <v>2.2674107830769072E-3</v>
          </cell>
          <cell r="J144">
            <v>1.813132111960168E-5</v>
          </cell>
        </row>
        <row r="145">
          <cell r="B145" t="str">
            <v>CO2_SECTOR</v>
          </cell>
          <cell r="C145" t="str">
            <v>VAR_fout</v>
          </cell>
          <cell r="D145" t="str">
            <v>CO2_INDCCS</v>
          </cell>
          <cell r="E145">
            <v>6491.2570872981632</v>
          </cell>
          <cell r="F145">
            <v>5991.2947580484588</v>
          </cell>
          <cell r="G145">
            <v>5767.9920322990465</v>
          </cell>
          <cell r="H145">
            <v>5331.5873090038522</v>
          </cell>
          <cell r="I145">
            <v>4319.2131146009915</v>
          </cell>
          <cell r="J145">
            <v>3261.536379808214</v>
          </cell>
        </row>
        <row r="146">
          <cell r="B146" t="str">
            <v>CO2_SECTOR</v>
          </cell>
          <cell r="C146" t="str">
            <v>VAR_comnet</v>
          </cell>
          <cell r="D146" t="str">
            <v>-</v>
          </cell>
          <cell r="E146">
            <v>43790.640036084296</v>
          </cell>
          <cell r="F146">
            <v>41115.059566543299</v>
          </cell>
          <cell r="G146">
            <v>39127.99511100688</v>
          </cell>
          <cell r="H146">
            <v>35560.794894670144</v>
          </cell>
          <cell r="I146">
            <v>28890.065408402308</v>
          </cell>
          <cell r="J146">
            <v>24829.450605017162</v>
          </cell>
        </row>
        <row r="147">
          <cell r="B147" t="str">
            <v>CO2SC</v>
          </cell>
          <cell r="C147" t="str">
            <v>VAR_fout</v>
          </cell>
          <cell r="D147" t="str">
            <v>CO2S1</v>
          </cell>
          <cell r="E147">
            <v>6307.1990227535098</v>
          </cell>
          <cell r="F147">
            <v>6307.1990227535098</v>
          </cell>
          <cell r="G147">
            <v>6307.1990227535098</v>
          </cell>
          <cell r="H147">
            <v>6307.1990227535098</v>
          </cell>
          <cell r="I147">
            <v>6307.1990227535098</v>
          </cell>
          <cell r="J147">
            <v>6307.1990227535098</v>
          </cell>
        </row>
        <row r="148">
          <cell r="B148" t="str">
            <v>CO2P</v>
          </cell>
          <cell r="C148" t="str">
            <v>VAR_fout</v>
          </cell>
          <cell r="D148" t="str">
            <v>ITOT-PROCESSCO2</v>
          </cell>
          <cell r="E148">
            <v>2089.34680048464</v>
          </cell>
          <cell r="F148">
            <v>2111.0131698740802</v>
          </cell>
          <cell r="G148">
            <v>2102.26947106126</v>
          </cell>
          <cell r="H148">
            <v>2093.6570624126398</v>
          </cell>
          <cell r="I148">
            <v>2077.4128471263102</v>
          </cell>
          <cell r="J148">
            <v>2063.74855625499</v>
          </cell>
        </row>
        <row r="149">
          <cell r="B149" t="str">
            <v>CO2P</v>
          </cell>
          <cell r="C149" t="str">
            <v>VAR_comnet</v>
          </cell>
          <cell r="D149" t="str">
            <v>-</v>
          </cell>
          <cell r="E149">
            <v>2089.34680048464</v>
          </cell>
          <cell r="F149">
            <v>2111.0131698740802</v>
          </cell>
          <cell r="G149">
            <v>2102.26947106126</v>
          </cell>
          <cell r="H149">
            <v>2093.6570624126398</v>
          </cell>
          <cell r="I149">
            <v>2077.4128471263102</v>
          </cell>
          <cell r="J149">
            <v>2063.74855625499</v>
          </cell>
        </row>
        <row r="150">
          <cell r="B150" t="str">
            <v>CO2_E</v>
          </cell>
          <cell r="C150" t="str">
            <v>VAR_fout</v>
          </cell>
          <cell r="D150" t="str">
            <v>HPLNGA</v>
          </cell>
          <cell r="E150">
            <v>114.383344919542</v>
          </cell>
          <cell r="F150">
            <v>106.635926959592</v>
          </cell>
          <cell r="G150">
            <v>266.93853658064802</v>
          </cell>
          <cell r="H150">
            <v>120.071812658821</v>
          </cell>
          <cell r="I150">
            <v>8.9903673020643295E-5</v>
          </cell>
        </row>
        <row r="151">
          <cell r="B151" t="str">
            <v>CO2_E</v>
          </cell>
          <cell r="C151" t="str">
            <v>VAR_fout</v>
          </cell>
          <cell r="D151" t="str">
            <v>CHPWST</v>
          </cell>
          <cell r="E151">
            <v>2783.9966524941701</v>
          </cell>
          <cell r="F151">
            <v>2574.9227918708898</v>
          </cell>
          <cell r="G151">
            <v>2409.0545253616501</v>
          </cell>
          <cell r="H151">
            <v>2556.3783817457702</v>
          </cell>
          <cell r="I151">
            <v>2541.4878924524301</v>
          </cell>
          <cell r="J151">
            <v>2549.2466475269998</v>
          </cell>
        </row>
        <row r="152">
          <cell r="B152" t="str">
            <v>CO2_E</v>
          </cell>
          <cell r="C152" t="str">
            <v>VAR_fout</v>
          </cell>
          <cell r="D152" t="str">
            <v>CHPNGA</v>
          </cell>
          <cell r="E152">
            <v>206.72699412602699</v>
          </cell>
          <cell r="F152">
            <v>7.90758095401705E-4</v>
          </cell>
          <cell r="G152">
            <v>1.4568036526274E-2</v>
          </cell>
          <cell r="H152">
            <v>6.1811203952029398E-3</v>
          </cell>
          <cell r="I152">
            <v>1.2280387793379499E-3</v>
          </cell>
        </row>
        <row r="153">
          <cell r="B153" t="str">
            <v>CO2_E</v>
          </cell>
          <cell r="C153" t="str">
            <v>VAR_fout</v>
          </cell>
          <cell r="D153" t="str">
            <v>EWSTINC</v>
          </cell>
          <cell r="E153">
            <v>1689.2931965704099</v>
          </cell>
          <cell r="F153">
            <v>1895.8842441025599</v>
          </cell>
          <cell r="G153">
            <v>2128.5089448846902</v>
          </cell>
          <cell r="H153">
            <v>1920.64308370752</v>
          </cell>
          <cell r="I153">
            <v>1990.70908235399</v>
          </cell>
          <cell r="J153">
            <v>2085.5324600833201</v>
          </cell>
        </row>
        <row r="154">
          <cell r="B154" t="str">
            <v>CO2_E</v>
          </cell>
          <cell r="C154" t="str">
            <v>VAR_fout</v>
          </cell>
          <cell r="D154" t="str">
            <v>ENGA-GTCC</v>
          </cell>
          <cell r="I154">
            <v>1.23006973874685E-3</v>
          </cell>
          <cell r="J154">
            <v>1.89408453811181E-4</v>
          </cell>
        </row>
        <row r="155">
          <cell r="B155" t="str">
            <v>CO2_E</v>
          </cell>
          <cell r="C155" t="str">
            <v>VAR_fout</v>
          </cell>
          <cell r="D155" t="str">
            <v>HPLOIL</v>
          </cell>
          <cell r="E155">
            <v>15.876167897844701</v>
          </cell>
          <cell r="F155">
            <v>275.41957647119199</v>
          </cell>
          <cell r="G155">
            <v>1.27653687438204E-4</v>
          </cell>
        </row>
        <row r="156">
          <cell r="B156" t="str">
            <v>CO2_E</v>
          </cell>
          <cell r="C156" t="str">
            <v>VAR_fout</v>
          </cell>
          <cell r="D156" t="str">
            <v>CHPGFC</v>
          </cell>
          <cell r="I156">
            <v>4.7574850263798799E-4</v>
          </cell>
        </row>
        <row r="157">
          <cell r="B157" t="str">
            <v>CO2_E</v>
          </cell>
          <cell r="C157" t="str">
            <v>VAR_fout</v>
          </cell>
          <cell r="D157" t="str">
            <v>EOIL-ENG</v>
          </cell>
          <cell r="E157">
            <v>8.3341080582742393</v>
          </cell>
          <cell r="F157">
            <v>1.7769005318595199</v>
          </cell>
          <cell r="G157">
            <v>2.6242093846863498E-3</v>
          </cell>
          <cell r="H157">
            <v>5.4383167963359901E-4</v>
          </cell>
          <cell r="I157">
            <v>1.0734721887433699E-3</v>
          </cell>
          <cell r="J157">
            <v>1.2519242441751099E-5</v>
          </cell>
        </row>
        <row r="158">
          <cell r="B158" t="str">
            <v>CO2_E</v>
          </cell>
          <cell r="C158" t="str">
            <v>VAR_fout</v>
          </cell>
          <cell r="D158" t="str">
            <v>ENGA-GTOC</v>
          </cell>
          <cell r="F158">
            <v>4.9413004632316998E-4</v>
          </cell>
          <cell r="G158">
            <v>0.86709220453791302</v>
          </cell>
          <cell r="H158">
            <v>1.2233787196475601E-3</v>
          </cell>
          <cell r="I158">
            <v>0.371230799125494</v>
          </cell>
          <cell r="J158">
            <v>0.18149610684411799</v>
          </cell>
        </row>
        <row r="159">
          <cell r="B159" t="str">
            <v>CO2_E</v>
          </cell>
          <cell r="C159" t="str">
            <v>VAR_fout</v>
          </cell>
          <cell r="D159" t="str">
            <v>CHPOIL</v>
          </cell>
          <cell r="E159">
            <v>1.1415729317996599</v>
          </cell>
          <cell r="F159">
            <v>1.83157932605524</v>
          </cell>
          <cell r="G159">
            <v>2.0217541976314301E-3</v>
          </cell>
          <cell r="H159">
            <v>8.0281806401096196E-4</v>
          </cell>
          <cell r="I159">
            <v>9.4523308020872103E-4</v>
          </cell>
        </row>
        <row r="160">
          <cell r="B160" t="str">
            <v>CO2_E</v>
          </cell>
          <cell r="C160" t="str">
            <v>VAR_comnet</v>
          </cell>
          <cell r="D160" t="str">
            <v>-</v>
          </cell>
          <cell r="E160">
            <v>4819.7520369980703</v>
          </cell>
          <cell r="F160">
            <v>4856.4723041502903</v>
          </cell>
          <cell r="G160">
            <v>4805.3884406853103</v>
          </cell>
          <cell r="H160">
            <v>4597.1020292609701</v>
          </cell>
          <cell r="I160">
            <v>4532.5732480715096</v>
          </cell>
          <cell r="J160">
            <v>4634.9608056448697</v>
          </cell>
        </row>
        <row r="161">
          <cell r="B161" t="str">
            <v>CO2_I</v>
          </cell>
          <cell r="C161" t="str">
            <v>VAR_fout</v>
          </cell>
          <cell r="D161" t="str">
            <v>ITOT-CHPNGA</v>
          </cell>
          <cell r="E161">
            <v>107.99427936059401</v>
          </cell>
          <cell r="F161">
            <v>15.3398048052245</v>
          </cell>
          <cell r="G161">
            <v>15.210310071739199</v>
          </cell>
          <cell r="H161">
            <v>53.1271464899149</v>
          </cell>
          <cell r="I161">
            <v>1.92948395700529</v>
          </cell>
          <cell r="J161">
            <v>0.42186294007993402</v>
          </cell>
        </row>
        <row r="162">
          <cell r="B162" t="str">
            <v>CO2_I</v>
          </cell>
          <cell r="C162" t="str">
            <v>VAR_fout</v>
          </cell>
          <cell r="D162" t="str">
            <v>ITOT-SWHNGABR</v>
          </cell>
          <cell r="E162">
            <v>2005.15310449556</v>
          </cell>
          <cell r="F162">
            <v>1791.5013106981501</v>
          </cell>
          <cell r="G162">
            <v>2011.2655737499299</v>
          </cell>
          <cell r="H162">
            <v>1778.3113401630401</v>
          </cell>
          <cell r="I162">
            <v>1148.08258453442</v>
          </cell>
          <cell r="J162">
            <v>804.91900123231005</v>
          </cell>
        </row>
        <row r="163">
          <cell r="B163" t="str">
            <v>CO2_I</v>
          </cell>
          <cell r="C163" t="str">
            <v>VAR_fout</v>
          </cell>
          <cell r="D163" t="str">
            <v>ITOT-SWHLFOBR</v>
          </cell>
          <cell r="E163">
            <v>655.76786151775605</v>
          </cell>
          <cell r="F163">
            <v>589.87216883225403</v>
          </cell>
          <cell r="G163">
            <v>588.44639021682599</v>
          </cell>
          <cell r="H163">
            <v>479.93999827291202</v>
          </cell>
          <cell r="I163">
            <v>245.06095080883301</v>
          </cell>
          <cell r="J163">
            <v>18.372462984013801</v>
          </cell>
        </row>
        <row r="164">
          <cell r="B164" t="str">
            <v>CO2_I</v>
          </cell>
          <cell r="C164" t="str">
            <v>VAR_fout</v>
          </cell>
          <cell r="D164" t="str">
            <v>ITOT-CHPGFC</v>
          </cell>
          <cell r="H164">
            <v>1.96716273070459E-4</v>
          </cell>
          <cell r="I164">
            <v>1.81556598120314E-4</v>
          </cell>
          <cell r="J164">
            <v>5.0096202250998402E-5</v>
          </cell>
        </row>
        <row r="165">
          <cell r="B165" t="str">
            <v>CO2_I</v>
          </cell>
          <cell r="C165" t="str">
            <v>VAR_fout</v>
          </cell>
          <cell r="D165" t="str">
            <v>ITOT-SWHCOABR</v>
          </cell>
          <cell r="E165">
            <v>330.01200053314699</v>
          </cell>
          <cell r="F165">
            <v>321.17921187783998</v>
          </cell>
          <cell r="G165">
            <v>160.60352315733999</v>
          </cell>
          <cell r="H165">
            <v>1.5809558281968999E-4</v>
          </cell>
          <cell r="I165">
            <v>9.7749527091506294E-5</v>
          </cell>
        </row>
        <row r="166">
          <cell r="B166" t="str">
            <v>CO2_I</v>
          </cell>
          <cell r="C166" t="str">
            <v>VAR_fout</v>
          </cell>
          <cell r="D166" t="str">
            <v>ITOT-CHPOIL</v>
          </cell>
          <cell r="E166">
            <v>21.443328533786001</v>
          </cell>
          <cell r="F166">
            <v>51.2459709587568</v>
          </cell>
          <cell r="G166">
            <v>0.72754347792442198</v>
          </cell>
          <cell r="H166">
            <v>48.031735747300402</v>
          </cell>
          <cell r="I166">
            <v>6.2356482756949303</v>
          </cell>
          <cell r="J166">
            <v>8.3101137018795495</v>
          </cell>
        </row>
        <row r="167">
          <cell r="B167" t="str">
            <v>CO2_I</v>
          </cell>
          <cell r="C167" t="str">
            <v>VAR_fout</v>
          </cell>
          <cell r="D167" t="str">
            <v>ITOT-SWHWSTBR</v>
          </cell>
          <cell r="E167">
            <v>723.65811235438196</v>
          </cell>
          <cell r="F167">
            <v>749.83696100168299</v>
          </cell>
          <cell r="G167">
            <v>520.44659525623001</v>
          </cell>
          <cell r="H167">
            <v>514.63428321924698</v>
          </cell>
          <cell r="I167">
            <v>506.25359529962202</v>
          </cell>
          <cell r="J167">
            <v>501.11682703223499</v>
          </cell>
        </row>
        <row r="168">
          <cell r="B168" t="str">
            <v>CO2_I</v>
          </cell>
          <cell r="C168" t="str">
            <v>VAR_fout</v>
          </cell>
          <cell r="D168" t="str">
            <v>ITOT-SWHNGAHP</v>
          </cell>
          <cell r="G168">
            <v>1.4316609263792699</v>
          </cell>
          <cell r="H168">
            <v>3.5664680541369802</v>
          </cell>
          <cell r="I168">
            <v>1.6329698579160099</v>
          </cell>
          <cell r="J168">
            <v>2.07162735481464E-4</v>
          </cell>
        </row>
        <row r="169">
          <cell r="B169" t="str">
            <v>CO2_I</v>
          </cell>
          <cell r="C169" t="str">
            <v>VAR_fout</v>
          </cell>
          <cell r="D169" t="str">
            <v>ITOT-CHPWST</v>
          </cell>
          <cell r="E169">
            <v>344.46988889127198</v>
          </cell>
          <cell r="F169">
            <v>344.644641431953</v>
          </cell>
          <cell r="G169">
            <v>504.19445509785101</v>
          </cell>
          <cell r="H169">
            <v>498.563642994921</v>
          </cell>
          <cell r="I169">
            <v>490.44465953402897</v>
          </cell>
          <cell r="J169">
            <v>485.46829981909502</v>
          </cell>
        </row>
        <row r="170">
          <cell r="B170" t="str">
            <v>CO2_I</v>
          </cell>
          <cell r="C170" t="str">
            <v>VAR_fout</v>
          </cell>
          <cell r="D170" t="str">
            <v>ITOT-SWHHFOBR</v>
          </cell>
          <cell r="E170">
            <v>210.21000106216701</v>
          </cell>
          <cell r="G170">
            <v>1.5093708002626201E-4</v>
          </cell>
          <cell r="H170">
            <v>4.7048242111071101E-5</v>
          </cell>
          <cell r="I170">
            <v>7.2060713262912598E-5</v>
          </cell>
        </row>
        <row r="171">
          <cell r="B171" t="str">
            <v>CO2_I</v>
          </cell>
          <cell r="C171" t="str">
            <v>VAR_comnet</v>
          </cell>
          <cell r="D171" t="str">
            <v>-</v>
          </cell>
          <cell r="E171">
            <v>4398.7085767486697</v>
          </cell>
          <cell r="F171">
            <v>3863.62006960586</v>
          </cell>
          <cell r="G171">
            <v>3802.3262028913</v>
          </cell>
          <cell r="H171">
            <v>3376.1750168015701</v>
          </cell>
          <cell r="I171">
            <v>2399.6402436343501</v>
          </cell>
          <cell r="J171">
            <v>1818.6088249685499</v>
          </cell>
        </row>
        <row r="172">
          <cell r="B172"/>
          <cell r="C172"/>
          <cell r="D172"/>
        </row>
        <row r="173">
          <cell r="B173"/>
          <cell r="C173"/>
          <cell r="D173"/>
        </row>
        <row r="174">
          <cell r="B174"/>
          <cell r="C174"/>
          <cell r="D174"/>
        </row>
        <row r="175">
          <cell r="B175"/>
          <cell r="C175"/>
          <cell r="D175"/>
        </row>
        <row r="176">
          <cell r="B176"/>
          <cell r="C176"/>
          <cell r="D176"/>
        </row>
        <row r="177">
          <cell r="B177"/>
          <cell r="C177"/>
          <cell r="D177"/>
        </row>
        <row r="178">
          <cell r="B178"/>
          <cell r="C178"/>
          <cell r="D178"/>
        </row>
        <row r="179">
          <cell r="B179"/>
          <cell r="C179"/>
          <cell r="D179"/>
        </row>
        <row r="180">
          <cell r="B180"/>
          <cell r="C180"/>
          <cell r="D180"/>
        </row>
        <row r="181">
          <cell r="B181"/>
          <cell r="C181"/>
          <cell r="D181"/>
        </row>
        <row r="182">
          <cell r="B182"/>
          <cell r="C182"/>
          <cell r="D182"/>
        </row>
        <row r="183">
          <cell r="B183"/>
          <cell r="C183"/>
          <cell r="D183"/>
        </row>
        <row r="184">
          <cell r="B184"/>
          <cell r="C184"/>
          <cell r="D184"/>
        </row>
        <row r="185">
          <cell r="B185"/>
          <cell r="C185"/>
          <cell r="D185"/>
        </row>
        <row r="186">
          <cell r="B186"/>
          <cell r="C186"/>
          <cell r="D186"/>
        </row>
        <row r="187">
          <cell r="B187"/>
          <cell r="C187"/>
          <cell r="D187"/>
        </row>
        <row r="188">
          <cell r="B188"/>
          <cell r="C188"/>
          <cell r="D188"/>
        </row>
        <row r="189">
          <cell r="B189"/>
          <cell r="C189"/>
          <cell r="D189"/>
        </row>
        <row r="190">
          <cell r="B190"/>
          <cell r="C190"/>
          <cell r="D190"/>
        </row>
        <row r="191">
          <cell r="B191"/>
          <cell r="C191"/>
          <cell r="D191"/>
        </row>
        <row r="192">
          <cell r="B192"/>
          <cell r="C192"/>
          <cell r="D192"/>
        </row>
        <row r="193">
          <cell r="B193"/>
          <cell r="C193"/>
          <cell r="D193"/>
        </row>
        <row r="194">
          <cell r="B194"/>
          <cell r="C194"/>
          <cell r="D194"/>
        </row>
        <row r="195">
          <cell r="B195"/>
          <cell r="C195"/>
          <cell r="D195"/>
        </row>
        <row r="196">
          <cell r="B196"/>
          <cell r="C196"/>
          <cell r="D196"/>
        </row>
        <row r="197">
          <cell r="B197"/>
          <cell r="C197"/>
          <cell r="D197"/>
        </row>
        <row r="198">
          <cell r="B198"/>
          <cell r="C198"/>
          <cell r="D198"/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7.2452513015402501E-7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3.7089438736701502E-8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I6">
            <v>2.86348670850121E-8</v>
          </cell>
          <cell r="J6">
            <v>0.98538765460696398</v>
          </cell>
        </row>
        <row r="7">
          <cell r="A7" t="str">
            <v>-</v>
          </cell>
          <cell r="B7" t="str">
            <v>VAR_ncap</v>
          </cell>
          <cell r="C7" t="str">
            <v>D-CHEAT</v>
          </cell>
          <cell r="I7">
            <v>2.05508395625686E-6</v>
          </cell>
        </row>
        <row r="8">
          <cell r="A8" t="str">
            <v>-</v>
          </cell>
          <cell r="B8" t="str">
            <v>VAR_ncap</v>
          </cell>
          <cell r="C8" t="str">
            <v>SUP_WSTBIO</v>
          </cell>
          <cell r="E8">
            <v>4.0950571558887499E-3</v>
          </cell>
          <cell r="F8">
            <v>2.9391272842157801E-4</v>
          </cell>
          <cell r="H8">
            <v>7.2848794019188201E-2</v>
          </cell>
          <cell r="I8">
            <v>1.44040654853739E-2</v>
          </cell>
          <cell r="J8">
            <v>0.245446794437474</v>
          </cell>
        </row>
        <row r="9">
          <cell r="A9" t="str">
            <v>-</v>
          </cell>
          <cell r="B9" t="str">
            <v>VAR_ncap</v>
          </cell>
          <cell r="C9" t="str">
            <v>D-CNGA</v>
          </cell>
          <cell r="H9">
            <v>1.1259729232514E-6</v>
          </cell>
        </row>
        <row r="10">
          <cell r="A10" t="str">
            <v>-</v>
          </cell>
          <cell r="B10" t="str">
            <v>VAR_ncap</v>
          </cell>
          <cell r="C10" t="str">
            <v>SUP_BIONGA</v>
          </cell>
          <cell r="E10">
            <v>1.4246211616131601E-2</v>
          </cell>
          <cell r="F10">
            <v>0.13047623903545699</v>
          </cell>
          <cell r="I10">
            <v>2.77036902802421E-2</v>
          </cell>
          <cell r="J10">
            <v>0.30410622051244601</v>
          </cell>
        </row>
        <row r="11">
          <cell r="A11" t="str">
            <v>-</v>
          </cell>
          <cell r="B11" t="str">
            <v>VAR_ncap</v>
          </cell>
          <cell r="C11" t="str">
            <v>SUP_WODH2</v>
          </cell>
          <cell r="J11">
            <v>0.114460980521467</v>
          </cell>
        </row>
        <row r="12">
          <cell r="A12" t="str">
            <v>-</v>
          </cell>
          <cell r="B12" t="str">
            <v>VAR_ncap</v>
          </cell>
          <cell r="C12" t="str">
            <v>SUP_ELCH2_D</v>
          </cell>
          <cell r="H12">
            <v>1.0270925892599701E-8</v>
          </cell>
          <cell r="I12">
            <v>5.14946227323067E-8</v>
          </cell>
          <cell r="J12">
            <v>5.7402020319458501E-7</v>
          </cell>
        </row>
        <row r="13">
          <cell r="A13" t="str">
            <v>-</v>
          </cell>
          <cell r="B13" t="str">
            <v>VAR_ncap</v>
          </cell>
          <cell r="C13" t="str">
            <v>ESOL-PV_E</v>
          </cell>
          <cell r="I13">
            <v>1.8927014329226601E-7</v>
          </cell>
          <cell r="J13">
            <v>1.7836490395826499E-6</v>
          </cell>
        </row>
        <row r="14">
          <cell r="A14" t="str">
            <v>-</v>
          </cell>
          <cell r="B14" t="str">
            <v>VAR_ncap</v>
          </cell>
          <cell r="C14" t="str">
            <v>D-SNGA</v>
          </cell>
          <cell r="J14">
            <v>0.73101001327418202</v>
          </cell>
        </row>
        <row r="15">
          <cell r="A15" t="str">
            <v>-</v>
          </cell>
          <cell r="B15" t="str">
            <v>VAR_ncap</v>
          </cell>
          <cell r="C15" t="str">
            <v>SUP_MNRBIO</v>
          </cell>
          <cell r="E15">
            <v>4.9185205971819697E-2</v>
          </cell>
          <cell r="F15">
            <v>0.13795149568636</v>
          </cell>
          <cell r="G15">
            <v>1.5194081630482E-3</v>
          </cell>
          <cell r="H15">
            <v>3.2875945327319397E-2</v>
          </cell>
          <cell r="I15">
            <v>9.8396262967418602E-2</v>
          </cell>
          <cell r="J15">
            <v>0.242705152424846</v>
          </cell>
        </row>
        <row r="16">
          <cell r="A16" t="str">
            <v>-</v>
          </cell>
          <cell r="B16" t="str">
            <v>VAR_ncap</v>
          </cell>
          <cell r="C16" t="str">
            <v>D-RNGA</v>
          </cell>
          <cell r="J16">
            <v>1.2347528243169399</v>
          </cell>
        </row>
        <row r="17">
          <cell r="A17" t="str">
            <v>-</v>
          </cell>
          <cell r="B17" t="str">
            <v>VAR_ncap</v>
          </cell>
          <cell r="C17" t="str">
            <v>SUP_WODBIO</v>
          </cell>
          <cell r="F17">
            <v>5.3629748763715799E-8</v>
          </cell>
          <cell r="I17">
            <v>1.50260419520235E-8</v>
          </cell>
          <cell r="J17">
            <v>2.2540635442798801E-2</v>
          </cell>
        </row>
        <row r="18">
          <cell r="A18" t="str">
            <v>-</v>
          </cell>
          <cell r="B18" t="str">
            <v>VAR_ncap</v>
          </cell>
          <cell r="C18" t="str">
            <v>SUP_ELCH2_SOEC</v>
          </cell>
          <cell r="I18">
            <v>6.4551776514439198E-7</v>
          </cell>
          <cell r="J18">
            <v>4.8074917488745398E-7</v>
          </cell>
        </row>
        <row r="19">
          <cell r="A19" t="str">
            <v>-</v>
          </cell>
          <cell r="B19" t="str">
            <v>VAR_ncap</v>
          </cell>
          <cell r="C19" t="str">
            <v>SUP_ELCH2</v>
          </cell>
          <cell r="E19">
            <v>1.73477597526306E-4</v>
          </cell>
          <cell r="F19">
            <v>1.3672335228254E-4</v>
          </cell>
          <cell r="I19">
            <v>0.14753984292126399</v>
          </cell>
          <cell r="J19">
            <v>0.506143250194101</v>
          </cell>
        </row>
        <row r="20">
          <cell r="A20" t="str">
            <v>-</v>
          </cell>
          <cell r="B20" t="str">
            <v>VAR_ncap</v>
          </cell>
          <cell r="C20" t="str">
            <v>CT_CWODPLT</v>
          </cell>
          <cell r="E20">
            <v>0.15226416637798099</v>
          </cell>
          <cell r="F20">
            <v>5.5409640450108197E-2</v>
          </cell>
          <cell r="H20">
            <v>1.2132970307212601E-2</v>
          </cell>
          <cell r="I20">
            <v>0.26998461978458899</v>
          </cell>
          <cell r="J20">
            <v>0.13520482394206801</v>
          </cell>
        </row>
        <row r="21">
          <cell r="A21" t="str">
            <v>-</v>
          </cell>
          <cell r="B21" t="str">
            <v>VAR_ncap</v>
          </cell>
          <cell r="C21" t="str">
            <v>D-DH2</v>
          </cell>
          <cell r="H21">
            <v>6.0914030240420603E-8</v>
          </cell>
          <cell r="I21">
            <v>2.8923422132084101E-7</v>
          </cell>
          <cell r="J21">
            <v>2.6139944888303498E-7</v>
          </cell>
        </row>
        <row r="22">
          <cell r="A22" t="str">
            <v>-</v>
          </cell>
          <cell r="B22" t="str">
            <v>VAR_ncap</v>
          </cell>
          <cell r="C22" t="str">
            <v>CT_CWODETH</v>
          </cell>
          <cell r="E22">
            <v>3.3868507416701501E-3</v>
          </cell>
          <cell r="I22">
            <v>2.9658329745798698E-8</v>
          </cell>
        </row>
        <row r="23">
          <cell r="A23" t="str">
            <v>-</v>
          </cell>
          <cell r="B23" t="str">
            <v>VAR_cap</v>
          </cell>
          <cell r="C23" t="str">
            <v>SUP_NGAH2</v>
          </cell>
          <cell r="H23">
            <v>7.2452513015402501E-7</v>
          </cell>
          <cell r="I23">
            <v>2.2368393650855799E-6</v>
          </cell>
          <cell r="J23">
            <v>2.8291828611303985E-7</v>
          </cell>
        </row>
        <row r="24">
          <cell r="A24" t="str">
            <v>-</v>
          </cell>
          <cell r="B24" t="str">
            <v>VAR_cap</v>
          </cell>
          <cell r="C24" t="str">
            <v>SUP_WSTHTGBIO</v>
          </cell>
          <cell r="I24">
            <v>3.7089438736701502E-8</v>
          </cell>
          <cell r="J24">
            <v>3.7089438736701502E-8</v>
          </cell>
        </row>
        <row r="25">
          <cell r="A25" t="str">
            <v>-</v>
          </cell>
          <cell r="B25" t="str">
            <v>VAR_cap</v>
          </cell>
          <cell r="C25" t="str">
            <v>STG-H2</v>
          </cell>
          <cell r="I25">
            <v>2.86348670850121E-8</v>
          </cell>
          <cell r="J25">
            <v>0.98538768324183101</v>
          </cell>
        </row>
        <row r="26">
          <cell r="A26" t="str">
            <v>-</v>
          </cell>
          <cell r="B26" t="str">
            <v>VAR_cap</v>
          </cell>
          <cell r="C26" t="str">
            <v>D-ENGA</v>
          </cell>
          <cell r="E26">
            <v>1.0275119945409801</v>
          </cell>
          <cell r="F26">
            <v>1.0275119945409801</v>
          </cell>
          <cell r="G26">
            <v>1.0275119945409801</v>
          </cell>
          <cell r="H26">
            <v>1.0275119945409801</v>
          </cell>
          <cell r="I26">
            <v>1.0275119945409801</v>
          </cell>
          <cell r="J26">
            <v>0.72467668131476004</v>
          </cell>
        </row>
        <row r="27">
          <cell r="A27" t="str">
            <v>-</v>
          </cell>
          <cell r="B27" t="str">
            <v>VAR_cap</v>
          </cell>
          <cell r="C27" t="str">
            <v>D-CHEAT</v>
          </cell>
          <cell r="I27">
            <v>2.05508395625686E-6</v>
          </cell>
          <cell r="J27">
            <v>2.05508395625686E-6</v>
          </cell>
        </row>
        <row r="28">
          <cell r="A28" t="str">
            <v>-</v>
          </cell>
          <cell r="B28" t="str">
            <v>VAR_cap</v>
          </cell>
          <cell r="C28" t="str">
            <v>SUP_WSTBIO</v>
          </cell>
          <cell r="E28">
            <v>0.21266558944961075</v>
          </cell>
          <cell r="F28">
            <v>0.21295950217803231</v>
          </cell>
          <cell r="G28">
            <v>0.21295950217803231</v>
          </cell>
          <cell r="H28">
            <v>0.21222384927740759</v>
          </cell>
          <cell r="I28">
            <v>0.20569220767527399</v>
          </cell>
          <cell r="J28">
            <v>0.37191047608505101</v>
          </cell>
        </row>
        <row r="29">
          <cell r="A29" t="str">
            <v>-</v>
          </cell>
          <cell r="B29" t="str">
            <v>VAR_cap</v>
          </cell>
          <cell r="C29" t="str">
            <v>D-CNGA</v>
          </cell>
          <cell r="H29">
            <v>1.1259729232514E-6</v>
          </cell>
          <cell r="I29">
            <v>2.9941066421660498E-6</v>
          </cell>
          <cell r="J29">
            <v>2.9941066421660498E-6</v>
          </cell>
        </row>
        <row r="30">
          <cell r="A30" t="str">
            <v>-</v>
          </cell>
          <cell r="B30" t="str">
            <v>VAR_cap</v>
          </cell>
          <cell r="C30" t="str">
            <v>SUP_BIONGA</v>
          </cell>
          <cell r="E30">
            <v>4.2264642077002798E-2</v>
          </cell>
          <cell r="F30">
            <v>0.17274088111245922</v>
          </cell>
          <cell r="G30">
            <v>0.13699684526470643</v>
          </cell>
          <cell r="H30">
            <v>0.12402287732914002</v>
          </cell>
          <cell r="I30">
            <v>9.2010913925490462E-2</v>
          </cell>
          <cell r="J30">
            <v>0.33180991079268801</v>
          </cell>
        </row>
        <row r="31">
          <cell r="A31" t="str">
            <v>-</v>
          </cell>
          <cell r="B31" t="str">
            <v>VAR_cap</v>
          </cell>
          <cell r="C31" t="str">
            <v>SUP_WODH2</v>
          </cell>
          <cell r="J31">
            <v>0.114460980521467</v>
          </cell>
        </row>
        <row r="32">
          <cell r="A32" t="str">
            <v>-</v>
          </cell>
          <cell r="B32" t="str">
            <v>VAR_cap</v>
          </cell>
          <cell r="C32" t="str">
            <v>D-TNGA</v>
          </cell>
          <cell r="E32">
            <v>0.95961769308164402</v>
          </cell>
          <cell r="F32">
            <v>0.95961769308164402</v>
          </cell>
          <cell r="G32">
            <v>0.95961769308164402</v>
          </cell>
          <cell r="H32">
            <v>0.95961769308164402</v>
          </cell>
          <cell r="I32">
            <v>0.95961769308164402</v>
          </cell>
          <cell r="J32">
            <v>0.48125334943558801</v>
          </cell>
        </row>
        <row r="33">
          <cell r="A33" t="str">
            <v>-</v>
          </cell>
          <cell r="B33" t="str">
            <v>VAR_cap</v>
          </cell>
          <cell r="C33" t="str">
            <v>SUP_ELCH2_D</v>
          </cell>
          <cell r="H33">
            <v>1.0270925892599701E-8</v>
          </cell>
          <cell r="I33">
            <v>6.1765548624906405E-8</v>
          </cell>
          <cell r="J33">
            <v>6.28185636484508E-7</v>
          </cell>
        </row>
        <row r="34">
          <cell r="A34" t="str">
            <v>-</v>
          </cell>
          <cell r="B34" t="str">
            <v>VAR_cap</v>
          </cell>
          <cell r="C34" t="str">
            <v>ESOL-PV_E</v>
          </cell>
          <cell r="I34">
            <v>1.8927014329226601E-7</v>
          </cell>
          <cell r="J34">
            <v>1.9729191828749102E-6</v>
          </cell>
        </row>
        <row r="35">
          <cell r="A35" t="str">
            <v>-</v>
          </cell>
          <cell r="B35" t="str">
            <v>VAR_cap</v>
          </cell>
          <cell r="C35" t="str">
            <v>D-SNGA</v>
          </cell>
          <cell r="E35">
            <v>2.2350522016251402</v>
          </cell>
          <cell r="F35">
            <v>2.2350522016251402</v>
          </cell>
          <cell r="G35">
            <v>2.2350522016251402</v>
          </cell>
          <cell r="H35">
            <v>2.2350522016251402</v>
          </cell>
          <cell r="I35">
            <v>2.2350522016251402</v>
          </cell>
          <cell r="J35">
            <v>1.8519005157630422</v>
          </cell>
        </row>
        <row r="36">
          <cell r="A36" t="str">
            <v>-</v>
          </cell>
          <cell r="B36" t="str">
            <v>VAR_cap</v>
          </cell>
          <cell r="C36" t="str">
            <v>SUP_MNRBIO</v>
          </cell>
          <cell r="E36">
            <v>4.9185205971819697E-2</v>
          </cell>
          <cell r="F36">
            <v>0.187136701658179</v>
          </cell>
          <cell r="G36">
            <v>0.18865610982122699</v>
          </cell>
          <cell r="H36">
            <v>0.22153205514854701</v>
          </cell>
          <cell r="I36">
            <v>0.221532068814976</v>
          </cell>
          <cell r="J36">
            <v>0.34965035351930601</v>
          </cell>
        </row>
        <row r="37">
          <cell r="A37" t="str">
            <v>-</v>
          </cell>
          <cell r="B37" t="str">
            <v>VAR_cap</v>
          </cell>
          <cell r="C37" t="str">
            <v>D-RNGA</v>
          </cell>
          <cell r="E37">
            <v>3.0972400073959201</v>
          </cell>
          <cell r="F37">
            <v>3.0972400073959201</v>
          </cell>
          <cell r="G37">
            <v>3.0972400073959201</v>
          </cell>
          <cell r="H37">
            <v>3.0972400073959201</v>
          </cell>
          <cell r="I37">
            <v>3.1960247838326548</v>
          </cell>
          <cell r="J37">
            <v>2.8868198487899002</v>
          </cell>
        </row>
        <row r="38">
          <cell r="A38" t="str">
            <v>-</v>
          </cell>
          <cell r="B38" t="str">
            <v>VAR_cap</v>
          </cell>
          <cell r="C38" t="str">
            <v>SUP_WODBIO</v>
          </cell>
          <cell r="F38">
            <v>5.3629748763715799E-8</v>
          </cell>
          <cell r="G38">
            <v>5.3629748763715799E-8</v>
          </cell>
          <cell r="H38">
            <v>5.3629748763715799E-8</v>
          </cell>
          <cell r="I38">
            <v>6.7201141688481802E-8</v>
          </cell>
          <cell r="J38">
            <v>2.2540669886322098E-2</v>
          </cell>
        </row>
        <row r="39">
          <cell r="A39" t="str">
            <v>-</v>
          </cell>
          <cell r="B39" t="str">
            <v>VAR_cap</v>
          </cell>
          <cell r="C39" t="str">
            <v>SUP_ELCH2_SOEC</v>
          </cell>
          <cell r="I39">
            <v>6.4551776514439198E-7</v>
          </cell>
          <cell r="J39">
            <v>7.0185272460033305E-7</v>
          </cell>
        </row>
        <row r="40">
          <cell r="A40" t="str">
            <v>-</v>
          </cell>
          <cell r="B40" t="str">
            <v>VAR_cap</v>
          </cell>
          <cell r="C40" t="str">
            <v>SUP_ELCH2</v>
          </cell>
          <cell r="E40">
            <v>1.73477597526306E-4</v>
          </cell>
          <cell r="F40">
            <v>3.10200949808846E-4</v>
          </cell>
          <cell r="G40">
            <v>3.10200949808846E-4</v>
          </cell>
          <cell r="H40">
            <v>3.10200949808846E-4</v>
          </cell>
          <cell r="I40">
            <v>0.147841174993738</v>
          </cell>
          <cell r="J40">
            <v>0.65381834865114197</v>
          </cell>
        </row>
        <row r="41">
          <cell r="A41" t="str">
            <v>-</v>
          </cell>
          <cell r="B41" t="str">
            <v>VAR_cap</v>
          </cell>
          <cell r="C41" t="str">
            <v>CT_CWODBDS</v>
          </cell>
          <cell r="E41">
            <v>2.2563330133914095E-2</v>
          </cell>
          <cell r="F41">
            <v>2.1458729262837997E-2</v>
          </cell>
          <cell r="G41">
            <v>2.1458728445107898E-2</v>
          </cell>
          <cell r="H41">
            <v>1.9167129289981988E-7</v>
          </cell>
          <cell r="I41">
            <v>9.8792964152201105E-8</v>
          </cell>
          <cell r="J41">
            <v>7.8724189824130203E-8</v>
          </cell>
        </row>
        <row r="42">
          <cell r="A42" t="str">
            <v>-</v>
          </cell>
          <cell r="B42" t="str">
            <v>VAR_cap</v>
          </cell>
          <cell r="C42" t="str">
            <v>CT_CWODPLT</v>
          </cell>
          <cell r="E42">
            <v>0.35456342001663599</v>
          </cell>
          <cell r="F42">
            <v>0.40997306046674398</v>
          </cell>
          <cell r="G42">
            <v>0.40997306046674398</v>
          </cell>
          <cell r="H42">
            <v>0.42210602203909997</v>
          </cell>
          <cell r="I42">
            <v>0.52663182802185504</v>
          </cell>
          <cell r="J42">
            <v>0.53783654012411897</v>
          </cell>
        </row>
        <row r="43">
          <cell r="A43" t="str">
            <v>-</v>
          </cell>
          <cell r="B43" t="str">
            <v>VAR_cap</v>
          </cell>
          <cell r="C43" t="str">
            <v>D-DH2</v>
          </cell>
          <cell r="H43">
            <v>6.0914030240420603E-8</v>
          </cell>
          <cell r="I43">
            <v>4.1954540471235701E-7</v>
          </cell>
          <cell r="J43">
            <v>6.8094485359539204E-7</v>
          </cell>
        </row>
        <row r="44">
          <cell r="A44" t="str">
            <v>-</v>
          </cell>
          <cell r="B44" t="str">
            <v>VAR_cap</v>
          </cell>
          <cell r="C44" t="str">
            <v>CT_CWODETH</v>
          </cell>
          <cell r="E44">
            <v>5.4241862142371099E-3</v>
          </cell>
          <cell r="F44">
            <v>8.1883361999733617E-8</v>
          </cell>
          <cell r="G44">
            <v>7.9463153590184077E-8</v>
          </cell>
          <cell r="H44">
            <v>6.5195498170217414E-8</v>
          </cell>
          <cell r="I44">
            <v>5.2197546220001875E-8</v>
          </cell>
          <cell r="J44">
            <v>2.9658329745798698E-8</v>
          </cell>
        </row>
        <row r="45">
          <cell r="A45" t="str">
            <v>-</v>
          </cell>
          <cell r="B45" t="str">
            <v>VAR_cap</v>
          </cell>
          <cell r="C45" t="str">
            <v>D-INGA</v>
          </cell>
          <cell r="E45">
            <v>1.9844833702661</v>
          </cell>
          <cell r="F45">
            <v>1.9844833702661</v>
          </cell>
          <cell r="G45">
            <v>1.9844833702661</v>
          </cell>
          <cell r="H45">
            <v>1.9844833702661</v>
          </cell>
          <cell r="I45">
            <v>1.9844833702661</v>
          </cell>
          <cell r="J45">
            <v>1.0954594374459199</v>
          </cell>
        </row>
        <row r="46">
          <cell r="A46" t="str">
            <v>ELC35</v>
          </cell>
          <cell r="B46" t="str">
            <v>VAR_fout</v>
          </cell>
          <cell r="C46" t="str">
            <v>SUP_WSTBIO</v>
          </cell>
          <cell r="E46">
            <v>0.11258766419660055</v>
          </cell>
          <cell r="F46">
            <v>0.11274326503901497</v>
          </cell>
          <cell r="G46">
            <v>0.10855953070389519</v>
          </cell>
          <cell r="H46">
            <v>0.11235373163521564</v>
          </cell>
          <cell r="I46">
            <v>0.1088958735766142</v>
          </cell>
          <cell r="J46">
            <v>0.19689369629445722</v>
          </cell>
        </row>
        <row r="47">
          <cell r="A47" t="str">
            <v>ELC35</v>
          </cell>
          <cell r="B47" t="str">
            <v>VAR_fout</v>
          </cell>
          <cell r="C47" t="str">
            <v>SUP_WODBIO</v>
          </cell>
          <cell r="J47">
            <v>2.2385141333024893E-2</v>
          </cell>
        </row>
        <row r="48">
          <cell r="A48" t="str">
            <v>ELC35</v>
          </cell>
          <cell r="B48" t="str">
            <v>VAR_fin</v>
          </cell>
          <cell r="C48" t="str">
            <v>D-CELC</v>
          </cell>
          <cell r="E48">
            <v>0.27371537701356663</v>
          </cell>
          <cell r="F48">
            <v>7.4823393261192628E-3</v>
          </cell>
          <cell r="G48">
            <v>3.6100771111006728E-2</v>
          </cell>
          <cell r="H48">
            <v>7.1140131429286669E-3</v>
          </cell>
          <cell r="I48">
            <v>3.7476072404347915</v>
          </cell>
          <cell r="J48">
            <v>6.4570212228361594</v>
          </cell>
        </row>
        <row r="49">
          <cell r="A49" t="str">
            <v>SCH2S</v>
          </cell>
          <cell r="B49" t="str">
            <v>VAR_fin</v>
          </cell>
          <cell r="C49" t="str">
            <v>SUP_NGAH2</v>
          </cell>
          <cell r="H49">
            <v>1.398820224972441E-5</v>
          </cell>
          <cell r="I49">
            <v>3.1059542038337312E-5</v>
          </cell>
        </row>
        <row r="50">
          <cell r="A50" t="str">
            <v>CWST</v>
          </cell>
          <cell r="B50" t="str">
            <v>VAR_fout</v>
          </cell>
          <cell r="C50" t="str">
            <v>D-CWST</v>
          </cell>
          <cell r="E50">
            <v>9.6793223305020337</v>
          </cell>
          <cell r="F50">
            <v>9.6926995572113199</v>
          </cell>
          <cell r="G50">
            <v>9.333020509215963</v>
          </cell>
          <cell r="H50">
            <v>9.6592166425327566</v>
          </cell>
          <cell r="I50">
            <v>9.3619348838315855</v>
          </cell>
          <cell r="J50">
            <v>16.927240933178314</v>
          </cell>
        </row>
        <row r="51">
          <cell r="A51" t="str">
            <v>CWST</v>
          </cell>
          <cell r="B51" t="str">
            <v>VAR_fin</v>
          </cell>
          <cell r="C51" t="str">
            <v>SUP_WSTBIO</v>
          </cell>
          <cell r="E51">
            <v>9.6793223305020337</v>
          </cell>
          <cell r="F51">
            <v>9.6926995572113199</v>
          </cell>
          <cell r="G51">
            <v>9.333020509215963</v>
          </cell>
          <cell r="H51">
            <v>9.6592166425327566</v>
          </cell>
          <cell r="I51">
            <v>9.3619338169152044</v>
          </cell>
          <cell r="J51">
            <v>16.927239670080969</v>
          </cell>
        </row>
        <row r="52">
          <cell r="A52" t="str">
            <v>NGA</v>
          </cell>
          <cell r="B52" t="str">
            <v>VAR_fin</v>
          </cell>
          <cell r="C52" t="str">
            <v>D-ENGA</v>
          </cell>
          <cell r="E52">
            <v>5.5132956151151102</v>
          </cell>
          <cell r="F52">
            <v>1.896770681052941</v>
          </cell>
          <cell r="G52">
            <v>3.9121373409651139</v>
          </cell>
          <cell r="H52">
            <v>2.1347900943961293</v>
          </cell>
          <cell r="I52">
            <v>4.7474595853993712E-3</v>
          </cell>
          <cell r="J52">
            <v>3.922982925636509E-6</v>
          </cell>
        </row>
        <row r="53">
          <cell r="A53" t="str">
            <v>NGA</v>
          </cell>
          <cell r="B53" t="str">
            <v>VAR_fin</v>
          </cell>
          <cell r="C53" t="str">
            <v>D-CNGA</v>
          </cell>
          <cell r="H53">
            <v>1.7309478092246713E-5</v>
          </cell>
          <cell r="I53">
            <v>3.9820884315120081E-5</v>
          </cell>
        </row>
        <row r="54">
          <cell r="A54" t="str">
            <v>NGA</v>
          </cell>
          <cell r="B54" t="str">
            <v>VAR_fin</v>
          </cell>
          <cell r="C54" t="str">
            <v>D-TNGA</v>
          </cell>
          <cell r="E54">
            <v>0.28800219610621403</v>
          </cell>
          <cell r="F54">
            <v>0.22572534331668295</v>
          </cell>
          <cell r="G54">
            <v>5.9734200776381972</v>
          </cell>
          <cell r="H54">
            <v>7.893060189750468</v>
          </cell>
          <cell r="I54">
            <v>1.7133272837221623</v>
          </cell>
          <cell r="J54">
            <v>2.6748382553411507</v>
          </cell>
        </row>
        <row r="55">
          <cell r="A55" t="str">
            <v>NGA</v>
          </cell>
          <cell r="B55" t="str">
            <v>VAR_fin</v>
          </cell>
          <cell r="C55" t="str">
            <v>D-SNGA</v>
          </cell>
          <cell r="E55">
            <v>26.977682303605516</v>
          </cell>
          <cell r="F55">
            <v>24.021725160877065</v>
          </cell>
          <cell r="G55">
            <v>27.103124531893908</v>
          </cell>
          <cell r="H55">
            <v>30.029627856160001</v>
          </cell>
          <cell r="I55">
            <v>39.790435745864606</v>
          </cell>
          <cell r="J55">
            <v>33.605415000199081</v>
          </cell>
        </row>
        <row r="56">
          <cell r="A56" t="str">
            <v>NGA</v>
          </cell>
          <cell r="B56" t="str">
            <v>VAR_fin</v>
          </cell>
          <cell r="C56" t="str">
            <v>D-RNGA</v>
          </cell>
          <cell r="E56">
            <v>46.979916376408511</v>
          </cell>
          <cell r="F56">
            <v>48.437245275501958</v>
          </cell>
          <cell r="G56">
            <v>50.875252047124249</v>
          </cell>
          <cell r="H56">
            <v>52.192058023677447</v>
          </cell>
          <cell r="I56">
            <v>51.812481164623556</v>
          </cell>
          <cell r="J56">
            <v>46.85565501363147</v>
          </cell>
        </row>
        <row r="57">
          <cell r="A57" t="str">
            <v>NGA</v>
          </cell>
          <cell r="B57" t="str">
            <v>VAR_fin</v>
          </cell>
          <cell r="C57" t="str">
            <v>D-INGA</v>
          </cell>
          <cell r="E57">
            <v>37.256673655700652</v>
          </cell>
          <cell r="F57">
            <v>32.138533313387029</v>
          </cell>
          <cell r="G57">
            <v>33.356326820395452</v>
          </cell>
          <cell r="H57">
            <v>29.925402643883952</v>
          </cell>
          <cell r="I57">
            <v>17.544980646561758</v>
          </cell>
          <cell r="J57">
            <v>3.7447283479786528</v>
          </cell>
        </row>
        <row r="58">
          <cell r="A58" t="str">
            <v>CO2</v>
          </cell>
          <cell r="B58" t="str">
            <v>VAR_fout</v>
          </cell>
          <cell r="C58" t="str">
            <v>D-ENGA</v>
          </cell>
          <cell r="E58">
            <v>310.94987269249299</v>
          </cell>
          <cell r="F58">
            <v>106.977866411386</v>
          </cell>
          <cell r="G58">
            <v>220.644546030432</v>
          </cell>
          <cell r="H58">
            <v>120.402161323942</v>
          </cell>
          <cell r="I58">
            <v>0.267756720616524</v>
          </cell>
          <cell r="J58">
            <v>2.2125623700589901E-4</v>
          </cell>
        </row>
        <row r="59">
          <cell r="A59" t="str">
            <v>CO2</v>
          </cell>
          <cell r="B59" t="str">
            <v>VAR_fout</v>
          </cell>
          <cell r="C59" t="str">
            <v>D-ILFO</v>
          </cell>
          <cell r="E59">
            <v>688.71350826310004</v>
          </cell>
          <cell r="F59">
            <v>652.00741973358197</v>
          </cell>
          <cell r="G59">
            <v>599.18093068295798</v>
          </cell>
          <cell r="H59">
            <v>536.93922040300595</v>
          </cell>
          <cell r="I59">
            <v>255.56475111211299</v>
          </cell>
        </row>
        <row r="60">
          <cell r="A60" t="str">
            <v>CO2</v>
          </cell>
          <cell r="B60" t="str">
            <v>VAR_fout</v>
          </cell>
          <cell r="C60" t="str">
            <v>D-CNGA</v>
          </cell>
          <cell r="H60">
            <v>9.7625456440271496E-4</v>
          </cell>
          <cell r="I60">
            <v>2.2458978753727701E-3</v>
          </cell>
        </row>
        <row r="61">
          <cell r="A61" t="str">
            <v>CO2</v>
          </cell>
          <cell r="B61" t="str">
            <v>VAR_fout</v>
          </cell>
          <cell r="C61" t="str">
            <v>D-TNGA</v>
          </cell>
          <cell r="E61">
            <v>16.2433238603905</v>
          </cell>
          <cell r="F61">
            <v>12.730909363060899</v>
          </cell>
          <cell r="G61">
            <v>336.90089237879499</v>
          </cell>
          <cell r="H61">
            <v>445.168594701926</v>
          </cell>
          <cell r="I61">
            <v>96.631658801930001</v>
          </cell>
          <cell r="J61">
            <v>150.86087760124099</v>
          </cell>
        </row>
        <row r="62">
          <cell r="A62" t="str">
            <v>CO2</v>
          </cell>
          <cell r="B62" t="str">
            <v>VAR_fout</v>
          </cell>
          <cell r="C62" t="str">
            <v>D-SNGA</v>
          </cell>
          <cell r="E62">
            <v>1521.54128192335</v>
          </cell>
          <cell r="F62">
            <v>1354.82529907347</v>
          </cell>
          <cell r="G62">
            <v>1528.6162235988199</v>
          </cell>
          <cell r="H62">
            <v>1693.6710110874301</v>
          </cell>
          <cell r="I62">
            <v>2244.1805760667698</v>
          </cell>
          <cell r="J62">
            <v>1895.3454060112299</v>
          </cell>
        </row>
        <row r="63">
          <cell r="A63" t="str">
            <v>CO2</v>
          </cell>
          <cell r="B63" t="str">
            <v>VAR_fout</v>
          </cell>
          <cell r="C63" t="str">
            <v>D-RNGA</v>
          </cell>
          <cell r="E63">
            <v>2649.6672836294401</v>
          </cell>
          <cell r="F63">
            <v>2731.8606335383101</v>
          </cell>
          <cell r="G63">
            <v>2869.3642154578101</v>
          </cell>
          <cell r="H63">
            <v>2943.6320725354099</v>
          </cell>
          <cell r="I63">
            <v>2922.2239376847701</v>
          </cell>
          <cell r="J63">
            <v>2642.65894276882</v>
          </cell>
        </row>
        <row r="64">
          <cell r="A64" t="str">
            <v>CO2</v>
          </cell>
          <cell r="B64" t="str">
            <v>VAR_fout</v>
          </cell>
          <cell r="C64" t="str">
            <v>D-SLFO</v>
          </cell>
          <cell r="E64">
            <v>2267.7886137138398</v>
          </cell>
          <cell r="F64">
            <v>2004.6558493164</v>
          </cell>
          <cell r="G64">
            <v>1941.7911100593401</v>
          </cell>
          <cell r="H64">
            <v>1763.1628751276301</v>
          </cell>
          <cell r="I64">
            <v>878.93405131741395</v>
          </cell>
          <cell r="J64">
            <v>857.589215953245</v>
          </cell>
        </row>
        <row r="65">
          <cell r="A65" t="str">
            <v>CO2</v>
          </cell>
          <cell r="B65" t="str">
            <v>VAR_fout</v>
          </cell>
          <cell r="C65" t="str">
            <v>D-RLFO</v>
          </cell>
          <cell r="E65">
            <v>4514.4818661065301</v>
          </cell>
          <cell r="F65">
            <v>3764.60138529291</v>
          </cell>
          <cell r="G65">
            <v>3350.7697799665998</v>
          </cell>
          <cell r="H65">
            <v>3257.6358971916402</v>
          </cell>
          <cell r="I65">
            <v>2537.3406752667802</v>
          </cell>
          <cell r="J65">
            <v>2053.6687631457999</v>
          </cell>
        </row>
        <row r="66">
          <cell r="A66" t="str">
            <v>CO2</v>
          </cell>
          <cell r="B66" t="str">
            <v>VAR_fout</v>
          </cell>
          <cell r="C66" t="str">
            <v>D-TGSL</v>
          </cell>
          <cell r="E66">
            <v>5836.1388526482697</v>
          </cell>
          <cell r="F66">
            <v>5794.0564743845198</v>
          </cell>
          <cell r="G66">
            <v>5700.77779161743</v>
          </cell>
          <cell r="H66">
            <v>4779.3130387226902</v>
          </cell>
          <cell r="I66">
            <v>3004.2099412265302</v>
          </cell>
          <cell r="J66">
            <v>2411.5660935035498</v>
          </cell>
        </row>
        <row r="67">
          <cell r="A67" t="str">
            <v>CO2</v>
          </cell>
          <cell r="B67" t="str">
            <v>VAR_fout</v>
          </cell>
          <cell r="C67" t="str">
            <v>D-INGA</v>
          </cell>
          <cell r="E67">
            <v>2101.2763941815201</v>
          </cell>
          <cell r="F67">
            <v>1812.6132788750299</v>
          </cell>
          <cell r="G67">
            <v>1881.2968326703001</v>
          </cell>
          <cell r="H67">
            <v>1687.79270911505</v>
          </cell>
          <cell r="I67">
            <v>989.53690846608299</v>
          </cell>
          <cell r="J67">
            <v>211.202678825996</v>
          </cell>
        </row>
        <row r="68">
          <cell r="A68" t="str">
            <v>ENGA</v>
          </cell>
          <cell r="B68" t="str">
            <v>VAR_fout</v>
          </cell>
          <cell r="C68" t="str">
            <v>D-ENGA</v>
          </cell>
          <cell r="E68">
            <v>5.6934457277583377</v>
          </cell>
          <cell r="F68">
            <v>1.8907306485853976</v>
          </cell>
          <cell r="G68">
            <v>4.748585050030357</v>
          </cell>
          <cell r="H68">
            <v>2.1290641060544999</v>
          </cell>
          <cell r="I68">
            <v>6.6380040956091329E-3</v>
          </cell>
          <cell r="J68">
            <v>3.2257786294651756E-3</v>
          </cell>
        </row>
        <row r="69">
          <cell r="A69" t="str">
            <v>ILFO</v>
          </cell>
          <cell r="B69" t="str">
            <v>VAR_fout</v>
          </cell>
          <cell r="C69" t="str">
            <v>D-ILFO</v>
          </cell>
          <cell r="E69">
            <v>9.1887542747834843</v>
          </cell>
          <cell r="F69">
            <v>8.6990249115003415</v>
          </cell>
          <cell r="G69">
            <v>7.9942189103765253</v>
          </cell>
          <cell r="H69">
            <v>7.1637955547643539</v>
          </cell>
          <cell r="I69">
            <v>3.4097231390768719</v>
          </cell>
          <cell r="J69">
            <v>0.36204307156827253</v>
          </cell>
        </row>
        <row r="70">
          <cell r="A70" t="str">
            <v>CHEAT</v>
          </cell>
          <cell r="B70" t="str">
            <v>VAR_fout</v>
          </cell>
          <cell r="C70" t="str">
            <v>D-CHEAT</v>
          </cell>
          <cell r="I70">
            <v>9.8536659295688768E-7</v>
          </cell>
          <cell r="J70">
            <v>9.7300346667369095E-7</v>
          </cell>
        </row>
        <row r="71">
          <cell r="A71" t="str">
            <v>CHEAT</v>
          </cell>
          <cell r="B71" t="str">
            <v>VAR_fin</v>
          </cell>
          <cell r="C71" t="str">
            <v>SUP_ELCH2_SOEC</v>
          </cell>
          <cell r="I71">
            <v>1.6749632863218317E-6</v>
          </cell>
          <cell r="J71">
            <v>1.4861566938494442E-6</v>
          </cell>
        </row>
        <row r="72">
          <cell r="A72" t="str">
            <v>TDSL</v>
          </cell>
          <cell r="B72" t="str">
            <v>VAR_fout</v>
          </cell>
          <cell r="C72" t="str">
            <v>D-TBDS1</v>
          </cell>
          <cell r="E72">
            <v>2.970928449032721</v>
          </cell>
          <cell r="F72">
            <v>2.9709284394394087</v>
          </cell>
          <cell r="G72">
            <v>2.9709284394210291</v>
          </cell>
          <cell r="H72">
            <v>2.3767568796850171</v>
          </cell>
          <cell r="I72">
            <v>1.1883938836859529</v>
          </cell>
          <cell r="J72">
            <v>1.280153297732775</v>
          </cell>
        </row>
        <row r="73">
          <cell r="A73" t="str">
            <v>CNGA</v>
          </cell>
          <cell r="B73" t="str">
            <v>VAR_fout</v>
          </cell>
          <cell r="C73" t="str">
            <v>D-CNGA</v>
          </cell>
          <cell r="H73">
            <v>1.8405529275953174E-5</v>
          </cell>
          <cell r="I73">
            <v>4.1061003256324869E-5</v>
          </cell>
        </row>
        <row r="74">
          <cell r="A74" t="str">
            <v>CNGA</v>
          </cell>
          <cell r="B74" t="str">
            <v>VAR_fin</v>
          </cell>
          <cell r="C74" t="str">
            <v>SUP_NGAH2</v>
          </cell>
          <cell r="H74">
            <v>1.8405529275953174E-5</v>
          </cell>
          <cell r="I74">
            <v>4.1061003256324869E-5</v>
          </cell>
        </row>
        <row r="75">
          <cell r="A75" t="str">
            <v>LBIO</v>
          </cell>
          <cell r="B75" t="str">
            <v>VAR_fin</v>
          </cell>
          <cell r="C75" t="str">
            <v>D-LBIO</v>
          </cell>
          <cell r="I75">
            <v>6.6284283271750655E-7</v>
          </cell>
          <cell r="J75">
            <v>4.7285898944404155E-6</v>
          </cell>
        </row>
        <row r="76">
          <cell r="A76" t="str">
            <v>H2_E</v>
          </cell>
          <cell r="B76" t="str">
            <v>VAR_fout</v>
          </cell>
          <cell r="C76" t="str">
            <v>SUP_ELCH2_D</v>
          </cell>
          <cell r="I76">
            <v>2.0623903023521298E-7</v>
          </cell>
          <cell r="J76">
            <v>5.1343839233889793E-6</v>
          </cell>
        </row>
        <row r="77">
          <cell r="A77" t="str">
            <v>H2_E</v>
          </cell>
          <cell r="B77" t="str">
            <v>VAR_fin</v>
          </cell>
          <cell r="C77" t="str">
            <v>D-DH2</v>
          </cell>
          <cell r="I77">
            <v>2.0623903023521298E-7</v>
          </cell>
          <cell r="J77">
            <v>5.1143603938978485E-6</v>
          </cell>
        </row>
        <row r="78">
          <cell r="A78" t="str">
            <v>BNGA</v>
          </cell>
          <cell r="B78" t="str">
            <v>VAR_fout</v>
          </cell>
          <cell r="C78" t="str">
            <v>SUP_BIONGA</v>
          </cell>
          <cell r="E78">
            <v>1.1764705907138977</v>
          </cell>
          <cell r="F78">
            <v>4.5990926572807771</v>
          </cell>
          <cell r="G78">
            <v>3.5992839919066828</v>
          </cell>
          <cell r="H78">
            <v>2.711633459057269</v>
          </cell>
          <cell r="I78">
            <v>2.8155339892585518</v>
          </cell>
          <cell r="J78">
            <v>10.153383282820499</v>
          </cell>
        </row>
        <row r="79">
          <cell r="A79" t="str">
            <v>BNGA</v>
          </cell>
          <cell r="B79" t="str">
            <v>VAR_fin</v>
          </cell>
          <cell r="C79" t="str">
            <v>D-ENGA</v>
          </cell>
          <cell r="E79">
            <v>0.19833850588868909</v>
          </cell>
          <cell r="G79">
            <v>0.85111923446916171</v>
          </cell>
          <cell r="H79">
            <v>2.4789491432811169E-5</v>
          </cell>
          <cell r="I79">
            <v>1.7165210831551819E-3</v>
          </cell>
          <cell r="J79">
            <v>3.1346487391448598E-3</v>
          </cell>
        </row>
        <row r="80">
          <cell r="A80" t="str">
            <v>BNGA</v>
          </cell>
          <cell r="B80" t="str">
            <v>VAR_fin</v>
          </cell>
          <cell r="C80" t="str">
            <v>D-TNGA</v>
          </cell>
          <cell r="E80">
            <v>2.3357508287210497E-2</v>
          </cell>
          <cell r="F80">
            <v>4.1528328760144298E-2</v>
          </cell>
          <cell r="G80">
            <v>1.9764106911337963E-2</v>
          </cell>
        </row>
        <row r="81">
          <cell r="A81" t="str">
            <v>BNGA</v>
          </cell>
          <cell r="B81" t="str">
            <v>VAR_fin</v>
          </cell>
          <cell r="C81" t="str">
            <v>D-SNGA</v>
          </cell>
          <cell r="E81">
            <v>0.30948525697626111</v>
          </cell>
          <cell r="F81">
            <v>4.5575635484331531</v>
          </cell>
          <cell r="G81">
            <v>1.6794507885774634E-2</v>
          </cell>
        </row>
        <row r="82">
          <cell r="A82" t="str">
            <v>BNGA</v>
          </cell>
          <cell r="B82" t="str">
            <v>VAR_fin</v>
          </cell>
          <cell r="C82" t="str">
            <v>D-RNGA</v>
          </cell>
          <cell r="E82">
            <v>0.31511752346600375</v>
          </cell>
        </row>
        <row r="83">
          <cell r="A83" t="str">
            <v>BNGA</v>
          </cell>
          <cell r="B83" t="str">
            <v>VAR_fin</v>
          </cell>
          <cell r="C83" t="str">
            <v>D-INGA</v>
          </cell>
          <cell r="E83">
            <v>0.33017183864482597</v>
          </cell>
          <cell r="G83">
            <v>2.7116056375786055</v>
          </cell>
          <cell r="H83">
            <v>2.7116057363358843</v>
          </cell>
          <cell r="I83">
            <v>2.8138149389547475</v>
          </cell>
          <cell r="J83">
            <v>10.150246785063915</v>
          </cell>
        </row>
        <row r="84">
          <cell r="A84" t="str">
            <v>LFO</v>
          </cell>
          <cell r="B84" t="str">
            <v>VAR_fin</v>
          </cell>
          <cell r="C84" t="str">
            <v>D-ILFO</v>
          </cell>
          <cell r="E84">
            <v>9.3448237213446372</v>
          </cell>
          <cell r="F84">
            <v>8.8467763871584957</v>
          </cell>
          <cell r="G84">
            <v>8.1299990594702578</v>
          </cell>
          <cell r="H84">
            <v>7.285471104518404</v>
          </cell>
          <cell r="I84">
            <v>3.4676357003000362</v>
          </cell>
        </row>
        <row r="85">
          <cell r="A85" t="str">
            <v>LFO</v>
          </cell>
          <cell r="B85" t="str">
            <v>VAR_fin</v>
          </cell>
          <cell r="C85" t="str">
            <v>D-SLFO</v>
          </cell>
          <cell r="E85">
            <v>30.770537499509345</v>
          </cell>
          <cell r="F85">
            <v>27.200215051782894</v>
          </cell>
          <cell r="G85">
            <v>26.34723351505211</v>
          </cell>
          <cell r="H85">
            <v>23.923512552613698</v>
          </cell>
          <cell r="I85">
            <v>11.925835160344837</v>
          </cell>
          <cell r="J85">
            <v>11.636217312798447</v>
          </cell>
        </row>
        <row r="86">
          <cell r="A86" t="str">
            <v>LFO</v>
          </cell>
          <cell r="B86" t="str">
            <v>VAR_fin</v>
          </cell>
          <cell r="C86" t="str">
            <v>D-RLFO</v>
          </cell>
          <cell r="E86">
            <v>61.254842145271681</v>
          </cell>
          <cell r="F86">
            <v>51.080073070460124</v>
          </cell>
          <cell r="G86">
            <v>45.464990230211676</v>
          </cell>
          <cell r="H86">
            <v>44.201301183061531</v>
          </cell>
          <cell r="I86">
            <v>34.427960315695728</v>
          </cell>
          <cell r="J86">
            <v>27.865247803877931</v>
          </cell>
        </row>
        <row r="87">
          <cell r="A87" t="str">
            <v>MNR</v>
          </cell>
          <cell r="B87" t="str">
            <v>VAR_fin</v>
          </cell>
          <cell r="C87" t="str">
            <v>SUP_MNRBIO</v>
          </cell>
          <cell r="E87">
            <v>3.7980800256708971</v>
          </cell>
          <cell r="F87">
            <v>11.708571699828719</v>
          </cell>
          <cell r="G87">
            <v>14.568024486564823</v>
          </cell>
          <cell r="H87">
            <v>17.106705000275003</v>
          </cell>
          <cell r="I87">
            <v>17.106705338132844</v>
          </cell>
          <cell r="J87">
            <v>26.999999996177223</v>
          </cell>
        </row>
        <row r="88">
          <cell r="A88" t="str">
            <v>TNGA</v>
          </cell>
          <cell r="B88" t="str">
            <v>VAR_fout</v>
          </cell>
          <cell r="C88" t="str">
            <v>D-TNGA</v>
          </cell>
          <cell r="E88">
            <v>0.31036968943509902</v>
          </cell>
          <cell r="F88">
            <v>0.26956545681243499</v>
          </cell>
          <cell r="G88">
            <v>5.9741359798173557</v>
          </cell>
          <cell r="H88">
            <v>7.8679649085698342</v>
          </cell>
          <cell r="I88">
            <v>1.7192865860569166</v>
          </cell>
          <cell r="J88">
            <v>2.6815542583749199</v>
          </cell>
        </row>
        <row r="89">
          <cell r="A89" t="str">
            <v>WOD</v>
          </cell>
          <cell r="B89" t="str">
            <v>VAR_fin</v>
          </cell>
          <cell r="C89" t="str">
            <v>D-CWOD</v>
          </cell>
          <cell r="E89">
            <v>8.6623685244508639</v>
          </cell>
          <cell r="F89">
            <v>8.2971969301707116</v>
          </cell>
          <cell r="G89">
            <v>9.3728766038205791</v>
          </cell>
          <cell r="H89">
            <v>8.5076093688049799</v>
          </cell>
          <cell r="I89">
            <v>10.528340018202044</v>
          </cell>
          <cell r="J89">
            <v>15.863015661442365</v>
          </cell>
        </row>
        <row r="90">
          <cell r="A90" t="str">
            <v>GSL</v>
          </cell>
          <cell r="B90" t="str">
            <v>VAR_fin</v>
          </cell>
          <cell r="C90" t="str">
            <v>D-TGSL</v>
          </cell>
          <cell r="E90">
            <v>79.080472258106525</v>
          </cell>
          <cell r="F90">
            <v>78.510250330413584</v>
          </cell>
          <cell r="G90">
            <v>77.246311539531533</v>
          </cell>
          <cell r="H90">
            <v>64.760339278085254</v>
          </cell>
          <cell r="I90">
            <v>40.707451778137226</v>
          </cell>
          <cell r="J90">
            <v>32.677047337446538</v>
          </cell>
        </row>
        <row r="91">
          <cell r="A91" t="str">
            <v>IBIO</v>
          </cell>
          <cell r="B91" t="str">
            <v>VAR_fout</v>
          </cell>
          <cell r="C91" t="str">
            <v>D-IBIO</v>
          </cell>
          <cell r="E91">
            <v>0.43672372582830421</v>
          </cell>
          <cell r="F91">
            <v>0.55206471565876647</v>
          </cell>
          <cell r="G91">
            <v>2.7095317635120546</v>
          </cell>
          <cell r="H91">
            <v>5.0778687033244037</v>
          </cell>
          <cell r="I91">
            <v>6.0131999999061003</v>
          </cell>
          <cell r="J91">
            <v>6.3863425486161107</v>
          </cell>
        </row>
        <row r="92">
          <cell r="A92" t="str">
            <v>SNGA</v>
          </cell>
          <cell r="B92" t="str">
            <v>VAR_fout</v>
          </cell>
          <cell r="C92" t="str">
            <v>D-SNGA</v>
          </cell>
          <cell r="E92">
            <v>27.200273035541791</v>
          </cell>
          <cell r="F92">
            <v>28.48827949360976</v>
          </cell>
          <cell r="G92">
            <v>27.033564948787948</v>
          </cell>
          <cell r="H92">
            <v>29.934001161217825</v>
          </cell>
          <cell r="I92">
            <v>39.747311276935477</v>
          </cell>
          <cell r="J92">
            <v>33.558841523507397</v>
          </cell>
        </row>
        <row r="93">
          <cell r="A93" t="str">
            <v>AUX_H2STG_IN</v>
          </cell>
          <cell r="B93" t="str">
            <v>VAR_fin</v>
          </cell>
          <cell r="C93" t="str">
            <v>STG-H2</v>
          </cell>
          <cell r="I93">
            <v>8.6106363518814824E-8</v>
          </cell>
          <cell r="J93">
            <v>3.8478546119353994E-8</v>
          </cell>
        </row>
        <row r="94">
          <cell r="A94" t="str">
            <v>AUX_H2STG_IN</v>
          </cell>
          <cell r="B94" t="str">
            <v>VAR_fin</v>
          </cell>
          <cell r="C94" t="str">
            <v>STG-H2</v>
          </cell>
          <cell r="H94">
            <v>3.2439760859790972E-8</v>
          </cell>
          <cell r="I94">
            <v>3.8073196570203428E-7</v>
          </cell>
          <cell r="J94">
            <v>3.1075236141963862</v>
          </cell>
        </row>
        <row r="95">
          <cell r="A95" t="str">
            <v>AUX_H2STG_IN</v>
          </cell>
          <cell r="B95" t="str">
            <v>VAR_fin</v>
          </cell>
          <cell r="C95" t="str">
            <v>STG-H2</v>
          </cell>
          <cell r="H95">
            <v>1.0219053717496878E-8</v>
          </cell>
          <cell r="I95">
            <v>4.3646027084702889E-8</v>
          </cell>
          <cell r="J95">
            <v>3.802225184869002E-8</v>
          </cell>
        </row>
        <row r="96">
          <cell r="A96" t="str">
            <v>AUX_H2STG_IN</v>
          </cell>
          <cell r="B96" t="str">
            <v>VAR_fin</v>
          </cell>
          <cell r="C96" t="str">
            <v>STG-H2</v>
          </cell>
          <cell r="H96">
            <v>1.0249229646562769E-8</v>
          </cell>
          <cell r="I96">
            <v>8.2675588342723817E-8</v>
          </cell>
          <cell r="J96">
            <v>3.8453714325231975E-8</v>
          </cell>
        </row>
        <row r="97">
          <cell r="A97" t="str">
            <v>AUX_H2STG_IN</v>
          </cell>
          <cell r="B97" t="str">
            <v>VAR_fin</v>
          </cell>
          <cell r="C97" t="str">
            <v>STG-H2</v>
          </cell>
          <cell r="H97">
            <v>1.1971477495731263E-8</v>
          </cell>
          <cell r="I97">
            <v>1.6830398675579286E-7</v>
          </cell>
          <cell r="J97">
            <v>3.1075234992418723</v>
          </cell>
        </row>
        <row r="98">
          <cell r="A98" t="str">
            <v>H2</v>
          </cell>
          <cell r="B98" t="str">
            <v>VAR_fout</v>
          </cell>
          <cell r="C98" t="str">
            <v>SUP_NGAH2</v>
          </cell>
          <cell r="H98">
            <v>1.398820224972441E-5</v>
          </cell>
          <cell r="I98">
            <v>3.1059542038337312E-5</v>
          </cell>
        </row>
        <row r="99">
          <cell r="A99" t="str">
            <v>H2</v>
          </cell>
          <cell r="B99" t="str">
            <v>VAR_fout</v>
          </cell>
          <cell r="C99" t="str">
            <v>STG-H2</v>
          </cell>
          <cell r="I99">
            <v>8.1187106180396721E-8</v>
          </cell>
          <cell r="J99">
            <v>0.37253081801957449</v>
          </cell>
        </row>
        <row r="100">
          <cell r="A100" t="str">
            <v>H2</v>
          </cell>
          <cell r="B100" t="str">
            <v>VAR_fout</v>
          </cell>
          <cell r="C100" t="str">
            <v>STG-H2</v>
          </cell>
          <cell r="H100">
            <v>2.2468315903141324E-8</v>
          </cell>
          <cell r="I100">
            <v>3.7466506486544728E-7</v>
          </cell>
          <cell r="J100">
            <v>3.0764436819210452</v>
          </cell>
        </row>
        <row r="101">
          <cell r="A101" t="str">
            <v>H2</v>
          </cell>
          <cell r="B101" t="str">
            <v>VAR_fout</v>
          </cell>
          <cell r="C101" t="str">
            <v>STG-H2</v>
          </cell>
          <cell r="H101">
            <v>1.2215583768578719E-8</v>
          </cell>
          <cell r="I101">
            <v>1.5110439287279203E-7</v>
          </cell>
          <cell r="J101">
            <v>1.6229006443002247</v>
          </cell>
        </row>
        <row r="102">
          <cell r="A102" t="str">
            <v>H2</v>
          </cell>
          <cell r="B102" t="str">
            <v>VAR_fout</v>
          </cell>
          <cell r="C102" t="str">
            <v>STG-H2</v>
          </cell>
          <cell r="I102">
            <v>8.5805532339017344E-8</v>
          </cell>
          <cell r="J102">
            <v>1.081012084484116</v>
          </cell>
        </row>
        <row r="103">
          <cell r="A103" t="str">
            <v>H2</v>
          </cell>
          <cell r="B103" t="str">
            <v>VAR_fout</v>
          </cell>
          <cell r="C103" t="str">
            <v>STG-H2</v>
          </cell>
          <cell r="H103">
            <v>1.0252732134562605E-8</v>
          </cell>
          <cell r="I103">
            <v>5.6568033473241048E-8</v>
          </cell>
          <cell r="J103">
            <v>1.3511713258817476E-7</v>
          </cell>
        </row>
        <row r="104">
          <cell r="A104" t="str">
            <v>H2</v>
          </cell>
          <cell r="B104" t="str">
            <v>VAR_fout</v>
          </cell>
          <cell r="C104" t="str">
            <v>IMPH2</v>
          </cell>
          <cell r="I104">
            <v>0.83346598170583142</v>
          </cell>
          <cell r="J104">
            <v>0.83346596907232384</v>
          </cell>
        </row>
        <row r="105">
          <cell r="A105" t="str">
            <v>H2</v>
          </cell>
          <cell r="B105" t="str">
            <v>VAR_fout</v>
          </cell>
          <cell r="C105" t="str">
            <v>SUP_WODH2</v>
          </cell>
          <cell r="J105">
            <v>2.6705022006654162</v>
          </cell>
        </row>
        <row r="106">
          <cell r="A106" t="str">
            <v>H2</v>
          </cell>
          <cell r="B106" t="str">
            <v>VAR_fout</v>
          </cell>
          <cell r="C106" t="str">
            <v>SUP_ELCH2_SOEC</v>
          </cell>
          <cell r="I106">
            <v>1.1209369685384554E-5</v>
          </cell>
          <cell r="J106">
            <v>1.3375410244645009E-5</v>
          </cell>
        </row>
        <row r="107">
          <cell r="A107" t="str">
            <v>H2</v>
          </cell>
          <cell r="B107" t="str">
            <v>VAR_fout</v>
          </cell>
          <cell r="C107" t="str">
            <v>SUP_ELCH2</v>
          </cell>
          <cell r="E107">
            <v>3.4390184730269421E-3</v>
          </cell>
          <cell r="F107">
            <v>5.1925344747287133E-3</v>
          </cell>
          <cell r="G107">
            <v>5.1925947815888301E-3</v>
          </cell>
          <cell r="H107">
            <v>5.1925782604387901E-3</v>
          </cell>
          <cell r="I107">
            <v>2.9043859977595554</v>
          </cell>
          <cell r="J107">
            <v>5.2947456335817069</v>
          </cell>
        </row>
        <row r="108">
          <cell r="A108" t="str">
            <v>H2</v>
          </cell>
          <cell r="B108" t="str">
            <v>VAR_fout</v>
          </cell>
          <cell r="C108" t="str">
            <v>D-DH2</v>
          </cell>
          <cell r="I108">
            <v>2.0417663993286089E-7</v>
          </cell>
          <cell r="J108">
            <v>5.0632167899588717E-6</v>
          </cell>
        </row>
        <row r="109">
          <cell r="A109" t="str">
            <v>H2</v>
          </cell>
          <cell r="B109" t="str">
            <v>VAR_fin</v>
          </cell>
          <cell r="C109" t="str">
            <v>STG-H2</v>
          </cell>
          <cell r="I109">
            <v>8.6106363518814824E-8</v>
          </cell>
          <cell r="J109">
            <v>3.8478546119353994E-8</v>
          </cell>
        </row>
        <row r="110">
          <cell r="A110" t="str">
            <v>H2</v>
          </cell>
          <cell r="B110" t="str">
            <v>VAR_fin</v>
          </cell>
          <cell r="C110" t="str">
            <v>STG-H2</v>
          </cell>
          <cell r="H110">
            <v>3.2439760859790972E-8</v>
          </cell>
          <cell r="I110">
            <v>3.8073196570203428E-7</v>
          </cell>
          <cell r="J110">
            <v>3.1075236141963862</v>
          </cell>
        </row>
        <row r="111">
          <cell r="A111" t="str">
            <v>H2</v>
          </cell>
          <cell r="B111" t="str">
            <v>VAR_fin</v>
          </cell>
          <cell r="C111" t="str">
            <v>STG-H2</v>
          </cell>
          <cell r="H111">
            <v>1.0219053717496878E-8</v>
          </cell>
          <cell r="I111">
            <v>4.3646027084702889E-8</v>
          </cell>
          <cell r="J111">
            <v>3.802225184869002E-8</v>
          </cell>
        </row>
        <row r="112">
          <cell r="A112" t="str">
            <v>H2</v>
          </cell>
          <cell r="B112" t="str">
            <v>VAR_fin</v>
          </cell>
          <cell r="C112" t="str">
            <v>STG-H2</v>
          </cell>
          <cell r="H112">
            <v>1.0249229646562769E-8</v>
          </cell>
          <cell r="I112">
            <v>8.2675588342723817E-8</v>
          </cell>
          <cell r="J112">
            <v>3.8453714325231975E-8</v>
          </cell>
        </row>
        <row r="113">
          <cell r="A113" t="str">
            <v>H2</v>
          </cell>
          <cell r="B113" t="str">
            <v>VAR_fin</v>
          </cell>
          <cell r="C113" t="str">
            <v>STG-H2</v>
          </cell>
          <cell r="H113">
            <v>1.1971477495731263E-8</v>
          </cell>
          <cell r="I113">
            <v>1.6830398675579286E-7</v>
          </cell>
          <cell r="J113">
            <v>3.1075234992418723</v>
          </cell>
        </row>
        <row r="114">
          <cell r="A114" t="str">
            <v>H2</v>
          </cell>
          <cell r="B114" t="str">
            <v>VAR_fin</v>
          </cell>
          <cell r="C114" t="str">
            <v>D-ENGA</v>
          </cell>
          <cell r="G114">
            <v>4.9833434659079579E-4</v>
          </cell>
          <cell r="H114">
            <v>1.0497852893812808E-3</v>
          </cell>
          <cell r="I114">
            <v>1.9443534184211621E-4</v>
          </cell>
          <cell r="J114">
            <v>9.6796806136235957E-5</v>
          </cell>
        </row>
        <row r="115">
          <cell r="A115" t="str">
            <v>H2</v>
          </cell>
          <cell r="B115" t="str">
            <v>VAR_fin</v>
          </cell>
          <cell r="C115" t="str">
            <v>D-TNGA</v>
          </cell>
          <cell r="F115">
            <v>3.1715931498470401E-3</v>
          </cell>
          <cell r="G115">
            <v>7.9380571416609073E-6</v>
          </cell>
          <cell r="I115">
            <v>1.1442381205019761E-2</v>
          </cell>
          <cell r="J115">
            <v>1.5269348286672811E-2</v>
          </cell>
        </row>
        <row r="116">
          <cell r="A116" t="str">
            <v>H2</v>
          </cell>
          <cell r="B116" t="str">
            <v>VAR_fin</v>
          </cell>
          <cell r="C116" t="str">
            <v>D-SNGA</v>
          </cell>
          <cell r="G116">
            <v>7.752879746277615E-6</v>
          </cell>
          <cell r="I116">
            <v>8.385243508480561E-2</v>
          </cell>
          <cell r="J116">
            <v>6.0633852972067498E-2</v>
          </cell>
        </row>
        <row r="117">
          <cell r="A117" t="str">
            <v>H2</v>
          </cell>
          <cell r="B117" t="str">
            <v>VAR_fin</v>
          </cell>
          <cell r="C117" t="str">
            <v>D-RNGA</v>
          </cell>
          <cell r="G117">
            <v>7.827959689532849E-6</v>
          </cell>
          <cell r="I117">
            <v>0.10731256636220945</v>
          </cell>
          <cell r="J117">
            <v>7.6789373067736269E-2</v>
          </cell>
        </row>
        <row r="118">
          <cell r="A118" t="str">
            <v>H2</v>
          </cell>
          <cell r="B118" t="str">
            <v>VAR_fin</v>
          </cell>
          <cell r="C118" t="str">
            <v>D-INGA</v>
          </cell>
          <cell r="G118">
            <v>2.7398918100194364E-3</v>
          </cell>
          <cell r="H118">
            <v>2.4831913467708009E-3</v>
          </cell>
          <cell r="I118">
            <v>0.12567827778375387</v>
          </cell>
          <cell r="J118">
            <v>0.42974128269618345</v>
          </cell>
        </row>
        <row r="119">
          <cell r="A119" t="str">
            <v>AUX_H2STG_OUT</v>
          </cell>
          <cell r="B119" t="str">
            <v>VAR_fout</v>
          </cell>
          <cell r="C119" t="str">
            <v>STG-H2</v>
          </cell>
          <cell r="I119">
            <v>8.1187106180396721E-8</v>
          </cell>
          <cell r="J119">
            <v>0.37253081801957449</v>
          </cell>
        </row>
        <row r="120">
          <cell r="A120" t="str">
            <v>AUX_H2STG_OUT</v>
          </cell>
          <cell r="B120" t="str">
            <v>VAR_fout</v>
          </cell>
          <cell r="C120" t="str">
            <v>STG-H2</v>
          </cell>
          <cell r="H120">
            <v>2.2468315903141324E-8</v>
          </cell>
          <cell r="I120">
            <v>3.7466506486544728E-7</v>
          </cell>
          <cell r="J120">
            <v>3.0764436819210452</v>
          </cell>
        </row>
        <row r="121">
          <cell r="A121" t="str">
            <v>AUX_H2STG_OUT</v>
          </cell>
          <cell r="B121" t="str">
            <v>VAR_fout</v>
          </cell>
          <cell r="C121" t="str">
            <v>STG-H2</v>
          </cell>
          <cell r="H121">
            <v>1.2215583768578719E-8</v>
          </cell>
          <cell r="I121">
            <v>1.5110439287279203E-7</v>
          </cell>
          <cell r="J121">
            <v>1.6229006443002247</v>
          </cell>
        </row>
        <row r="122">
          <cell r="A122" t="str">
            <v>AUX_H2STG_OUT</v>
          </cell>
          <cell r="B122" t="str">
            <v>VAR_fout</v>
          </cell>
          <cell r="C122" t="str">
            <v>STG-H2</v>
          </cell>
          <cell r="I122">
            <v>8.5805532339017344E-8</v>
          </cell>
          <cell r="J122">
            <v>1.081012084484116</v>
          </cell>
        </row>
        <row r="123">
          <cell r="A123" t="str">
            <v>AUX_H2STG_OUT</v>
          </cell>
          <cell r="B123" t="str">
            <v>VAR_fout</v>
          </cell>
          <cell r="C123" t="str">
            <v>STG-H2</v>
          </cell>
          <cell r="H123">
            <v>1.0252732134562605E-8</v>
          </cell>
          <cell r="I123">
            <v>5.6568033473241068E-8</v>
          </cell>
          <cell r="J123">
            <v>1.3511713258817476E-7</v>
          </cell>
        </row>
        <row r="124">
          <cell r="A124" t="str">
            <v>RNGA</v>
          </cell>
          <cell r="B124" t="str">
            <v>VAR_fout</v>
          </cell>
          <cell r="C124" t="str">
            <v>D-RNGA</v>
          </cell>
          <cell r="E124">
            <v>47.144425395039598</v>
          </cell>
          <cell r="F124">
            <v>48.283000009068488</v>
          </cell>
          <cell r="G124">
            <v>50.713250993882959</v>
          </cell>
          <cell r="H124">
            <v>52.025856530077895</v>
          </cell>
          <cell r="I124">
            <v>51.754458878185211</v>
          </cell>
          <cell r="J124">
            <v>46.782991245831063</v>
          </cell>
        </row>
        <row r="125">
          <cell r="A125" t="str">
            <v>CWOD</v>
          </cell>
          <cell r="B125" t="str">
            <v>VAR_fout</v>
          </cell>
          <cell r="C125" t="str">
            <v>D-CWOD</v>
          </cell>
          <cell r="E125">
            <v>8.6623685244508639</v>
          </cell>
          <cell r="F125">
            <v>8.2971969301707116</v>
          </cell>
          <cell r="G125">
            <v>9.3728766038205791</v>
          </cell>
          <cell r="H125">
            <v>8.5076093688049799</v>
          </cell>
          <cell r="I125">
            <v>10.528340018202044</v>
          </cell>
          <cell r="J125">
            <v>15.863015661442365</v>
          </cell>
        </row>
        <row r="126">
          <cell r="A126" t="str">
            <v>CWOD</v>
          </cell>
          <cell r="B126" t="str">
            <v>VAR_fin</v>
          </cell>
          <cell r="C126" t="str">
            <v>SUP_WODH2</v>
          </cell>
          <cell r="J126">
            <v>4.4508370011090248</v>
          </cell>
        </row>
        <row r="127">
          <cell r="A127" t="str">
            <v>CWOD</v>
          </cell>
          <cell r="B127" t="str">
            <v>VAR_fin</v>
          </cell>
          <cell r="C127" t="str">
            <v>SUP_WODBIO</v>
          </cell>
          <cell r="J127">
            <v>0.75550106518714133</v>
          </cell>
        </row>
        <row r="128">
          <cell r="A128" t="str">
            <v>CWOD</v>
          </cell>
          <cell r="B128" t="str">
            <v>VAR_fin</v>
          </cell>
          <cell r="C128" t="str">
            <v>CT_CWODBDS</v>
          </cell>
          <cell r="E128">
            <v>1.2398883374989549</v>
          </cell>
          <cell r="G128">
            <v>1.1791889074722925</v>
          </cell>
          <cell r="H128">
            <v>7.0159109165765171E-6</v>
          </cell>
          <cell r="I128">
            <v>4.194053464500444E-6</v>
          </cell>
          <cell r="J128">
            <v>1.9956089851750151E-6</v>
          </cell>
        </row>
        <row r="129">
          <cell r="A129" t="str">
            <v>CWOD</v>
          </cell>
          <cell r="B129" t="str">
            <v>VAR_fin</v>
          </cell>
          <cell r="C129" t="str">
            <v>CT_CWODPLT</v>
          </cell>
          <cell r="E129">
            <v>7.1185971844556413</v>
          </cell>
          <cell r="F129">
            <v>8.2971958137483686</v>
          </cell>
          <cell r="G129">
            <v>8.1936860738675659</v>
          </cell>
          <cell r="H129">
            <v>8.5075983656595575</v>
          </cell>
          <cell r="I129">
            <v>10.528332186959105</v>
          </cell>
          <cell r="J129">
            <v>10.656673918512571</v>
          </cell>
        </row>
        <row r="130">
          <cell r="A130" t="str">
            <v>CWOD</v>
          </cell>
          <cell r="B130" t="str">
            <v>VAR_fin</v>
          </cell>
          <cell r="C130" t="str">
            <v>CT_CWODETH</v>
          </cell>
          <cell r="E130">
            <v>0.30388300249626388</v>
          </cell>
          <cell r="I130">
            <v>5.3347710112422532E-7</v>
          </cell>
        </row>
        <row r="131">
          <cell r="A131" t="str">
            <v>BDS</v>
          </cell>
          <cell r="B131" t="str">
            <v>VAR_fout</v>
          </cell>
          <cell r="C131" t="str">
            <v>IMPBDS1</v>
          </cell>
          <cell r="F131">
            <v>0.13797357388718937</v>
          </cell>
          <cell r="G131">
            <v>4.4132629090129966E-6</v>
          </cell>
        </row>
        <row r="132">
          <cell r="A132" t="str">
            <v>BDS</v>
          </cell>
          <cell r="B132" t="str">
            <v>VAR_fout</v>
          </cell>
          <cell r="C132" t="str">
            <v>IMPBDS</v>
          </cell>
          <cell r="E132">
            <v>2.5801158656030458</v>
          </cell>
          <cell r="F132">
            <v>2.8772669927122876</v>
          </cell>
          <cell r="G132">
            <v>2.6014142704353667</v>
          </cell>
          <cell r="H132">
            <v>3.0152372736672177</v>
          </cell>
          <cell r="I132">
            <v>3.0152396339324685</v>
          </cell>
          <cell r="J132">
            <v>3.3834320579878572</v>
          </cell>
        </row>
        <row r="133">
          <cell r="A133" t="str">
            <v>BDS</v>
          </cell>
          <cell r="B133" t="str">
            <v>VAR_fout</v>
          </cell>
          <cell r="C133" t="str">
            <v>CT_CWODBDS</v>
          </cell>
          <cell r="E133">
            <v>0.43512487717106685</v>
          </cell>
          <cell r="G133">
            <v>0.41382309439280329</v>
          </cell>
          <cell r="H133">
            <v>2.4621550856559117E-6</v>
          </cell>
          <cell r="I133">
            <v>1.4718559271803631E-6</v>
          </cell>
          <cell r="J133">
            <v>4.6309907672481736E-7</v>
          </cell>
        </row>
        <row r="134">
          <cell r="A134" t="str">
            <v>BDS</v>
          </cell>
          <cell r="B134" t="str">
            <v>VAR_fin</v>
          </cell>
          <cell r="C134" t="str">
            <v>D-ILFO</v>
          </cell>
          <cell r="J134">
            <v>0.36819219984346413</v>
          </cell>
        </row>
        <row r="135">
          <cell r="A135" t="str">
            <v>BDS</v>
          </cell>
          <cell r="B135" t="str">
            <v>VAR_fin</v>
          </cell>
          <cell r="C135" t="str">
            <v>D-TBDS1</v>
          </cell>
          <cell r="E135">
            <v>3.0152407427741124</v>
          </cell>
          <cell r="F135">
            <v>3.01524073303771</v>
          </cell>
          <cell r="G135">
            <v>3.0152407330190565</v>
          </cell>
          <cell r="H135">
            <v>3.0152407315724887</v>
          </cell>
          <cell r="I135">
            <v>3.0152407323979555</v>
          </cell>
          <cell r="J135">
            <v>3.0152407318695262</v>
          </cell>
        </row>
        <row r="136">
          <cell r="A136" t="str">
            <v>BIO</v>
          </cell>
          <cell r="B136" t="str">
            <v>VAR_fout</v>
          </cell>
          <cell r="C136" t="str">
            <v>SUP_WSTBIO</v>
          </cell>
          <cell r="E136">
            <v>5.6293832098300358</v>
          </cell>
          <cell r="F136">
            <v>5.6371632519507555</v>
          </cell>
          <cell r="G136">
            <v>5.4279780296204514</v>
          </cell>
          <cell r="H136">
            <v>5.6176899715627533</v>
          </cell>
          <cell r="I136">
            <v>5.4447936788307052</v>
          </cell>
          <cell r="J136">
            <v>9.8446890736595947</v>
          </cell>
        </row>
        <row r="137">
          <cell r="A137" t="str">
            <v>BIO</v>
          </cell>
          <cell r="B137" t="str">
            <v>VAR_fout</v>
          </cell>
          <cell r="C137" t="str">
            <v>D-LBIO</v>
          </cell>
          <cell r="I137">
            <v>6.6284283271750655E-7</v>
          </cell>
          <cell r="J137">
            <v>4.7285898944404155E-6</v>
          </cell>
        </row>
        <row r="138">
          <cell r="A138" t="str">
            <v>BIO</v>
          </cell>
          <cell r="B138" t="str">
            <v>VAR_fout</v>
          </cell>
          <cell r="C138" t="str">
            <v>SUP_MNRBIO</v>
          </cell>
          <cell r="E138">
            <v>1.3280000089758399</v>
          </cell>
          <cell r="F138">
            <v>4.0939061887513013</v>
          </cell>
          <cell r="G138">
            <v>5.0937148554422507</v>
          </cell>
          <cell r="H138">
            <v>5.9813653847115456</v>
          </cell>
          <cell r="I138">
            <v>5.9813655028436541</v>
          </cell>
          <cell r="J138">
            <v>9.4405594392228132</v>
          </cell>
        </row>
        <row r="139">
          <cell r="A139" t="str">
            <v>BIO</v>
          </cell>
          <cell r="B139" t="str">
            <v>VAR_fout</v>
          </cell>
          <cell r="C139" t="str">
            <v>SUP_WODBIO</v>
          </cell>
          <cell r="J139">
            <v>0.55963041865714203</v>
          </cell>
        </row>
        <row r="140">
          <cell r="A140" t="str">
            <v>BIO</v>
          </cell>
          <cell r="B140" t="str">
            <v>VAR_fin</v>
          </cell>
          <cell r="C140" t="str">
            <v>D-IBIO</v>
          </cell>
          <cell r="E140">
            <v>0.43672372582830421</v>
          </cell>
          <cell r="F140">
            <v>0.55206471565876647</v>
          </cell>
          <cell r="G140">
            <v>2.7095317635120546</v>
          </cell>
          <cell r="H140">
            <v>5.0778687033244037</v>
          </cell>
          <cell r="I140">
            <v>6.0131999999061003</v>
          </cell>
          <cell r="J140">
            <v>6.3863425486161107</v>
          </cell>
        </row>
        <row r="141">
          <cell r="A141" t="str">
            <v>BIO</v>
          </cell>
          <cell r="B141" t="str">
            <v>VAR_fin</v>
          </cell>
          <cell r="C141" t="str">
            <v>D-EBIO</v>
          </cell>
          <cell r="E141">
            <v>1.1839490909410055</v>
          </cell>
          <cell r="G141">
            <v>2.5736795224469023E-6</v>
          </cell>
        </row>
        <row r="142">
          <cell r="A142" t="str">
            <v>BIO</v>
          </cell>
          <cell r="B142" t="str">
            <v>VAR_fin</v>
          </cell>
          <cell r="C142" t="str">
            <v>D-CBIO</v>
          </cell>
          <cell r="E142">
            <v>1.2890701620295555</v>
          </cell>
          <cell r="F142">
            <v>5.0392701387565895</v>
          </cell>
          <cell r="G142">
            <v>3.9437701505331177</v>
          </cell>
          <cell r="H142">
            <v>2.9711629088072717</v>
          </cell>
          <cell r="I142">
            <v>3.0850077208737225</v>
          </cell>
          <cell r="J142">
            <v>11.125159895064916</v>
          </cell>
        </row>
        <row r="143">
          <cell r="A143" t="str">
            <v>BIO</v>
          </cell>
          <cell r="B143" t="str">
            <v>VAR_fin</v>
          </cell>
          <cell r="C143" t="str">
            <v>D-SBIO</v>
          </cell>
          <cell r="E143">
            <v>4.0476402725284135</v>
          </cell>
          <cell r="F143">
            <v>4.5832129257351282</v>
          </cell>
          <cell r="G143">
            <v>4.6609135421643053</v>
          </cell>
          <cell r="H143">
            <v>4.6517885564342834</v>
          </cell>
          <cell r="I143">
            <v>4.8226196397031913</v>
          </cell>
          <cell r="J143">
            <v>4.924894321999929</v>
          </cell>
        </row>
        <row r="144">
          <cell r="A144" t="str">
            <v>EBIO</v>
          </cell>
          <cell r="B144" t="str">
            <v>VAR_fout</v>
          </cell>
          <cell r="C144" t="str">
            <v>D-EBIO</v>
          </cell>
          <cell r="E144">
            <v>1.1839490909410055</v>
          </cell>
          <cell r="G144">
            <v>2.5736795224469023E-6</v>
          </cell>
        </row>
        <row r="145">
          <cell r="A145" t="str">
            <v>PLT</v>
          </cell>
          <cell r="B145" t="str">
            <v>VAR_fout</v>
          </cell>
          <cell r="C145" t="str">
            <v>CT_CWODPLT</v>
          </cell>
          <cell r="E145">
            <v>5.9796216349427427</v>
          </cell>
          <cell r="F145">
            <v>6.9696444835486266</v>
          </cell>
          <cell r="G145">
            <v>6.8826963020487577</v>
          </cell>
          <cell r="H145">
            <v>7.1463826271540336</v>
          </cell>
          <cell r="I145">
            <v>8.8437990370456401</v>
          </cell>
          <cell r="J145">
            <v>8.9516060915505609</v>
          </cell>
        </row>
        <row r="146">
          <cell r="A146" t="str">
            <v>SLFO</v>
          </cell>
          <cell r="B146" t="str">
            <v>VAR_fout</v>
          </cell>
          <cell r="C146" t="str">
            <v>D-SLFO</v>
          </cell>
          <cell r="E146">
            <v>30.256633663424306</v>
          </cell>
          <cell r="F146">
            <v>26.745939761412288</v>
          </cell>
          <cell r="G146">
            <v>25.907204376243314</v>
          </cell>
          <cell r="H146">
            <v>23.523962203174008</v>
          </cell>
          <cell r="I146">
            <v>11.72666011543512</v>
          </cell>
          <cell r="J146">
            <v>11.44187915966995</v>
          </cell>
        </row>
        <row r="147">
          <cell r="A147" t="str">
            <v>ETH</v>
          </cell>
          <cell r="B147" t="str">
            <v>VAR_fout</v>
          </cell>
          <cell r="C147" t="str">
            <v>IMPETH</v>
          </cell>
          <cell r="E147">
            <v>4.4341500012452597</v>
          </cell>
          <cell r="F147">
            <v>4.5465269434914886</v>
          </cell>
          <cell r="G147">
            <v>4.473332713214198</v>
          </cell>
          <cell r="H147">
            <v>3.7502697322828018</v>
          </cell>
          <cell r="I147">
            <v>2.3573676458947843</v>
          </cell>
          <cell r="J147">
            <v>1.8923275696795032</v>
          </cell>
        </row>
        <row r="148">
          <cell r="A148" t="str">
            <v>ETH</v>
          </cell>
          <cell r="B148" t="str">
            <v>VAR_fout</v>
          </cell>
          <cell r="C148" t="str">
            <v>CT_CWODETH</v>
          </cell>
          <cell r="E148">
            <v>0.14539856578768601</v>
          </cell>
          <cell r="I148">
            <v>2.5525220149484475E-7</v>
          </cell>
        </row>
        <row r="149">
          <cell r="A149" t="str">
            <v>ETH</v>
          </cell>
          <cell r="B149" t="str">
            <v>VAR_fin</v>
          </cell>
          <cell r="C149" t="str">
            <v>D-TGSL</v>
          </cell>
          <cell r="E149">
            <v>4.5795485670329494</v>
          </cell>
          <cell r="F149">
            <v>4.5465270761900545</v>
          </cell>
          <cell r="G149">
            <v>4.4733331457789136</v>
          </cell>
          <cell r="H149">
            <v>3.7502701374515968</v>
          </cell>
          <cell r="I149">
            <v>2.3573681624256118</v>
          </cell>
          <cell r="J149">
            <v>1.8923276863083982</v>
          </cell>
        </row>
        <row r="150">
          <cell r="A150" t="str">
            <v>TGSL</v>
          </cell>
          <cell r="B150" t="str">
            <v>VAR_fout</v>
          </cell>
          <cell r="C150" t="str">
            <v>D-TGSL</v>
          </cell>
          <cell r="E150">
            <v>82.43054439730885</v>
          </cell>
          <cell r="F150">
            <v>81.836166307315864</v>
          </cell>
          <cell r="G150">
            <v>80.518684228532535</v>
          </cell>
          <cell r="H150">
            <v>67.50377032288462</v>
          </cell>
          <cell r="I150">
            <v>42.431934836546048</v>
          </cell>
          <cell r="J150">
            <v>34.061339866603596</v>
          </cell>
        </row>
        <row r="151">
          <cell r="A151" t="str">
            <v>RLFO</v>
          </cell>
          <cell r="B151" t="str">
            <v>VAR_fout</v>
          </cell>
          <cell r="C151" t="str">
            <v>D-RLFO</v>
          </cell>
          <cell r="E151">
            <v>60.231814895333663</v>
          </cell>
          <cell r="F151">
            <v>50.226976321700626</v>
          </cell>
          <cell r="G151">
            <v>44.705672274794082</v>
          </cell>
          <cell r="H151">
            <v>43.463088131610156</v>
          </cell>
          <cell r="I151">
            <v>33.852973546057179</v>
          </cell>
          <cell r="J151">
            <v>27.399865920220059</v>
          </cell>
        </row>
        <row r="152">
          <cell r="A152" t="str">
            <v>CELC_E</v>
          </cell>
          <cell r="B152" t="str">
            <v>VAR_fout</v>
          </cell>
          <cell r="C152" t="str">
            <v>ESOL-PV_E</v>
          </cell>
          <cell r="I152">
            <v>3.3342352653974534E-7</v>
          </cell>
          <cell r="J152">
            <v>6.2941459554399942E-6</v>
          </cell>
        </row>
        <row r="153">
          <cell r="A153" t="str">
            <v>CELC_E</v>
          </cell>
          <cell r="B153" t="str">
            <v>VAR_fin</v>
          </cell>
          <cell r="C153" t="str">
            <v>SUP_ELCH2_D</v>
          </cell>
          <cell r="I153">
            <v>2.6611487772285559E-7</v>
          </cell>
          <cell r="J153">
            <v>6.2614438090109546E-6</v>
          </cell>
        </row>
        <row r="154">
          <cell r="A154" t="str">
            <v>CBIO</v>
          </cell>
          <cell r="B154" t="str">
            <v>VAR_fout</v>
          </cell>
          <cell r="C154" t="str">
            <v>D-CBIO</v>
          </cell>
          <cell r="E154">
            <v>1.2890701620295555</v>
          </cell>
          <cell r="F154">
            <v>5.0392701387565895</v>
          </cell>
          <cell r="G154">
            <v>3.9437701505331177</v>
          </cell>
          <cell r="H154">
            <v>2.9711629088072717</v>
          </cell>
          <cell r="I154">
            <v>3.0850077208737225</v>
          </cell>
          <cell r="J154">
            <v>11.125159895064916</v>
          </cell>
        </row>
        <row r="155">
          <cell r="A155" t="str">
            <v>CBIO</v>
          </cell>
          <cell r="B155" t="str">
            <v>VAR_fin</v>
          </cell>
          <cell r="C155" t="str">
            <v>SUP_BIONGA</v>
          </cell>
          <cell r="E155">
            <v>1.2890701620295555</v>
          </cell>
          <cell r="F155">
            <v>5.0392701387565895</v>
          </cell>
          <cell r="G155">
            <v>3.9437701505331177</v>
          </cell>
          <cell r="H155">
            <v>2.9711629088072717</v>
          </cell>
          <cell r="I155">
            <v>3.0850077208737225</v>
          </cell>
          <cell r="J155">
            <v>11.125159895064916</v>
          </cell>
        </row>
        <row r="156">
          <cell r="A156" t="str">
            <v>LTH</v>
          </cell>
          <cell r="B156" t="str">
            <v>VAR_fout</v>
          </cell>
          <cell r="C156" t="str">
            <v>SUP_WODBIO</v>
          </cell>
          <cell r="J156">
            <v>6.7155650238857084E-2</v>
          </cell>
        </row>
        <row r="157">
          <cell r="A157" t="str">
            <v>LTH</v>
          </cell>
          <cell r="B157" t="str">
            <v>VAR_fout</v>
          </cell>
          <cell r="C157" t="str">
            <v>CT_CWODBDS</v>
          </cell>
          <cell r="E157">
            <v>0.16969870209671575</v>
          </cell>
          <cell r="G157">
            <v>0.16139100681319296</v>
          </cell>
          <cell r="H157">
            <v>4.9396526606014162E-7</v>
          </cell>
        </row>
        <row r="158">
          <cell r="A158" t="str">
            <v>WHEAT</v>
          </cell>
          <cell r="B158" t="str">
            <v>VAR_fin</v>
          </cell>
          <cell r="C158" t="str">
            <v>D-CHEAT</v>
          </cell>
          <cell r="I158">
            <v>8.3974116539340119E-7</v>
          </cell>
          <cell r="J158">
            <v>8.2636148765570334E-7</v>
          </cell>
        </row>
        <row r="159">
          <cell r="A159" t="str">
            <v>SOL</v>
          </cell>
          <cell r="B159" t="str">
            <v>VAR_fin</v>
          </cell>
          <cell r="C159" t="str">
            <v>ESOL-PV_E</v>
          </cell>
          <cell r="I159">
            <v>3.3342352653974534E-7</v>
          </cell>
          <cell r="J159">
            <v>6.2941459554399942E-6</v>
          </cell>
        </row>
        <row r="160">
          <cell r="A160" t="str">
            <v>TKER</v>
          </cell>
          <cell r="B160" t="str">
            <v>VAR_fout</v>
          </cell>
          <cell r="C160" t="str">
            <v>D-TBDS1</v>
          </cell>
          <cell r="H160">
            <v>0.59417156000916005</v>
          </cell>
          <cell r="I160">
            <v>1.7825345575937499</v>
          </cell>
          <cell r="J160">
            <v>1.6907751417961501</v>
          </cell>
        </row>
        <row r="161">
          <cell r="A161" t="str">
            <v>CELC</v>
          </cell>
          <cell r="B161" t="str">
            <v>VAR_fout</v>
          </cell>
          <cell r="C161" t="str">
            <v>D-CELC</v>
          </cell>
          <cell r="E161">
            <v>0.27371537701356663</v>
          </cell>
          <cell r="F161">
            <v>7.4823393261192628E-3</v>
          </cell>
          <cell r="G161">
            <v>3.6100771111006728E-2</v>
          </cell>
          <cell r="H161">
            <v>7.1140131429286669E-3</v>
          </cell>
          <cell r="I161">
            <v>3.7476072404347915</v>
          </cell>
          <cell r="J161">
            <v>6.4570212228361594</v>
          </cell>
        </row>
        <row r="162">
          <cell r="A162" t="str">
            <v>CELC</v>
          </cell>
          <cell r="B162" t="str">
            <v>VAR_fin</v>
          </cell>
          <cell r="C162" t="str">
            <v>SUP_ELCH2_SOEC</v>
          </cell>
          <cell r="I162">
            <v>1.1209369685384554E-5</v>
          </cell>
          <cell r="J162">
            <v>1.3375410244645009E-5</v>
          </cell>
        </row>
        <row r="163">
          <cell r="A163" t="str">
            <v>CELC</v>
          </cell>
          <cell r="B163" t="str">
            <v>VAR_fin</v>
          </cell>
          <cell r="C163" t="str">
            <v>SUP_ELCH2</v>
          </cell>
          <cell r="E163">
            <v>5.0204649241269222E-3</v>
          </cell>
          <cell r="F163">
            <v>7.4820381480240825E-3</v>
          </cell>
          <cell r="G163">
            <v>7.3393565817509963E-3</v>
          </cell>
          <cell r="H163">
            <v>7.1131209047106785E-3</v>
          </cell>
          <cell r="I163">
            <v>3.7475948358187829</v>
          </cell>
          <cell r="J163">
            <v>6.4570068702215977</v>
          </cell>
        </row>
        <row r="164">
          <cell r="A164" t="str">
            <v>CELC</v>
          </cell>
          <cell r="B164" t="str">
            <v>VAR_fin</v>
          </cell>
          <cell r="C164" t="str">
            <v>CT_CWODBDS</v>
          </cell>
          <cell r="E164">
            <v>3.024117896338914E-2</v>
          </cell>
          <cell r="G164">
            <v>2.8760705060299825E-2</v>
          </cell>
          <cell r="H164">
            <v>1.7111977845308571E-7</v>
          </cell>
          <cell r="I164">
            <v>1.022939869390352E-7</v>
          </cell>
          <cell r="J164">
            <v>4.8673389882317465E-8</v>
          </cell>
        </row>
        <row r="165">
          <cell r="A165" t="str">
            <v>CELC</v>
          </cell>
          <cell r="B165" t="str">
            <v>VAR_fin</v>
          </cell>
          <cell r="C165" t="str">
            <v>CT_CWODETH</v>
          </cell>
          <cell r="E165">
            <v>0.23845364789180507</v>
          </cell>
          <cell r="I165">
            <v>4.1861361045154552E-7</v>
          </cell>
        </row>
        <row r="166">
          <cell r="A166" t="str">
            <v>SBIO</v>
          </cell>
          <cell r="B166" t="str">
            <v>VAR_fout</v>
          </cell>
          <cell r="C166" t="str">
            <v>D-SBIO</v>
          </cell>
          <cell r="E166">
            <v>4.0476402725284135</v>
          </cell>
          <cell r="F166">
            <v>4.5832129257351282</v>
          </cell>
          <cell r="G166">
            <v>4.6609135421643053</v>
          </cell>
          <cell r="H166">
            <v>4.6517885564342834</v>
          </cell>
          <cell r="I166">
            <v>4.8226196397031913</v>
          </cell>
          <cell r="J166">
            <v>4.924894321999929</v>
          </cell>
        </row>
        <row r="167">
          <cell r="A167" t="str">
            <v>INGA</v>
          </cell>
          <cell r="B167" t="str">
            <v>VAR_fout</v>
          </cell>
          <cell r="C167" t="str">
            <v>D-INGA</v>
          </cell>
          <cell r="E167">
            <v>37.467152196031137</v>
          </cell>
          <cell r="F167">
            <v>32.03618999119449</v>
          </cell>
          <cell r="G167">
            <v>35.955807223722566</v>
          </cell>
          <cell r="H167">
            <v>32.535553214498073</v>
          </cell>
          <cell r="I167">
            <v>20.419243005679832</v>
          </cell>
          <cell r="J167">
            <v>14.279100077885143</v>
          </cell>
        </row>
        <row r="168">
          <cell r="A168" t="str">
            <v>WSTREN</v>
          </cell>
          <cell r="B168" t="str">
            <v>VAR_fin</v>
          </cell>
          <cell r="C168" t="str">
            <v>D-CWST</v>
          </cell>
          <cell r="E168">
            <v>9.6793223305020337</v>
          </cell>
          <cell r="F168">
            <v>9.6926995572113199</v>
          </cell>
          <cell r="G168">
            <v>9.333020509215963</v>
          </cell>
          <cell r="H168">
            <v>9.6592166425327566</v>
          </cell>
          <cell r="I168">
            <v>9.3619348838315855</v>
          </cell>
          <cell r="J168">
            <v>16.927240933178314</v>
          </cell>
        </row>
        <row r="169">
          <cell r="A169" t="str">
            <v>SOLPVC</v>
          </cell>
          <cell r="B169" t="str">
            <v>VAR_fin</v>
          </cell>
          <cell r="C169" t="str">
            <v>ESOL-PV_E</v>
          </cell>
          <cell r="I169">
            <v>3.3342352653974502E-7</v>
          </cell>
          <cell r="J169">
            <v>6.2941459554400001E-6</v>
          </cell>
        </row>
        <row r="170">
          <cell r="A170"/>
          <cell r="B170"/>
          <cell r="C170"/>
        </row>
        <row r="171">
          <cell r="A171"/>
          <cell r="B171"/>
          <cell r="C171"/>
        </row>
        <row r="172">
          <cell r="A172"/>
          <cell r="B172"/>
          <cell r="C172"/>
        </row>
        <row r="173">
          <cell r="A173"/>
          <cell r="B173"/>
          <cell r="C173"/>
        </row>
        <row r="174">
          <cell r="A174"/>
          <cell r="B174"/>
          <cell r="C174"/>
        </row>
        <row r="175">
          <cell r="A175"/>
          <cell r="B175"/>
          <cell r="C175"/>
        </row>
        <row r="176">
          <cell r="A176"/>
          <cell r="B176"/>
          <cell r="C176"/>
        </row>
        <row r="177">
          <cell r="A177"/>
          <cell r="B177"/>
          <cell r="C177"/>
        </row>
        <row r="178">
          <cell r="A178"/>
          <cell r="B178"/>
          <cell r="C178"/>
        </row>
        <row r="179">
          <cell r="A179"/>
          <cell r="B179"/>
          <cell r="C179"/>
        </row>
        <row r="180">
          <cell r="A180"/>
          <cell r="B180"/>
          <cell r="C180"/>
        </row>
        <row r="181">
          <cell r="A181"/>
          <cell r="B181"/>
          <cell r="C181"/>
        </row>
        <row r="182">
          <cell r="A182"/>
          <cell r="B182"/>
          <cell r="C182"/>
        </row>
        <row r="183">
          <cell r="A183"/>
          <cell r="B183"/>
          <cell r="C183"/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1.78940859880788E-2</v>
          </cell>
          <cell r="E4">
            <v>1.7875154288279401E-2</v>
          </cell>
          <cell r="F4">
            <v>1.7817546929445399E-2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4.4318576924149413E-3</v>
          </cell>
          <cell r="E5">
            <v>3.5455546257183064E-3</v>
          </cell>
          <cell r="F5">
            <v>2.2159686651283604E-3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3.172710281574256E-4</v>
          </cell>
          <cell r="E6">
            <v>3.1693535972126624E-4</v>
          </cell>
          <cell r="F6">
            <v>3.1591395264974161E-4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3.5432316150065644</v>
          </cell>
          <cell r="E8">
            <v>4.3349548110283083</v>
          </cell>
          <cell r="F8">
            <v>11.561096323380706</v>
          </cell>
          <cell r="G8">
            <v>20.152438111387699</v>
          </cell>
          <cell r="H8">
            <v>48.846640777754402</v>
          </cell>
          <cell r="I8">
            <v>94.921518443226304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6.4848459717843409E-3</v>
          </cell>
          <cell r="E9">
            <v>7.9845621333682042E-3</v>
          </cell>
          <cell r="F9">
            <v>2.1756510888222145E-2</v>
          </cell>
          <cell r="G9">
            <v>3.9356570732712107E-2</v>
          </cell>
          <cell r="H9">
            <v>0.10321394003783484</v>
          </cell>
          <cell r="I9">
            <v>0.21707169048084854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6.2823255585222879E-2</v>
          </cell>
          <cell r="E10">
            <v>7.6860900904757196E-2</v>
          </cell>
          <cell r="F10">
            <v>0.20498397736490614</v>
          </cell>
          <cell r="G10">
            <v>0.3573127324714121</v>
          </cell>
          <cell r="H10">
            <v>0.86607519109493658</v>
          </cell>
          <cell r="I10">
            <v>1.6830056461564948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7.9567792560475601E-5</v>
          </cell>
          <cell r="F11">
            <v>2.5559994801049499E-4</v>
          </cell>
          <cell r="G11">
            <v>5.22807871036093E-4</v>
          </cell>
          <cell r="H11">
            <v>1.1963518238738099E-3</v>
          </cell>
          <cell r="I11">
            <v>4.1210285355076396E-3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2.1456779256047562E-4</v>
          </cell>
          <cell r="F12">
            <v>4.09293934546811E-4</v>
          </cell>
          <cell r="G12">
            <v>7.4038791402206454E-4</v>
          </cell>
          <cell r="H12">
            <v>1.9416906485190701E-3</v>
          </cell>
          <cell r="I12">
            <v>4.3309746856423203E-3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2.4161138853368897E-4</v>
          </cell>
          <cell r="E13">
            <v>2.4361552024930124E-4</v>
          </cell>
          <cell r="F13">
            <v>1.6897724348198306E-4</v>
          </cell>
          <cell r="G13">
            <v>1.2360402647002125E-4</v>
          </cell>
          <cell r="H13">
            <v>1.935525943887306E-7</v>
          </cell>
          <cell r="I13">
            <v>3.2203620326094502E-8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2.4161138853368897E-4</v>
          </cell>
          <cell r="E14">
            <v>2.4361552024930124E-4</v>
          </cell>
          <cell r="F14">
            <v>1.6897724348198306E-4</v>
          </cell>
          <cell r="G14">
            <v>1.2360402647002125E-4</v>
          </cell>
          <cell r="H14">
            <v>1.935525943887306E-7</v>
          </cell>
          <cell r="I14">
            <v>3.2203620326094502E-8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3.2939520220318101E-7</v>
          </cell>
          <cell r="F15">
            <v>1.13862166621833E-7</v>
          </cell>
          <cell r="G15">
            <v>6.7013266490309394E-8</v>
          </cell>
          <cell r="H15">
            <v>1.14420367782015E-7</v>
          </cell>
          <cell r="I15">
            <v>1.1434219891636199E-7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2.6185722636774493E-5</v>
          </cell>
          <cell r="F16">
            <v>2.5957928691715061E-5</v>
          </cell>
          <cell r="G16">
            <v>1.9133288200233597E-5</v>
          </cell>
          <cell r="H16">
            <v>2.6204583539052102E-7</v>
          </cell>
          <cell r="I16">
            <v>1.8976249518463701E-7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1.3923166116956299E-3</v>
          </cell>
          <cell r="E17">
            <v>4.5722456208002592E-3</v>
          </cell>
          <cell r="F17">
            <v>3.2016715557916632E-3</v>
          </cell>
          <cell r="G17">
            <v>1.1953699572652032E-3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5.1811416509930175E-3</v>
          </cell>
          <cell r="E18">
            <v>1.6909520471743839E-2</v>
          </cell>
          <cell r="F18">
            <v>1.1840631549911615E-2</v>
          </cell>
          <cell r="G18">
            <v>4.3766871897403291E-3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F19">
            <v>1.85702879039751E-8</v>
          </cell>
          <cell r="G19">
            <v>2.5768318333907899E-6</v>
          </cell>
          <cell r="H19">
            <v>1.47127429207562E-8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2.6238831437833995E-5</v>
          </cell>
          <cell r="E20">
            <v>8.6017389745972895E-5</v>
          </cell>
          <cell r="F20">
            <v>8.6035969072760878E-5</v>
          </cell>
          <cell r="G20">
            <v>2.479905540040058E-5</v>
          </cell>
          <cell r="H20">
            <v>1.47127429207562E-8</v>
          </cell>
          <cell r="I20">
            <v>2.5819191917410001E-9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4.635821258626991E-2</v>
          </cell>
          <cell r="E21">
            <v>9.8444087260943863E-2</v>
          </cell>
          <cell r="F21">
            <v>6.822328017056635E-2</v>
          </cell>
          <cell r="G21">
            <v>7.704457668626967E-2</v>
          </cell>
          <cell r="H21">
            <v>4.7862166409900123E-6</v>
          </cell>
          <cell r="I21">
            <v>2.5532526997280826E-6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4.635821258626991E-2</v>
          </cell>
          <cell r="E22">
            <v>9.8444087260943863E-2</v>
          </cell>
          <cell r="F22">
            <v>6.822328017056635E-2</v>
          </cell>
          <cell r="G22">
            <v>7.704457668626967E-2</v>
          </cell>
          <cell r="H22">
            <v>4.7862166409900123E-6</v>
          </cell>
          <cell r="I22">
            <v>2.5532526997280826E-6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6.8401378199500201E-8</v>
          </cell>
          <cell r="F23">
            <v>2.1866282445668099E-7</v>
          </cell>
          <cell r="G23">
            <v>1.42387469754976E-7</v>
          </cell>
          <cell r="H23">
            <v>3.2018823209160497E-7</v>
          </cell>
          <cell r="I23">
            <v>2.8565949713633102E-7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4.8861897829949397E-3</v>
          </cell>
          <cell r="E24">
            <v>7.4693092095420187E-3</v>
          </cell>
          <cell r="F24">
            <v>7.1947469880999414E-3</v>
          </cell>
          <cell r="G24">
            <v>5.8457893817584535E-3</v>
          </cell>
          <cell r="H24">
            <v>6.3419862715357702E-7</v>
          </cell>
          <cell r="I24">
            <v>4.8021087169924001E-7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10.902122922074934</v>
          </cell>
          <cell r="E25">
            <v>13.067811766704082</v>
          </cell>
          <cell r="F25">
            <v>13.932032104244293</v>
          </cell>
          <cell r="G25">
            <v>21.214900725779252</v>
          </cell>
          <cell r="H25">
            <v>37.653715988983166</v>
          </cell>
          <cell r="I25">
            <v>40.154919400581932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8.2725065123897155E-6</v>
          </cell>
          <cell r="E26">
            <v>3.0023263470905266E-6</v>
          </cell>
          <cell r="F26">
            <v>3.3584518750503266E-6</v>
          </cell>
          <cell r="G26">
            <v>4.4251939088174458E-3</v>
          </cell>
          <cell r="H26">
            <v>8.0485648388554876E-2</v>
          </cell>
          <cell r="I26">
            <v>0.58996411718112907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0.12986637867749667</v>
          </cell>
          <cell r="E27">
            <v>9.7528432396134609E-2</v>
          </cell>
          <cell r="F27">
            <v>0.12949646327007869</v>
          </cell>
          <cell r="G27">
            <v>1.1843892743597895</v>
          </cell>
          <cell r="H27">
            <v>9.4135196146623485</v>
          </cell>
          <cell r="I27">
            <v>13.464771480840401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9.8377946172059499E-2</v>
          </cell>
          <cell r="E28">
            <v>8.247045386714727E-2</v>
          </cell>
          <cell r="F28">
            <v>9.4694255155740925E-2</v>
          </cell>
          <cell r="G28">
            <v>0.64588225500492558</v>
          </cell>
          <cell r="H28">
            <v>3.7089175099283906</v>
          </cell>
          <cell r="I28">
            <v>4.6612154949560729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10.673870324718859</v>
          </cell>
          <cell r="E29">
            <v>12.887809954237811</v>
          </cell>
          <cell r="F29">
            <v>13.707838079294799</v>
          </cell>
          <cell r="G29">
            <v>19.38020244661422</v>
          </cell>
          <cell r="H29">
            <v>24.45079243744804</v>
          </cell>
          <cell r="I29">
            <v>21.438966705698597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4.1450279063733858E-2</v>
          </cell>
          <cell r="E30">
            <v>0.15421695410253114</v>
          </cell>
          <cell r="F30">
            <v>0.31743755274339674</v>
          </cell>
          <cell r="G30">
            <v>0.26586621646298259</v>
          </cell>
          <cell r="H30">
            <v>1.452226874067537E-2</v>
          </cell>
          <cell r="I30">
            <v>0.42359586747862477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4.1450279063733858E-2</v>
          </cell>
          <cell r="E31">
            <v>0.15421695410253114</v>
          </cell>
          <cell r="F31">
            <v>0.31743755274339674</v>
          </cell>
          <cell r="G31">
            <v>0.26586621646298259</v>
          </cell>
          <cell r="H31">
            <v>1.452226874067537E-2</v>
          </cell>
          <cell r="I31">
            <v>0.42359586747862477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3.2332377248054401E-7</v>
          </cell>
          <cell r="F32">
            <v>1.1930609285361901E-2</v>
          </cell>
          <cell r="G32">
            <v>6.43759124141542E-7</v>
          </cell>
          <cell r="H32">
            <v>1.5966823345933701E-6</v>
          </cell>
          <cell r="I32">
            <v>3.4124480452170203E-2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1.0603513667093101E-2</v>
          </cell>
          <cell r="F33">
            <v>2.18261327041968E-2</v>
          </cell>
          <cell r="G33">
            <v>1.8280230830433758E-2</v>
          </cell>
          <cell r="H33">
            <v>9.9860250171399708E-4</v>
          </cell>
          <cell r="I33">
            <v>2.9125201677347199E-2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1.3861274332290925E-5</v>
          </cell>
          <cell r="E34">
            <v>2.1756186080414054E-5</v>
          </cell>
          <cell r="F34">
            <v>1.4903876364228291E-5</v>
          </cell>
          <cell r="G34">
            <v>1.2288641768288988E-5</v>
          </cell>
          <cell r="H34">
            <v>2.805640490081927E-7</v>
          </cell>
          <cell r="I34">
            <v>1.10007374756821E-8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1.3861274332290925E-5</v>
          </cell>
          <cell r="E35">
            <v>2.1756186080414054E-5</v>
          </cell>
          <cell r="F35">
            <v>1.4903876364228291E-5</v>
          </cell>
          <cell r="G35">
            <v>1.2288641768288988E-5</v>
          </cell>
          <cell r="H35">
            <v>2.805640490081927E-7</v>
          </cell>
          <cell r="I35">
            <v>1.10007374756821E-8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8.6176226540665096E-7</v>
          </cell>
          <cell r="F36">
            <v>1.09335210673148E-7</v>
          </cell>
          <cell r="G36">
            <v>7.2710481661554905E-8</v>
          </cell>
          <cell r="H36">
            <v>1.14385833434295E-7</v>
          </cell>
          <cell r="I36">
            <v>1.09534782939079E-7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2.3702894943118731E-6</v>
          </cell>
          <cell r="F37">
            <v>2.4294996585026518E-6</v>
          </cell>
          <cell r="G37">
            <v>2.1259534643756949E-6</v>
          </cell>
          <cell r="H37">
            <v>2.7676741452222E-7</v>
          </cell>
          <cell r="I37">
            <v>1.89437234660588E-7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9.2233489650430475E-2</v>
          </cell>
          <cell r="E38">
            <v>0.158229035804937</v>
          </cell>
          <cell r="F38">
            <v>0.15167306779254972</v>
          </cell>
          <cell r="G38">
            <v>0.12117325992302687</v>
          </cell>
          <cell r="H38">
            <v>5.9715749517417154E-6</v>
          </cell>
          <cell r="I38">
            <v>3.7444096352553521E-6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9.2233489650430475E-2</v>
          </cell>
          <cell r="E39">
            <v>0.158229035804937</v>
          </cell>
          <cell r="F39">
            <v>0.15167306779254972</v>
          </cell>
          <cell r="G39">
            <v>0.12117325992302687</v>
          </cell>
          <cell r="H39">
            <v>5.9715749517417154E-6</v>
          </cell>
          <cell r="I39">
            <v>3.7444096352553521E-6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4.1960175890788199E-7</v>
          </cell>
          <cell r="F40">
            <v>3.3472238750761499E-7</v>
          </cell>
          <cell r="G40">
            <v>1.7396130501897899E-7</v>
          </cell>
          <cell r="H40">
            <v>3.2853648151334198E-7</v>
          </cell>
          <cell r="I40">
            <v>2.89936083204915E-7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1.2459012582802966E-2</v>
          </cell>
          <cell r="F41">
            <v>1.1942955770540057E-2</v>
          </cell>
          <cell r="G41">
            <v>9.541475252896026E-3</v>
          </cell>
          <cell r="H41">
            <v>6.8223803488625398E-7</v>
          </cell>
          <cell r="I41">
            <v>4.9342971165260204E-7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2.4058383573150658E-6</v>
          </cell>
          <cell r="E42">
            <v>3.3783403118950654E-6</v>
          </cell>
          <cell r="F42">
            <v>4.7201897459269002E-6</v>
          </cell>
          <cell r="G42">
            <v>5.738376720400862E-6</v>
          </cell>
          <cell r="H42">
            <v>6.7803959737848455E-6</v>
          </cell>
          <cell r="I42">
            <v>2.8774479784556113E-6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2.4058383573150658E-6</v>
          </cell>
          <cell r="E43">
            <v>3.3783403118950654E-6</v>
          </cell>
          <cell r="F43">
            <v>4.7201897459269002E-6</v>
          </cell>
          <cell r="G43">
            <v>5.738376720400862E-6</v>
          </cell>
          <cell r="H43">
            <v>6.7803959737848455E-6</v>
          </cell>
          <cell r="I43">
            <v>2.8774479784556113E-6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9.9706854493098107E-8</v>
          </cell>
          <cell r="F44">
            <v>2.7651106953856699E-7</v>
          </cell>
          <cell r="G44">
            <v>2.0134584023354899E-7</v>
          </cell>
          <cell r="H44">
            <v>3.3322216389121199E-7</v>
          </cell>
          <cell r="I44">
            <v>2.65419597499371E-7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3.486930236187376E-7</v>
          </cell>
          <cell r="F45">
            <v>5.9849811383438093E-7</v>
          </cell>
          <cell r="G45">
            <v>6.8514281804376694E-7</v>
          </cell>
          <cell r="H45">
            <v>7.9173143605718402E-7</v>
          </cell>
          <cell r="I45">
            <v>5.0399556191060304E-7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0.22017044762083307</v>
          </cell>
          <cell r="H46">
            <v>0.24502563251893383</v>
          </cell>
          <cell r="I46">
            <v>0.26340106863025459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8.7118097991545067</v>
          </cell>
          <cell r="H47">
            <v>9.7093218020921963</v>
          </cell>
          <cell r="I47">
            <v>10.45258806386529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4.4019713619904603E-5</v>
          </cell>
          <cell r="E48">
            <v>5.4053795737433098E-5</v>
          </cell>
          <cell r="F48">
            <v>8.1080697291843694E-5</v>
          </cell>
          <cell r="G48">
            <v>1.35134469257822E-4</v>
          </cell>
          <cell r="H48">
            <v>1.3344184347620399E-4</v>
          </cell>
          <cell r="I48">
            <v>1.2803423993431699E-3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2.0938222114850846E-3</v>
          </cell>
          <cell r="E49">
            <v>2.1478760072225177E-3</v>
          </cell>
          <cell r="F49">
            <v>2.2289567045143607E-3</v>
          </cell>
          <cell r="G49">
            <v>2.3640911737721829E-3</v>
          </cell>
          <cell r="H49">
            <v>2.6309749408498181E-3</v>
          </cell>
          <cell r="I49">
            <v>2.82828209402985E-3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5.5947753542151513E-5</v>
          </cell>
          <cell r="E50">
            <v>6.3500406993059137E-4</v>
          </cell>
          <cell r="F50">
            <v>0.73201247083694421</v>
          </cell>
          <cell r="G50">
            <v>3.518477469215382</v>
          </cell>
          <cell r="H50">
            <v>9.9895015202574928</v>
          </cell>
          <cell r="I50">
            <v>8.8175400521794263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5.5947753542151513E-5</v>
          </cell>
          <cell r="E51">
            <v>6.3500406993059137E-4</v>
          </cell>
          <cell r="F51">
            <v>0.73201247083694421</v>
          </cell>
          <cell r="G51">
            <v>3.518477469215382</v>
          </cell>
          <cell r="H51">
            <v>9.9895015202574928</v>
          </cell>
          <cell r="I51">
            <v>8.8175400521794263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4.0207691629134697E-5</v>
          </cell>
          <cell r="F52">
            <v>5.0968187544644501E-2</v>
          </cell>
          <cell r="G52">
            <v>0.20848730369664001</v>
          </cell>
          <cell r="H52">
            <v>0.23176101525641701</v>
          </cell>
          <cell r="I52">
            <v>0.442428707612743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4.3697795565088381E-5</v>
          </cell>
          <cell r="F53">
            <v>5.033096300965919E-2</v>
          </cell>
          <cell r="G53">
            <v>0.24191958260119217</v>
          </cell>
          <cell r="H53">
            <v>0.68684695430934395</v>
          </cell>
          <cell r="I53">
            <v>0.60626653030690103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3.288194619448227E-3</v>
          </cell>
          <cell r="E54">
            <v>0.53299018554833855</v>
          </cell>
          <cell r="F54">
            <v>0.50263076288491271</v>
          </cell>
          <cell r="G54">
            <v>0.4032752446598567</v>
          </cell>
          <cell r="H54">
            <v>7.7050426583803969E-6</v>
          </cell>
          <cell r="I54">
            <v>3.9934357253708044E-6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3.288194619448227E-3</v>
          </cell>
          <cell r="E55">
            <v>0.53299018554833855</v>
          </cell>
          <cell r="F55">
            <v>0.50263076288491271</v>
          </cell>
          <cell r="G55">
            <v>0.4032752446598567</v>
          </cell>
          <cell r="H55">
            <v>7.7050426583803969E-6</v>
          </cell>
          <cell r="I55">
            <v>3.9934357253708044E-6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4.1844783070886099E-2</v>
          </cell>
          <cell r="F56">
            <v>3.2453541386474499E-7</v>
          </cell>
          <cell r="G56">
            <v>2.1882592569026901E-7</v>
          </cell>
          <cell r="H56">
            <v>3.5633055912128398E-7</v>
          </cell>
          <cell r="I56">
            <v>2.7481358619329101E-7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4.1967764256372456E-2</v>
          </cell>
          <cell r="F57">
            <v>3.9577406467691451E-2</v>
          </cell>
          <cell r="G57">
            <v>3.1754209550590794E-2</v>
          </cell>
          <cell r="H57">
            <v>7.9415068197592498E-7</v>
          </cell>
          <cell r="I57">
            <v>5.1477295925034502E-7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I58">
            <v>2.4188340840717802E-7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I59">
            <v>7.9713502030011652E-7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I60">
            <v>1.6906773287619501E-8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I61">
            <v>1.6906773287619501E-8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2.4213762654224188E-4</v>
          </cell>
          <cell r="E62">
            <v>2.1977762919720201E-4</v>
          </cell>
          <cell r="F62">
            <v>1.6331660535244519E-4</v>
          </cell>
          <cell r="G62">
            <v>1.0997327499415761E-4</v>
          </cell>
          <cell r="H62">
            <v>9.677223095952451E-8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2.5038560772670901E-2</v>
          </cell>
          <cell r="E63">
            <v>2.27263957432393E-2</v>
          </cell>
          <cell r="F63">
            <v>1.6887969072374331E-2</v>
          </cell>
          <cell r="G63">
            <v>1.1371931610267451E-2</v>
          </cell>
          <cell r="H63">
            <v>9.4576028525096602E-6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3.3927589122860295E-4</v>
          </cell>
          <cell r="E64">
            <v>3.0794574177831039E-4</v>
          </cell>
          <cell r="F64">
            <v>2.2883426927336483E-4</v>
          </cell>
          <cell r="G64">
            <v>1.5409121423126681E-4</v>
          </cell>
          <cell r="H64">
            <v>1.2815180016950761E-7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H65">
            <v>4.2677448182948873E-6</v>
          </cell>
          <cell r="I65">
            <v>6.8210064318866907E-6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H66">
            <v>2.3509942768474336E-5</v>
          </cell>
          <cell r="I66">
            <v>3.1379963389044462E-5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I67">
            <v>1.3145073107158501E-7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H68">
            <v>8.7531892443114604E-8</v>
          </cell>
          <cell r="I68">
            <v>1.4681158351123801E-7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5.8376789851120003</v>
          </cell>
          <cell r="E69">
            <v>10.89497233336014</v>
          </cell>
          <cell r="F69">
            <v>8.5828336207805958</v>
          </cell>
          <cell r="G69">
            <v>9.6932036658666281</v>
          </cell>
          <cell r="H69">
            <v>3.6253219899617673E-4</v>
          </cell>
          <cell r="I69">
            <v>2.9959350954089099E-5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4.6354662615715053E-2</v>
          </cell>
          <cell r="E70">
            <v>8.6512596531679489E-2</v>
          </cell>
          <cell r="F70">
            <v>6.8152832280219539E-2</v>
          </cell>
          <cell r="G70">
            <v>7.6969834542561663E-2</v>
          </cell>
          <cell r="H70">
            <v>3.0130323107516027E-6</v>
          </cell>
          <cell r="I70">
            <v>2.844188779478943E-7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7.9101341261680322E-2</v>
          </cell>
          <cell r="E71">
            <v>0.14762835140054378</v>
          </cell>
          <cell r="F71">
            <v>0.11629855854716249</v>
          </cell>
          <cell r="G71">
            <v>0.13134422311472405</v>
          </cell>
          <cell r="H71">
            <v>4.9123604200024011E-6</v>
          </cell>
          <cell r="I71">
            <v>4.0595326496055743E-7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4.5639464908104504E-8</v>
          </cell>
          <cell r="I72">
            <v>1.0048603483654738E-6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3.7569914407106006E-7</v>
          </cell>
          <cell r="I73">
            <v>6.8549106947449107E-6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I74">
            <v>3.07724194276049E-8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1.03428166371099E-8</v>
          </cell>
          <cell r="I75">
            <v>3.07724194276049E-8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1.4870948009899435E-5</v>
          </cell>
          <cell r="F76">
            <v>3.6505441110521066E-6</v>
          </cell>
          <cell r="G76">
            <v>7.7516533057449352E-6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1.4870948009899435E-5</v>
          </cell>
          <cell r="F77">
            <v>3.6505441110521066E-6</v>
          </cell>
          <cell r="G77">
            <v>7.7516533057449335E-6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1.4947067137886108E-5</v>
          </cell>
          <cell r="F78">
            <v>2.9784414992815893E-6</v>
          </cell>
          <cell r="G78">
            <v>7.5208609606552928E-6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1.4947067137886108E-5</v>
          </cell>
          <cell r="F79">
            <v>2.9784414992815893E-6</v>
          </cell>
          <cell r="G79">
            <v>7.5208609606552928E-6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1.6928348704948399E-4</v>
          </cell>
          <cell r="F80">
            <v>1.46954708727995E-5</v>
          </cell>
          <cell r="G80">
            <v>6.48883234498643E-6</v>
          </cell>
          <cell r="H80">
            <v>9.6479494799218903E-6</v>
          </cell>
          <cell r="I80">
            <v>9.0266869333792703E-6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1.6928348704948399E-4</v>
          </cell>
          <cell r="F81">
            <v>1.8396668277249271E-4</v>
          </cell>
          <cell r="G81">
            <v>1.9041974684838665E-4</v>
          </cell>
          <cell r="H81">
            <v>2.9308031664166743E-5</v>
          </cell>
          <cell r="I81">
            <v>2.1367134806913873E-5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5.6073942180157603</v>
          </cell>
          <cell r="E82">
            <v>17.553391038506639</v>
          </cell>
          <cell r="F82">
            <v>34.704203682427362</v>
          </cell>
          <cell r="G82">
            <v>25.36235214095765</v>
          </cell>
          <cell r="H82">
            <v>1.0333240987661723</v>
          </cell>
          <cell r="I82">
            <v>15.448357474283682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4.1450385233968885E-2</v>
          </cell>
          <cell r="E83">
            <v>0.12975631682376448</v>
          </cell>
          <cell r="F83">
            <v>0.25653673630668428</v>
          </cell>
          <cell r="G83">
            <v>0.18748089144591612</v>
          </cell>
          <cell r="H83">
            <v>8.0941801403502153E-3</v>
          </cell>
          <cell r="I83">
            <v>0.14331336017247118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7.5980951463628238E-2</v>
          </cell>
          <cell r="E84">
            <v>0.23785082708003549</v>
          </cell>
          <cell r="F84">
            <v>0.47024666236351464</v>
          </cell>
          <cell r="G84">
            <v>0.34366330814305751</v>
          </cell>
          <cell r="H84">
            <v>1.4001681555097128E-2</v>
          </cell>
          <cell r="I84">
            <v>0.20932733704991452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2.6298298827972456E-7</v>
          </cell>
          <cell r="E85">
            <v>7.9373654559055217E-3</v>
          </cell>
          <cell r="F85">
            <v>4.6047372884247461E-5</v>
          </cell>
          <cell r="G85">
            <v>4.5824949329709949E-5</v>
          </cell>
          <cell r="H85">
            <v>9.9949302538997287E-6</v>
          </cell>
          <cell r="I85">
            <v>4.3117613940543807E-6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2.6298298827972456E-7</v>
          </cell>
          <cell r="E86">
            <v>7.93736545590552E-3</v>
          </cell>
          <cell r="F86">
            <v>4.6047372884247454E-5</v>
          </cell>
          <cell r="G86">
            <v>4.5824949329709943E-5</v>
          </cell>
          <cell r="H86">
            <v>9.994930253899727E-6</v>
          </cell>
          <cell r="I86">
            <v>4.3117613940543807E-6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1.8076668419044971E-7</v>
          </cell>
          <cell r="E87">
            <v>7.93815600608265E-3</v>
          </cell>
          <cell r="F87">
            <v>4.598163488614058E-5</v>
          </cell>
          <cell r="G87">
            <v>4.5859890377834236E-5</v>
          </cell>
          <cell r="H87">
            <v>9.9203779304544943E-6</v>
          </cell>
          <cell r="I87">
            <v>3.7973347803442363E-6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1.8076668419044971E-7</v>
          </cell>
          <cell r="E88">
            <v>7.93815600608265E-3</v>
          </cell>
          <cell r="F88">
            <v>4.598163488614058E-5</v>
          </cell>
          <cell r="G88">
            <v>4.5859890377834236E-5</v>
          </cell>
          <cell r="H88">
            <v>9.9203779304544943E-6</v>
          </cell>
          <cell r="I88">
            <v>3.7973347803442363E-6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4.9915704292198399E-5</v>
          </cell>
          <cell r="E89">
            <v>2.04036372353296E-3</v>
          </cell>
          <cell r="F89">
            <v>5.3277288724423098E-5</v>
          </cell>
          <cell r="G89">
            <v>5.5485224220519499E-5</v>
          </cell>
          <cell r="H89">
            <v>2.4871745763916498E-5</v>
          </cell>
          <cell r="I89">
            <v>1.7425898190102E-5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4.9915704292198399E-5</v>
          </cell>
          <cell r="E90">
            <v>2.0902794278251599E-3</v>
          </cell>
          <cell r="F90">
            <v>2.1435178165150814E-3</v>
          </cell>
          <cell r="G90">
            <v>2.1989600048041079E-3</v>
          </cell>
          <cell r="H90">
            <v>2.5250686551324256E-4</v>
          </cell>
          <cell r="I90">
            <v>1.1169272633235341E-4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13.096213732901299</v>
          </cell>
          <cell r="E91">
            <v>19.144112456175598</v>
          </cell>
          <cell r="F91">
            <v>17.680093999855476</v>
          </cell>
          <cell r="G91">
            <v>12.465943465555283</v>
          </cell>
          <cell r="H91">
            <v>4.5024025018410442E-4</v>
          </cell>
          <cell r="I91">
            <v>4.6730007288622405E-5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9.2233489650430531E-2</v>
          </cell>
          <cell r="E92">
            <v>0.13482738859532728</v>
          </cell>
          <cell r="F92">
            <v>0.12451665803663109</v>
          </cell>
          <cell r="G92">
            <v>8.7794647450246233E-2</v>
          </cell>
          <cell r="H92">
            <v>3.3165660056146138E-6</v>
          </cell>
          <cell r="I92">
            <v>3.8461616095904872E-7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0.17745547063551959</v>
          </cell>
          <cell r="E93">
            <v>0.25940531783435766</v>
          </cell>
          <cell r="F93">
            <v>0.23956766937473517</v>
          </cell>
          <cell r="G93">
            <v>0.1689152231105053</v>
          </cell>
          <cell r="H93">
            <v>6.1008163981585913E-6</v>
          </cell>
          <cell r="I93">
            <v>6.3319793074014092E-7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1.7529534749795374E-2</v>
          </cell>
          <cell r="F94">
            <v>0.14369469618930633</v>
          </cell>
          <cell r="G94">
            <v>0.79630612740954698</v>
          </cell>
          <cell r="H94">
            <v>2.8198024226155485</v>
          </cell>
          <cell r="I94">
            <v>3.9307455910849138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1.7529534749795374E-2</v>
          </cell>
          <cell r="F95">
            <v>0.14369469618930633</v>
          </cell>
          <cell r="G95">
            <v>0.79630612740954687</v>
          </cell>
          <cell r="H95">
            <v>2.8198024226155476</v>
          </cell>
          <cell r="I95">
            <v>3.9307455910849134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1.7531292829611012E-2</v>
          </cell>
          <cell r="F96">
            <v>0.14370907850018447</v>
          </cell>
          <cell r="G96">
            <v>0.79638571777226075</v>
          </cell>
          <cell r="H96">
            <v>2.8200844403132783</v>
          </cell>
          <cell r="I96">
            <v>3.9311386513576898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1.7531292829611012E-2</v>
          </cell>
          <cell r="F97">
            <v>0.14370907850018447</v>
          </cell>
          <cell r="G97">
            <v>0.79638571777226075</v>
          </cell>
          <cell r="H97">
            <v>2.8200844403132783</v>
          </cell>
          <cell r="I97">
            <v>3.9311386513576898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3.6165435117298098E-3</v>
          </cell>
          <cell r="F98">
            <v>5.51336207443945</v>
          </cell>
          <cell r="G98">
            <v>17.861509237702801</v>
          </cell>
          <cell r="H98">
            <v>18.969802118438398</v>
          </cell>
          <cell r="I98">
            <v>37.252039691535998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3.6165435117298098E-3</v>
          </cell>
          <cell r="F99">
            <v>5.5169771821571896</v>
          </cell>
          <cell r="G99">
            <v>23.261372542441631</v>
          </cell>
          <cell r="H99">
            <v>38.808330227732704</v>
          </cell>
          <cell r="I99">
            <v>42.182035917335895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40.227712628586801</v>
          </cell>
          <cell r="F100">
            <v>98.892372740187199</v>
          </cell>
          <cell r="G100">
            <v>272.50191956757192</v>
          </cell>
          <cell r="H100">
            <v>479.89058182269537</v>
          </cell>
          <cell r="I100">
            <v>503.56706113843842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0.25287348302250318</v>
          </cell>
          <cell r="F101">
            <v>0.62164257187717908</v>
          </cell>
          <cell r="G101">
            <v>1.7129611660395929</v>
          </cell>
          <cell r="H101">
            <v>3.0166170275603763</v>
          </cell>
          <cell r="I101">
            <v>3.1654486015939303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0.54880917637908322</v>
          </cell>
          <cell r="F102">
            <v>1.3491456035496214</v>
          </cell>
          <cell r="G102">
            <v>3.7176250964198001</v>
          </cell>
          <cell r="H102">
            <v>6.5469383604733302</v>
          </cell>
          <cell r="I102">
            <v>6.8699462638258941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1.7625751833247799E-2</v>
          </cell>
          <cell r="F103">
            <v>3.6719823424778801E-2</v>
          </cell>
          <cell r="G103">
            <v>9.6266220971363406E-2</v>
          </cell>
          <cell r="H103">
            <v>0.125749735153246</v>
          </cell>
          <cell r="I103">
            <v>0.22448515457555401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1.7625751833247799E-2</v>
          </cell>
          <cell r="F104">
            <v>5.43455752580266E-2</v>
          </cell>
          <cell r="G104">
            <v>0.14827646468745301</v>
          </cell>
          <cell r="H104">
            <v>0.30034497615014999</v>
          </cell>
          <cell r="I104">
            <v>0.315196560864894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4.5964919746585813E-4</v>
          </cell>
          <cell r="E105">
            <v>5.1238590509670318E-6</v>
          </cell>
          <cell r="F105">
            <v>5.0957330738714963E-6</v>
          </cell>
          <cell r="H105">
            <v>4.0389020023884158E-5</v>
          </cell>
          <cell r="I105">
            <v>5.1203745166510078E-5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2.6347159249072547E-3</v>
          </cell>
          <cell r="E106">
            <v>2.9171948506206218E-5</v>
          </cell>
          <cell r="F106">
            <v>2.9011817334104054E-5</v>
          </cell>
          <cell r="H106">
            <v>1.9860821383111676E-4</v>
          </cell>
          <cell r="I106">
            <v>2.3571627314857688E-4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H107">
            <v>7.7547903909941902E-7</v>
          </cell>
          <cell r="I107">
            <v>1.2169570787427201E-6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9.9999999999999991E-6</v>
          </cell>
          <cell r="E108">
            <v>1.080664051806974E-7</v>
          </cell>
          <cell r="F108">
            <v>1.0805917721799611E-7</v>
          </cell>
          <cell r="G108">
            <v>1.7640589514996254E-9</v>
          </cell>
          <cell r="H108">
            <v>7.7547903909941902E-7</v>
          </cell>
          <cell r="I108">
            <v>1.3530448378116999E-6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7.6325843492778919E-2</v>
          </cell>
          <cell r="F109">
            <v>8.7465443075379887E-2</v>
          </cell>
          <cell r="G109">
            <v>9.7999292969509322E-2</v>
          </cell>
          <cell r="H109">
            <v>7.6878576317247483E-6</v>
          </cell>
          <cell r="I109">
            <v>7.7148282230844998E-6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7.6325843492778905E-2</v>
          </cell>
          <cell r="F110">
            <v>8.7465443075379887E-2</v>
          </cell>
          <cell r="G110">
            <v>9.7999292969509294E-2</v>
          </cell>
          <cell r="H110">
            <v>7.6878576317247466E-6</v>
          </cell>
          <cell r="I110">
            <v>7.7148282230844981E-6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7.6333481665332797E-2</v>
          </cell>
          <cell r="F111">
            <v>8.7474196102061669E-2</v>
          </cell>
          <cell r="G111">
            <v>9.8009075151856084E-2</v>
          </cell>
          <cell r="H111">
            <v>7.617978856308249E-6</v>
          </cell>
          <cell r="I111">
            <v>7.6859086510652839E-6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7.6333481665332797E-2</v>
          </cell>
          <cell r="F112">
            <v>8.7474196102061669E-2</v>
          </cell>
          <cell r="G112">
            <v>9.8009075151856084E-2</v>
          </cell>
          <cell r="H112">
            <v>7.617978856308249E-6</v>
          </cell>
          <cell r="I112">
            <v>7.6859086510652839E-6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3.7394568205144001</v>
          </cell>
          <cell r="F113">
            <v>5.7924936427227999E-5</v>
          </cell>
          <cell r="G113">
            <v>3.37852983003508E-5</v>
          </cell>
          <cell r="H113">
            <v>5.6330634306092701E-5</v>
          </cell>
          <cell r="I113">
            <v>4.4486824734151599E-5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3.7394568205144001</v>
          </cell>
          <cell r="F114">
            <v>3.739514708637234</v>
          </cell>
          <cell r="G114">
            <v>3.7395484473422584</v>
          </cell>
          <cell r="H114">
            <v>1.5024864363619278E-4</v>
          </cell>
          <cell r="I114">
            <v>1.1096392597144885E-4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61.346969244965102</v>
          </cell>
          <cell r="E115">
            <v>114.20625289119801</v>
          </cell>
          <cell r="F115">
            <v>39.967303665351103</v>
          </cell>
          <cell r="G115">
            <v>19.983357168209501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0.23074378695314554</v>
          </cell>
          <cell r="E116">
            <v>0.43356646018374806</v>
          </cell>
          <cell r="F116">
            <v>0.15383131785764742</v>
          </cell>
          <cell r="G116">
            <v>7.6914524786187363E-2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0.83125974586673601</v>
          </cell>
          <cell r="E117">
            <v>1.5475102017777504</v>
          </cell>
          <cell r="F117">
            <v>0.54156238028931103</v>
          </cell>
          <cell r="G117">
            <v>0.27077719740121292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2.5094611246577744E-2</v>
          </cell>
          <cell r="E119">
            <v>2.6565998543894083E-2</v>
          </cell>
          <cell r="F119">
            <v>2.917271887906505E-2</v>
          </cell>
          <cell r="G119">
            <v>3.1645448423555565E-2</v>
          </cell>
          <cell r="H119">
            <v>3.3881496193467205E-2</v>
          </cell>
          <cell r="I119">
            <v>3.6423894154121873E-2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1.5023085993231611</v>
          </cell>
          <cell r="E120">
            <v>1.5903943547856869</v>
          </cell>
          <cell r="F120">
            <v>1.7464477136952401</v>
          </cell>
          <cell r="G120">
            <v>1.8944796087498084</v>
          </cell>
          <cell r="H120">
            <v>2.0283423635949833</v>
          </cell>
          <cell r="I120">
            <v>2.1805450130667552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1.3583419994163699E-4</v>
          </cell>
          <cell r="F121">
            <v>2.4064515836846699E-4</v>
          </cell>
          <cell r="G121">
            <v>2.28275446553558E-4</v>
          </cell>
          <cell r="H121">
            <v>1.03212817403405E-4</v>
          </cell>
          <cell r="I121">
            <v>1.4957450862703901E-3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2.4524986876248169E-3</v>
          </cell>
          <cell r="F122">
            <v>2.6931438459932826E-3</v>
          </cell>
          <cell r="G122">
            <v>2.9214192925468407E-3</v>
          </cell>
          <cell r="H122">
            <v>3.1278449881783407E-3</v>
          </cell>
          <cell r="I122">
            <v>3.36255218580168E-3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803.37596132331703</v>
          </cell>
          <cell r="E123">
            <v>545.25364817826005</v>
          </cell>
          <cell r="F123">
            <v>410.854757465636</v>
          </cell>
          <cell r="G123">
            <v>199.75908663131099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2.8390696681140932</v>
          </cell>
          <cell r="E124">
            <v>1.9930952123097119</v>
          </cell>
          <cell r="F124">
            <v>1.576654865819352</v>
          </cell>
          <cell r="G124">
            <v>0.76657536563934869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10.960108612869277</v>
          </cell>
          <cell r="E125">
            <v>7.438658228898495</v>
          </cell>
          <cell r="F125">
            <v>5.6051126530100461</v>
          </cell>
          <cell r="G125">
            <v>2.7252262841925097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0.21954839392286901</v>
          </cell>
          <cell r="E127">
            <v>1.4012791376706426</v>
          </cell>
          <cell r="F127">
            <v>0.93695342562063511</v>
          </cell>
          <cell r="G127">
            <v>0.73968442740637463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2.3982666942981819E-3</v>
          </cell>
          <cell r="E128">
            <v>1.4202264663537583E-2</v>
          </cell>
          <cell r="F128">
            <v>9.502533351678364E-3</v>
          </cell>
          <cell r="G128">
            <v>7.5108028647782529E-3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3.8927020199090246E-3</v>
          </cell>
          <cell r="E129">
            <v>2.4845374781394345E-2</v>
          </cell>
          <cell r="F129">
            <v>1.6612649390436787E-2</v>
          </cell>
          <cell r="G129">
            <v>1.3114972117134279E-2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1.27608948612161E-3</v>
          </cell>
          <cell r="F130">
            <v>6.4963466540782197E-8</v>
          </cell>
          <cell r="G130">
            <v>3.9158210011274299E-8</v>
          </cell>
          <cell r="H130">
            <v>3.1981517095173598E-8</v>
          </cell>
          <cell r="I130">
            <v>1.4075277706405499E-8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1.5174060482601799E-3</v>
          </cell>
          <cell r="F131">
            <v>1.444257061301686E-3</v>
          </cell>
          <cell r="G131">
            <v>1.141653028799413E-3</v>
          </cell>
          <cell r="H131">
            <v>9.1799844466556194E-8</v>
          </cell>
          <cell r="I131">
            <v>4.0110623985956498E-8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0.73708363265181642</v>
          </cell>
          <cell r="E132">
            <v>1.6557464666662589</v>
          </cell>
          <cell r="F132">
            <v>2.5389709251439192</v>
          </cell>
          <cell r="G132">
            <v>8.1591216539794846</v>
          </cell>
          <cell r="H132">
            <v>21.500856943294533</v>
          </cell>
          <cell r="I132">
            <v>22.576008025773614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0.73708363265181642</v>
          </cell>
          <cell r="E133">
            <v>1.6557464666662589</v>
          </cell>
          <cell r="F133">
            <v>2.5389709251439192</v>
          </cell>
          <cell r="G133">
            <v>8.1591216539794846</v>
          </cell>
          <cell r="H133">
            <v>21.500856943294533</v>
          </cell>
          <cell r="I133">
            <v>22.576008025773614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0.119434999405447</v>
          </cell>
          <cell r="G134">
            <v>3.8191189334331801</v>
          </cell>
          <cell r="H134">
            <v>4.7528421486166303</v>
          </cell>
          <cell r="I134">
            <v>11.806544173010501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1.3956929564634968</v>
          </cell>
          <cell r="G135">
            <v>5.2148118898966693</v>
          </cell>
          <cell r="H135">
            <v>17.492381329545601</v>
          </cell>
          <cell r="I135">
            <v>19.532307959791801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3.1673576342235723</v>
          </cell>
          <cell r="E136">
            <v>3.4270169336720571</v>
          </cell>
          <cell r="F136">
            <v>3.3797949204771673</v>
          </cell>
          <cell r="G136">
            <v>2.7378388684907309</v>
          </cell>
          <cell r="H136">
            <v>7.9154367875370894E-6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3.5456987544242771E-2</v>
          </cell>
          <cell r="E137">
            <v>3.7517501065330291E-2</v>
          </cell>
          <cell r="F137">
            <v>3.6999973993667432E-2</v>
          </cell>
          <cell r="G137">
            <v>3.06057506743623E-2</v>
          </cell>
          <cell r="H137">
            <v>6.8674607248867308E-8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5.6158823301836441E-2</v>
          </cell>
          <cell r="E138">
            <v>6.076271158993013E-2</v>
          </cell>
          <cell r="F138">
            <v>5.9925441852432065E-2</v>
          </cell>
          <cell r="G138">
            <v>4.8543242349126416E-2</v>
          </cell>
          <cell r="H138">
            <v>1.4034462389250161E-7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2.3229732063299402E-8</v>
          </cell>
          <cell r="F139">
            <v>8.5632930588780603E-8</v>
          </cell>
          <cell r="G139">
            <v>7.7303205754215305E-8</v>
          </cell>
          <cell r="H139">
            <v>4.5291363208119798E-8</v>
          </cell>
          <cell r="I139">
            <v>2.0048308432531602E-8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2.6902364593150698E-3</v>
          </cell>
          <cell r="E140">
            <v>2.8465988308974447E-3</v>
          </cell>
          <cell r="F140">
            <v>2.8073876387167069E-3</v>
          </cell>
          <cell r="G140">
            <v>2.3222806403484816E-3</v>
          </cell>
          <cell r="H140">
            <v>1.43495747252838E-7</v>
          </cell>
          <cell r="I140">
            <v>5.85587774240758E-8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326.35040896558883</v>
          </cell>
          <cell r="E141">
            <v>384.7155826271906</v>
          </cell>
          <cell r="F141">
            <v>384.71517042103028</v>
          </cell>
          <cell r="G141">
            <v>157.37504184289503</v>
          </cell>
          <cell r="H141">
            <v>2.4504858741550728E-4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1.5231816012475285</v>
          </cell>
          <cell r="E142">
            <v>1.795590509686624</v>
          </cell>
          <cell r="F142">
            <v>1.7955885857888085</v>
          </cell>
          <cell r="G142">
            <v>0.73451958889971425</v>
          </cell>
          <cell r="H142">
            <v>1.1437200307058732E-6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4.452256602531909</v>
          </cell>
          <cell r="E143">
            <v>5.2485072664009538</v>
          </cell>
          <cell r="F143">
            <v>5.2485016428517124</v>
          </cell>
          <cell r="G143">
            <v>2.1469992065879215</v>
          </cell>
          <cell r="H143">
            <v>3.3430912334994145E-6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1.3989314852787E-8</v>
          </cell>
          <cell r="F144">
            <v>1.7611410780743E-7</v>
          </cell>
          <cell r="G144">
            <v>1.5096918772789501E-7</v>
          </cell>
          <cell r="H144">
            <v>6.4717049701693994E-8</v>
          </cell>
          <cell r="I144">
            <v>2.5121006734484999E-8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0.12515601398931483</v>
          </cell>
          <cell r="F145">
            <v>0.12515619010342266</v>
          </cell>
          <cell r="G145">
            <v>7.0843245281900724E-2</v>
          </cell>
          <cell r="H145">
            <v>1.8877329595941E-7</v>
          </cell>
          <cell r="I145">
            <v>7.4654853127852502E-8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0.26429880343239798</v>
          </cell>
          <cell r="E146">
            <v>0.27566437729189752</v>
          </cell>
          <cell r="F146">
            <v>5.1131683794211424</v>
          </cell>
          <cell r="G146">
            <v>20.785157413992508</v>
          </cell>
          <cell r="H146">
            <v>7.000752521303899</v>
          </cell>
          <cell r="I146">
            <v>2.3153048339366771E-4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2.1940088906173571E-3</v>
          </cell>
          <cell r="E147">
            <v>2.306052702493365E-3</v>
          </cell>
          <cell r="F147">
            <v>4.5005675027815946E-2</v>
          </cell>
          <cell r="G147">
            <v>0.16328428900287151</v>
          </cell>
          <cell r="H147">
            <v>5.3684090454093641E-2</v>
          </cell>
          <cell r="I147">
            <v>2.0374698016220043E-6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4.6861489970283507E-3</v>
          </cell>
          <cell r="E148">
            <v>4.887666264040736E-3</v>
          </cell>
          <cell r="F148">
            <v>9.0659013819523779E-2</v>
          </cell>
          <cell r="G148">
            <v>0.36853115982256257</v>
          </cell>
          <cell r="H148">
            <v>0.12412681775361541</v>
          </cell>
          <cell r="I148">
            <v>4.1051504147813498E-6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1.40823562647499E-7</v>
          </cell>
          <cell r="F149">
            <v>2.9772557526750701E-3</v>
          </cell>
          <cell r="G149">
            <v>8.9858451827877807E-3</v>
          </cell>
          <cell r="H149">
            <v>1.64749163060389E-7</v>
          </cell>
          <cell r="I149">
            <v>7.5330661507219994E-8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1.5866741055946618E-4</v>
          </cell>
          <cell r="F150">
            <v>3.0945973429619728E-3</v>
          </cell>
          <cell r="G150">
            <v>1.1227031560065111E-2</v>
          </cell>
          <cell r="H150">
            <v>3.6912590148612599E-3</v>
          </cell>
          <cell r="I150">
            <v>2.7828727177659801E-7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2.7356717660778882</v>
          </cell>
          <cell r="E151">
            <v>2.6590780982935827</v>
          </cell>
          <cell r="F151">
            <v>2.4787081563701987</v>
          </cell>
          <cell r="G151">
            <v>1.9160029617263581</v>
          </cell>
          <cell r="H151">
            <v>18.567844023195391</v>
          </cell>
          <cell r="I151">
            <v>20.842509832978319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3.3113753657183657E-2</v>
          </cell>
          <cell r="E152">
            <v>3.2178225325436384E-2</v>
          </cell>
          <cell r="F152">
            <v>2.9977249448748692E-2</v>
          </cell>
          <cell r="G152">
            <v>2.3167899045616554E-2</v>
          </cell>
          <cell r="H152">
            <v>0.16286009259705411</v>
          </cell>
          <cell r="I152">
            <v>0.20973924833674265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4.8504818547480198E-2</v>
          </cell>
          <cell r="E153">
            <v>4.7146774792439304E-2</v>
          </cell>
          <cell r="F153">
            <v>4.3948726176776566E-2</v>
          </cell>
          <cell r="G153">
            <v>3.3971683718552519E-2</v>
          </cell>
          <cell r="H153">
            <v>0.32921709260984722</v>
          </cell>
          <cell r="I153">
            <v>0.36954804668401392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1.55091199936128E-7</v>
          </cell>
          <cell r="F154">
            <v>2.7299480155362698E-6</v>
          </cell>
          <cell r="G154">
            <v>3.6523740501933201E-7</v>
          </cell>
          <cell r="H154">
            <v>7.03669915464259E-3</v>
          </cell>
          <cell r="I154">
            <v>1.30961313503168E-2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2.5338091265067553E-3</v>
          </cell>
          <cell r="F155">
            <v>2.3605454652847603E-3</v>
          </cell>
          <cell r="G155">
            <v>1.8243940706241159E-3</v>
          </cell>
          <cell r="H155">
            <v>1.2823855483929499E-2</v>
          </cell>
          <cell r="I155">
            <v>1.6514978583140199E-2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F156">
            <v>6.3105633607599804E-4</v>
          </cell>
          <cell r="G156">
            <v>1.173216122208645E-3</v>
          </cell>
          <cell r="H156">
            <v>2.8740325280609489E-4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F157">
            <v>4.7247367574346195E-6</v>
          </cell>
          <cell r="G157">
            <v>9.2756473674227941E-6</v>
          </cell>
          <cell r="H157">
            <v>2.4903195244380382E-6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F158">
            <v>8.5508988628184033E-6</v>
          </cell>
          <cell r="G158">
            <v>1.5897237428301422E-5</v>
          </cell>
          <cell r="H158">
            <v>3.8943530190527798E-6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1.8851384742596301E-8</v>
          </cell>
          <cell r="F159">
            <v>7.7289281818407597E-7</v>
          </cell>
          <cell r="G159">
            <v>8.9529499367104404E-7</v>
          </cell>
          <cell r="H159">
            <v>1.2278646319130899E-7</v>
          </cell>
          <cell r="I159">
            <v>2.89411310070012E-8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1.8600413412505201E-8</v>
          </cell>
          <cell r="F160">
            <v>7.8013892970865003E-7</v>
          </cell>
          <cell r="G160">
            <v>1.53338279075369E-6</v>
          </cell>
          <cell r="H160">
            <v>7.5276574509992401E-7</v>
          </cell>
          <cell r="I160">
            <v>1.5345876355193099E-7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2.8832315767707572E-2</v>
          </cell>
          <cell r="G161">
            <v>3.0543631535415186E-2</v>
          </cell>
          <cell r="H161">
            <v>3.2006602244411902E-2</v>
          </cell>
          <cell r="I161">
            <v>3.3071687199031086E-2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0.35149986092475399</v>
          </cell>
          <cell r="G162">
            <v>0.45078090930791764</v>
          </cell>
          <cell r="H162">
            <v>0.47237229295618205</v>
          </cell>
          <cell r="I162">
            <v>0.48809144422268164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F163">
            <v>1.6437741114290699E-4</v>
          </cell>
          <cell r="G163">
            <v>2.437604941604327E-3</v>
          </cell>
          <cell r="H163">
            <v>1.0394550553023099E-3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F164">
            <v>9.9404695793306027E-7</v>
          </cell>
          <cell r="G164">
            <v>1.6237578727693403E-5</v>
          </cell>
          <cell r="H164">
            <v>7.1409397070394174E-6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F165">
            <v>2.2273361943483288E-6</v>
          </cell>
          <cell r="G165">
            <v>3.3029877257511213E-5</v>
          </cell>
          <cell r="H165">
            <v>1.4084756846914775E-5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1.00116912173718E-8</v>
          </cell>
          <cell r="F166">
            <v>1.62327986395964E-7</v>
          </cell>
          <cell r="G166">
            <v>1.6485603801539599E-6</v>
          </cell>
          <cell r="H166">
            <v>9.5757751732748906E-8</v>
          </cell>
          <cell r="I166">
            <v>3.47722396464028E-8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9.8784040612507596E-9</v>
          </cell>
          <cell r="F167">
            <v>1.6947986664332801E-7</v>
          </cell>
          <cell r="G167">
            <v>1.71134975093025E-6</v>
          </cell>
          <cell r="H167">
            <v>9.2426680529306097E-7</v>
          </cell>
          <cell r="I167">
            <v>1.3300298983549999E-7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F168">
            <v>4.18522054560227E-4</v>
          </cell>
          <cell r="G168">
            <v>107.26961567819521</v>
          </cell>
          <cell r="H168">
            <v>74.53335827895026</v>
          </cell>
          <cell r="I168">
            <v>16.440850627112873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F169">
            <v>3.3827307516222555E-6</v>
          </cell>
          <cell r="G169">
            <v>0.94120041570209723</v>
          </cell>
          <cell r="H169">
            <v>0.7067320179450044</v>
          </cell>
          <cell r="I169">
            <v>0.17206365200788559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F170">
            <v>5.709714250480584E-6</v>
          </cell>
          <cell r="G170">
            <v>1.4634326831950186</v>
          </cell>
          <cell r="H170">
            <v>1.0168261702448875</v>
          </cell>
          <cell r="I170">
            <v>0.22429537008339565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2.0924984602728199E-8</v>
          </cell>
          <cell r="F171">
            <v>5.9465511987698502E-7</v>
          </cell>
          <cell r="G171">
            <v>0.15086324702288001</v>
          </cell>
          <cell r="H171">
            <v>5.17078313188492E-2</v>
          </cell>
          <cell r="I171">
            <v>4.6901351008129803E-8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2.06464071247557E-8</v>
          </cell>
          <cell r="F172">
            <v>6.0620302050633497E-7</v>
          </cell>
          <cell r="G172">
            <v>0.14303968886512</v>
          </cell>
          <cell r="H172">
            <v>0.107406141815847</v>
          </cell>
          <cell r="I172">
            <v>2.6149577484537102E-2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F173">
            <v>2.0847869294421501E-4</v>
          </cell>
          <cell r="G173">
            <v>1.186672646872163E-3</v>
          </cell>
          <cell r="H173">
            <v>4.4974216470344255E-4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F174">
            <v>1.1726628991780387E-6</v>
          </cell>
          <cell r="G174">
            <v>7.2892676896138522E-6</v>
          </cell>
          <cell r="H174">
            <v>2.9660203413008086E-6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F175">
            <v>2.8249145385394933E-6</v>
          </cell>
          <cell r="G175">
            <v>1.6079575160869462E-5</v>
          </cell>
          <cell r="H175">
            <v>6.0940672724043622E-6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F176">
            <v>1.3712965882978599E-7</v>
          </cell>
          <cell r="G176">
            <v>4.8345932740482495E-7</v>
          </cell>
          <cell r="H176">
            <v>7.1793815761632099E-8</v>
          </cell>
          <cell r="I176">
            <v>4.6526311405138399E-8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F177">
            <v>1.35304030986454E-7</v>
          </cell>
          <cell r="G177">
            <v>5.7733843785369301E-7</v>
          </cell>
          <cell r="H177">
            <v>3.9724864826916002E-7</v>
          </cell>
          <cell r="I177">
            <v>1.14616943841461E-7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F178">
            <v>1.7960287726080101E-4</v>
          </cell>
          <cell r="G178">
            <v>113.76276800215679</v>
          </cell>
          <cell r="H178">
            <v>33.22384460029744</v>
          </cell>
          <cell r="I178">
            <v>3.2834606783610818E-4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F179">
            <v>1.171513409333127E-6</v>
          </cell>
          <cell r="G179">
            <v>0.80935647853178738</v>
          </cell>
          <cell r="H179">
            <v>0.23636997487105665</v>
          </cell>
          <cell r="I179">
            <v>2.7247680084154694E-6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F180">
            <v>2.4502438916889596E-6</v>
          </cell>
          <cell r="G180">
            <v>1.5520159345451161</v>
          </cell>
          <cell r="H180">
            <v>0.4532584529372094</v>
          </cell>
          <cell r="I180">
            <v>4.4794825079960051E-6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1.0947929633455899E-8</v>
          </cell>
          <cell r="F181">
            <v>1.5634838478127901E-7</v>
          </cell>
          <cell r="G181">
            <v>6.47672408447246E-2</v>
          </cell>
          <cell r="H181">
            <v>5.1073389257898498E-7</v>
          </cell>
          <cell r="I181">
            <v>6.6058795393957995E-8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1.0802178194006299E-8</v>
          </cell>
          <cell r="F182">
            <v>1.6445077088592E-7</v>
          </cell>
          <cell r="G182">
            <v>6.1408417457194601E-2</v>
          </cell>
          <cell r="H182">
            <v>2.48108520140022E-2</v>
          </cell>
          <cell r="I182">
            <v>4.9013063934398002E-7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F183">
            <v>5.0760639403098901E-4</v>
          </cell>
          <cell r="G183">
            <v>398.65330362544859</v>
          </cell>
          <cell r="H183">
            <v>296.24243102231424</v>
          </cell>
          <cell r="I183">
            <v>267.2782321699907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F184">
            <v>2.8884838970937914E-6</v>
          </cell>
          <cell r="G184">
            <v>2.508220059817893</v>
          </cell>
          <cell r="H184">
            <v>2.0849469670762999</v>
          </cell>
          <cell r="I184">
            <v>2.4155695021102894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F185">
            <v>6.8781354204741059E-6</v>
          </cell>
          <cell r="G185">
            <v>5.4018062821876649</v>
          </cell>
          <cell r="H185">
            <v>4.0141250816031704</v>
          </cell>
          <cell r="I185">
            <v>3.621656262465994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1.3946215386116399E-8</v>
          </cell>
          <cell r="F186">
            <v>2.98906967419277E-7</v>
          </cell>
          <cell r="G186">
            <v>0.20830040492510701</v>
          </cell>
          <cell r="H186">
            <v>0.103418476863522</v>
          </cell>
          <cell r="I186">
            <v>0.238031612396366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1.3760547315946401E-8</v>
          </cell>
          <cell r="F187">
            <v>3.0790048556992099E-7</v>
          </cell>
          <cell r="G187">
            <v>0.197497771551919</v>
          </cell>
          <cell r="H187">
            <v>0.23452710700017301</v>
          </cell>
          <cell r="I187">
            <v>0.27171749978151999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F188">
            <v>1.9854373818881501E-4</v>
          </cell>
          <cell r="G188">
            <v>4.9354469406676154E-3</v>
          </cell>
          <cell r="H188">
            <v>65.479184728685141</v>
          </cell>
          <cell r="I188">
            <v>160.45318567553505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F189">
            <v>1.2045804816434292E-6</v>
          </cell>
          <cell r="G189">
            <v>3.2589531266520186E-5</v>
          </cell>
          <cell r="H189">
            <v>0.51205958507396432</v>
          </cell>
          <cell r="I189">
            <v>1.5138359867750657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F190">
            <v>2.7086458143085226E-6</v>
          </cell>
          <cell r="G190">
            <v>6.7332154715792842E-5</v>
          </cell>
          <cell r="H190">
            <v>0.89330402085518712</v>
          </cell>
          <cell r="I190">
            <v>2.1889929832951527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1.0329341947204399E-8</v>
          </cell>
          <cell r="F191">
            <v>1.3834807235871399E-7</v>
          </cell>
          <cell r="G191">
            <v>2.2984885289821499E-6</v>
          </cell>
          <cell r="H191">
            <v>2.7168322629028199E-2</v>
          </cell>
          <cell r="I191">
            <v>0.10272141073275801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1.0191825858977799E-8</v>
          </cell>
          <cell r="F192">
            <v>1.46114682767642E-7</v>
          </cell>
          <cell r="G192">
            <v>2.3070072222923499E-6</v>
          </cell>
          <cell r="H192">
            <v>3.5207666717286402E-2</v>
          </cell>
          <cell r="I192">
            <v>0.104086650465958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17.836891561754001</v>
          </cell>
          <cell r="F193">
            <v>3.8764635072218898E-4</v>
          </cell>
          <cell r="G193">
            <v>3.6475620683928698E-5</v>
          </cell>
          <cell r="H193">
            <v>1.2882436704962359E-3</v>
          </cell>
          <cell r="I193">
            <v>2.3432943193385514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3.9546237907902668E-2</v>
          </cell>
          <cell r="F194">
            <v>8.5945215043301494E-7</v>
          </cell>
          <cell r="G194">
            <v>9.1743385733678111E-8</v>
          </cell>
          <cell r="H194">
            <v>3.4919829541100761E-6</v>
          </cell>
          <cell r="I194">
            <v>7.1907415885233165E-3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0.24334094900073661</v>
          </cell>
          <cell r="F195">
            <v>5.2884904600571493E-6</v>
          </cell>
          <cell r="G195">
            <v>4.9762101888033692E-7</v>
          </cell>
          <cell r="H195">
            <v>1.7574947755746718E-5</v>
          </cell>
          <cell r="I195">
            <v>3.1968544602163092E-2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8.5933270818805895E-4</v>
          </cell>
          <cell r="G196">
            <v>1.33727414019369E-8</v>
          </cell>
          <cell r="H196">
            <v>5.2161868495295599E-8</v>
          </cell>
          <cell r="I196">
            <v>2.0723519724730001E-4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8.5933270818805895E-4</v>
          </cell>
          <cell r="F197">
            <v>3.3160401665993829E-8</v>
          </cell>
          <cell r="G197">
            <v>2.0637438818082131E-8</v>
          </cell>
          <cell r="H197">
            <v>1.17102062037592E-7</v>
          </cell>
          <cell r="I197">
            <v>2.0727233730291299E-4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F198">
            <v>5.6284956581835797E-6</v>
          </cell>
          <cell r="G198">
            <v>1.0337743356171319E-5</v>
          </cell>
          <cell r="H198">
            <v>9.0278376448708501E-5</v>
          </cell>
          <cell r="I198">
            <v>3.4591618074700701E-6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F199">
            <v>3.2416500540796898E-8</v>
          </cell>
          <cell r="G199">
            <v>6.3969802697409904E-8</v>
          </cell>
          <cell r="H199">
            <v>6.4936560981512008E-7</v>
          </cell>
          <cell r="I199">
            <v>3.1751138168544801E-8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F200">
            <v>7.6787116755574097E-8</v>
          </cell>
          <cell r="G200">
            <v>1.4103333364490201E-7</v>
          </cell>
          <cell r="H200">
            <v>1.2316286009373601E-6</v>
          </cell>
          <cell r="I200">
            <v>4.7191839119646304E-8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1.07178519700002E-8</v>
          </cell>
          <cell r="F201">
            <v>5.4179562540533498E-8</v>
          </cell>
          <cell r="G201">
            <v>5.8201431791846098E-8</v>
          </cell>
          <cell r="H201">
            <v>8.4788169760856195E-8</v>
          </cell>
          <cell r="I201">
            <v>6.0789184589494494E-8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1.0575163589207E-8</v>
          </cell>
          <cell r="F202">
            <v>6.3428117006844997E-8</v>
          </cell>
          <cell r="G202">
            <v>1.1018483495079899E-7</v>
          </cell>
          <cell r="H202">
            <v>1.8874509760237301E-7</v>
          </cell>
          <cell r="I202">
            <v>1.18371829142752E-7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H203">
            <v>14.83207984406936</v>
          </cell>
          <cell r="I203">
            <v>24.171686118597208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H204">
            <v>2.9410522543196614E-2</v>
          </cell>
          <cell r="I204">
            <v>5.1815804907447707E-2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H205">
            <v>0.20234761042386523</v>
          </cell>
          <cell r="I205">
            <v>0.32976379425098473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H206">
            <v>5.2737595815289303E-4</v>
          </cell>
          <cell r="I206">
            <v>8.4186387336463505E-4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H207">
            <v>6.3908570574841702E-4</v>
          </cell>
          <cell r="I207">
            <v>1.12594949745437E-3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0.41619600282017039</v>
          </cell>
          <cell r="E208">
            <v>0.36070320463101829</v>
          </cell>
          <cell r="F208">
            <v>0.27746400390452497</v>
          </cell>
          <cell r="G208">
            <v>0.13873200105806843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0.46789251351391298</v>
          </cell>
          <cell r="E209">
            <v>0.37693186682544683</v>
          </cell>
          <cell r="F209">
            <v>0.26222965844429547</v>
          </cell>
          <cell r="G209">
            <v>0.11309561478560606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8766.6638040572507</v>
          </cell>
          <cell r="E211">
            <v>8107.37589687526</v>
          </cell>
          <cell r="F211">
            <v>6752.3019945127098</v>
          </cell>
          <cell r="G211">
            <v>5154.7857319430595</v>
          </cell>
          <cell r="H211">
            <v>4010.7635457091301</v>
          </cell>
          <cell r="I211">
            <v>3659.9082681833002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117.84212816728271</v>
          </cell>
          <cell r="E212">
            <v>108.97993249128082</v>
          </cell>
          <cell r="F212">
            <v>90.764931203738911</v>
          </cell>
          <cell r="G212">
            <v>69.291002195998743</v>
          </cell>
          <cell r="H212">
            <v>53.912973323259102</v>
          </cell>
          <cell r="I212">
            <v>49.196751336597437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119.59977904580161</v>
          </cell>
          <cell r="E213">
            <v>110.6054010487758</v>
          </cell>
          <cell r="F213">
            <v>92.118717524047739</v>
          </cell>
          <cell r="G213">
            <v>70.324498389400517</v>
          </cell>
          <cell r="H213">
            <v>54.717101578569213</v>
          </cell>
          <cell r="I213">
            <v>49.930535718735364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H214">
            <v>5.2755278572395703</v>
          </cell>
          <cell r="I214">
            <v>0.98259141657529503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H215">
            <v>6.9231569841866685E-3</v>
          </cell>
          <cell r="I215">
            <v>1.3371686167216643E-3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H216">
            <v>7.1971730658111507E-2</v>
          </cell>
          <cell r="I216">
            <v>1.3405067074697057E-2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H217">
            <v>7.5341713394675496E-5</v>
          </cell>
          <cell r="I217">
            <v>3.2532472946413999E-6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H218">
            <v>1.50439155768528E-4</v>
          </cell>
          <cell r="I218">
            <v>2.9059384898440601E-5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7.6703588248086515E-3</v>
          </cell>
          <cell r="E219">
            <v>0.23394773719868331</v>
          </cell>
          <cell r="F219">
            <v>0.47281500241682195</v>
          </cell>
          <cell r="G219">
            <v>0.40398743248470892</v>
          </cell>
          <cell r="H219">
            <v>2.6925321382409516E-2</v>
          </cell>
          <cell r="I219">
            <v>1.1915537459807821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7.6703588248086515E-3</v>
          </cell>
          <cell r="E220">
            <v>0.23394773719868331</v>
          </cell>
          <cell r="F220">
            <v>0.47281500241682189</v>
          </cell>
          <cell r="G220">
            <v>0.40398743248470881</v>
          </cell>
          <cell r="H220">
            <v>2.6925321382409516E-2</v>
          </cell>
          <cell r="I220">
            <v>1.1915537459807821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7.6711310269173679E-3</v>
          </cell>
          <cell r="E221">
            <v>0.23397116189437203</v>
          </cell>
          <cell r="F221">
            <v>0.47286235601819959</v>
          </cell>
          <cell r="G221">
            <v>0.40402771488059469</v>
          </cell>
          <cell r="H221">
            <v>2.6928087940648944E-2</v>
          </cell>
          <cell r="I221">
            <v>1.1916728129455223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7.6711310269173679E-3</v>
          </cell>
          <cell r="E222">
            <v>0.23397116189437203</v>
          </cell>
          <cell r="F222">
            <v>0.47286235601819959</v>
          </cell>
          <cell r="G222">
            <v>0.40402771488059469</v>
          </cell>
          <cell r="H222">
            <v>2.6928087940648944E-2</v>
          </cell>
          <cell r="I222">
            <v>1.1916728129455223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1.0609938526660199E-3</v>
          </cell>
          <cell r="E223">
            <v>3.4809342486686798</v>
          </cell>
          <cell r="F223">
            <v>6.94753162981059</v>
          </cell>
          <cell r="G223">
            <v>3.1708682509439402E-5</v>
          </cell>
          <cell r="H223">
            <v>5.8996009517939499E-5</v>
          </cell>
          <cell r="I223">
            <v>19.992825957937999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1.0609938526660199E-3</v>
          </cell>
          <cell r="E224">
            <v>3.4356221755731484</v>
          </cell>
          <cell r="F224">
            <v>10.091631276130117</v>
          </cell>
          <cell r="G224">
            <v>8.6160031056465556</v>
          </cell>
          <cell r="H224">
            <v>0.57716438438875128</v>
          </cell>
          <cell r="I224">
            <v>17.063291413400609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1410.1691806343699</v>
          </cell>
          <cell r="E225">
            <v>1170.17251679576</v>
          </cell>
          <cell r="F225">
            <v>839.691594090325</v>
          </cell>
          <cell r="G225">
            <v>356.26555729818199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1.5766511352190815</v>
          </cell>
          <cell r="E226">
            <v>1.3409284744533936</v>
          </cell>
          <cell r="F226">
            <v>0.99732030703524244</v>
          </cell>
          <cell r="G226">
            <v>0.42314449434929602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19.238324428845409</v>
          </cell>
          <cell r="E227">
            <v>15.964154390119472</v>
          </cell>
          <cell r="F227">
            <v>11.455546986225441</v>
          </cell>
          <cell r="G227">
            <v>4.8603759522262253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F229">
            <v>7.2601044173995804E-8</v>
          </cell>
          <cell r="G229">
            <v>5.7370775940287598E-8</v>
          </cell>
          <cell r="H229">
            <v>8.4554820925693404E-8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F230">
            <v>5.9111700524992502E-6</v>
          </cell>
          <cell r="G230">
            <v>4.6711230738516004E-6</v>
          </cell>
          <cell r="H230">
            <v>6.88444540897416E-6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F231">
            <v>8.009715518291642E-8</v>
          </cell>
          <cell r="G231">
            <v>6.3294350594195144E-8</v>
          </cell>
          <cell r="H231">
            <v>9.3285168143281332E-8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H232">
            <v>1.0644032544070399E-8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1.5951113482171899</v>
          </cell>
          <cell r="E233">
            <v>1.5951113482171899</v>
          </cell>
          <cell r="F233">
            <v>7.2767439851517679E-8</v>
          </cell>
          <cell r="G233">
            <v>5.5358649886372291E-8</v>
          </cell>
          <cell r="H233">
            <v>4.7387047952263117E-8</v>
          </cell>
          <cell r="I233">
            <v>1.3478407375838101E-8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6.6179755473338445E-2</v>
          </cell>
          <cell r="E234">
            <v>0.10209531451698707</v>
          </cell>
          <cell r="F234">
            <v>0.12669467295890224</v>
          </cell>
          <cell r="G234">
            <v>4.2612658673990396</v>
          </cell>
          <cell r="H234">
            <v>10.243658686720165</v>
          </cell>
          <cell r="I234">
            <v>8.7690458297286167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6.6179755473338431E-2</v>
          </cell>
          <cell r="E235">
            <v>0.10209531451698706</v>
          </cell>
          <cell r="F235">
            <v>0.12669467295890224</v>
          </cell>
          <cell r="G235">
            <v>4.2612658673990396</v>
          </cell>
          <cell r="H235">
            <v>10.243658686720163</v>
          </cell>
          <cell r="I235">
            <v>8.7690458297286149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6.618637835007958E-2</v>
          </cell>
          <cell r="E236">
            <v>0.10210554744602993</v>
          </cell>
          <cell r="F236">
            <v>0.12670740317980933</v>
          </cell>
          <cell r="G236">
            <v>4.2616920227121913</v>
          </cell>
          <cell r="H236">
            <v>10.244683203334356</v>
          </cell>
          <cell r="I236">
            <v>8.7699228091897492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6.618637835007958E-2</v>
          </cell>
          <cell r="E237">
            <v>0.10210554744602993</v>
          </cell>
          <cell r="F237">
            <v>0.12670740317980933</v>
          </cell>
          <cell r="G237">
            <v>4.2616920227121913</v>
          </cell>
          <cell r="H237">
            <v>10.244683203334356</v>
          </cell>
          <cell r="I237">
            <v>8.7699228091897492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9.0469949565097699E-3</v>
          </cell>
          <cell r="E238">
            <v>1.22940656863526E-2</v>
          </cell>
          <cell r="F238">
            <v>0.44991621752301603</v>
          </cell>
          <cell r="G238">
            <v>66.192786121340603</v>
          </cell>
          <cell r="H238">
            <v>73.280167412895196</v>
          </cell>
          <cell r="I238">
            <v>144.671784297995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9.0469949565097699E-3</v>
          </cell>
          <cell r="E239">
            <v>2.0916985487805E-2</v>
          </cell>
          <cell r="F239">
            <v>0.46353838486711013</v>
          </cell>
          <cell r="G239">
            <v>63.16549860979319</v>
          </cell>
          <cell r="H239">
            <v>106.98011677986911</v>
          </cell>
          <cell r="I239">
            <v>142.80009550495669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3.2728667415349593</v>
          </cell>
          <cell r="E240">
            <v>24.828755703403736</v>
          </cell>
          <cell r="F240">
            <v>37.889294539987461</v>
          </cell>
          <cell r="G240">
            <v>54.242612042955741</v>
          </cell>
          <cell r="H240">
            <v>70.333953515104938</v>
          </cell>
          <cell r="I240">
            <v>65.364086810313722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8.461041857059666E-2</v>
          </cell>
          <cell r="E241">
            <v>0.64704485430137182</v>
          </cell>
          <cell r="F241">
            <v>0.99259690955348789</v>
          </cell>
          <cell r="G241">
            <v>1.4458597366446615</v>
          </cell>
          <cell r="H241">
            <v>1.9648796504086035</v>
          </cell>
          <cell r="I241">
            <v>1.9128955155922187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4.4347787825676922E-2</v>
          </cell>
          <cell r="E242">
            <v>0.33643300411116139</v>
          </cell>
          <cell r="F242">
            <v>0.51340507506758104</v>
          </cell>
          <cell r="G242">
            <v>0.73499474312948176</v>
          </cell>
          <cell r="H242">
            <v>0.95303460047567679</v>
          </cell>
          <cell r="I242">
            <v>0.88569223320208257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0.18973279277906299</v>
          </cell>
          <cell r="F243">
            <v>0.118935285001687</v>
          </cell>
          <cell r="G243">
            <v>0.25094478622342398</v>
          </cell>
          <cell r="H243">
            <v>0.27309693198735502</v>
          </cell>
          <cell r="I243">
            <v>0.58193368109310595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0.22270579277906299</v>
          </cell>
          <cell r="F244">
            <v>0.34164107778075004</v>
          </cell>
          <cell r="G244">
            <v>0.55232266793794826</v>
          </cell>
          <cell r="H244">
            <v>0.79901045271571103</v>
          </cell>
          <cell r="I244">
            <v>0.80338499586249001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15.807433745674</v>
          </cell>
          <cell r="F245">
            <v>11.8090857452161</v>
          </cell>
          <cell r="G245">
            <v>9.7463384863800897</v>
          </cell>
          <cell r="H245">
            <v>16.151591029250401</v>
          </cell>
          <cell r="I245">
            <v>16.151590783793502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1172.43784726533</v>
          </cell>
          <cell r="F246">
            <v>875.88025305384201</v>
          </cell>
          <cell r="G246">
            <v>722.88622540125095</v>
          </cell>
          <cell r="H246">
            <v>1197.96400357691</v>
          </cell>
          <cell r="I246">
            <v>1197.96398537135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15.995059307848891</v>
          </cell>
          <cell r="F247">
            <v>11.949253111239267</v>
          </cell>
          <cell r="G247">
            <v>9.8620221746418668</v>
          </cell>
          <cell r="H247">
            <v>16.343301549480231</v>
          </cell>
          <cell r="I247">
            <v>16.343301301109882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H248">
            <v>12.7411075195806</v>
          </cell>
          <cell r="I248">
            <v>3.4104832071155902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17.176521919007701</v>
          </cell>
          <cell r="E249">
            <v>17.176521919007701</v>
          </cell>
          <cell r="F249">
            <v>15.301521919558471</v>
          </cell>
          <cell r="G249">
            <v>10.301521922536292</v>
          </cell>
          <cell r="H249">
            <v>16.1515910124435</v>
          </cell>
          <cell r="I249">
            <v>16.151590740126998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4.5686675827359011E-2</v>
          </cell>
          <cell r="E250">
            <v>6.7726969538691173E-2</v>
          </cell>
          <cell r="F250">
            <v>8.883149915715817E-2</v>
          </cell>
          <cell r="G250">
            <v>1.3427360152740389</v>
          </cell>
          <cell r="H250">
            <v>4.911120631173671</v>
          </cell>
          <cell r="I250">
            <v>4.4800411608348547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4.5686675827358997E-2</v>
          </cell>
          <cell r="E251">
            <v>6.7726969538691159E-2</v>
          </cell>
          <cell r="F251">
            <v>8.8831499157158156E-2</v>
          </cell>
          <cell r="G251">
            <v>1.3427360152740389</v>
          </cell>
          <cell r="H251">
            <v>4.9111206311736693</v>
          </cell>
          <cell r="I251">
            <v>4.4800411608348547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4.5691248198213644E-2</v>
          </cell>
          <cell r="E252">
            <v>6.7733774782246181E-2</v>
          </cell>
          <cell r="F252">
            <v>8.8840433583124309E-2</v>
          </cell>
          <cell r="G252">
            <v>1.3428702053988371</v>
          </cell>
          <cell r="H252">
            <v>4.9116118374786648</v>
          </cell>
          <cell r="I252">
            <v>4.4804891966097129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4.5691248198213644E-2</v>
          </cell>
          <cell r="E253">
            <v>6.7733774782246181E-2</v>
          </cell>
          <cell r="F253">
            <v>8.8840433583124309E-2</v>
          </cell>
          <cell r="G253">
            <v>1.3428702053988371</v>
          </cell>
          <cell r="H253">
            <v>4.9116118374786648</v>
          </cell>
          <cell r="I253">
            <v>4.4804891966097129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6.64813891607714E-3</v>
          </cell>
          <cell r="E254">
            <v>1.00161234916917E-2</v>
          </cell>
          <cell r="F254">
            <v>0.34893397602478099</v>
          </cell>
          <cell r="G254">
            <v>19.294613377944302</v>
          </cell>
          <cell r="H254">
            <v>25.585434865062801</v>
          </cell>
          <cell r="I254">
            <v>43.955732397430801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6.64813891607714E-3</v>
          </cell>
          <cell r="E255">
            <v>1.6339560842815799E-2</v>
          </cell>
          <cell r="F255">
            <v>0.35961368793449389</v>
          </cell>
          <cell r="G255">
            <v>18.608627253393692</v>
          </cell>
          <cell r="H255">
            <v>57.521697512835708</v>
          </cell>
          <cell r="I255">
            <v>56.387178297088788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8.3065001509069312</v>
          </cell>
          <cell r="E256">
            <v>12.017018964937012</v>
          </cell>
          <cell r="F256">
            <v>11.000993585699927</v>
          </cell>
          <cell r="G256">
            <v>7.4292236541703218</v>
          </cell>
          <cell r="H256">
            <v>2.4987107875442787E-5</v>
          </cell>
          <cell r="I256">
            <v>6.1936371878696195E-7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0.12412060839049036</v>
          </cell>
          <cell r="E257">
            <v>0.17981393339910662</v>
          </cell>
          <cell r="F257">
            <v>0.16463187108422292</v>
          </cell>
          <cell r="G257">
            <v>0.1111893336242356</v>
          </cell>
          <cell r="H257">
            <v>4.0226091133029369E-7</v>
          </cell>
          <cell r="I257">
            <v>1.01119954996386E-8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0.11255420258681476</v>
          </cell>
          <cell r="E258">
            <v>0.16283223529724963</v>
          </cell>
          <cell r="F258">
            <v>0.14906495373577125</v>
          </cell>
          <cell r="G258">
            <v>0.10066698718387974</v>
          </cell>
          <cell r="H258">
            <v>3.3857869749922448E-7</v>
          </cell>
          <cell r="I258">
            <v>8.3924623141864801E-9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1.2295425877254401E-7</v>
          </cell>
          <cell r="F259">
            <v>2.0946210821554899E-7</v>
          </cell>
          <cell r="G259">
            <v>2.2876451752958299E-7</v>
          </cell>
          <cell r="H259">
            <v>2.0701117323715E-7</v>
          </cell>
          <cell r="I259">
            <v>1.2647801170111399E-7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4.2721000000000002E-2</v>
          </cell>
          <cell r="E260">
            <v>6.1890122954258775E-2</v>
          </cell>
          <cell r="F260">
            <v>6.1890332416366989E-2</v>
          </cell>
          <cell r="G260">
            <v>5.3594652615618722E-2</v>
          </cell>
          <cell r="H260">
            <v>6.0512517290225301E-7</v>
          </cell>
          <cell r="I260">
            <v>3.5735451319142401E-7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0.14962484887741917</v>
          </cell>
          <cell r="E261">
            <v>0.77310811139156388</v>
          </cell>
          <cell r="F261">
            <v>1.3569570167605178</v>
          </cell>
          <cell r="G261">
            <v>1.1428628308175082</v>
          </cell>
          <cell r="H261">
            <v>3.4971732687737243</v>
          </cell>
          <cell r="I261">
            <v>4.2023432299788581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0.14962484887741917</v>
          </cell>
          <cell r="E262">
            <v>0.77310811139156388</v>
          </cell>
          <cell r="F262">
            <v>1.3569570167605178</v>
          </cell>
          <cell r="G262">
            <v>1.1428628308175079</v>
          </cell>
          <cell r="H262">
            <v>3.4971732687737243</v>
          </cell>
          <cell r="I262">
            <v>4.2023432299788581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0.14963981576872462</v>
          </cell>
          <cell r="E263">
            <v>0.77318545200395383</v>
          </cell>
          <cell r="F263">
            <v>1.3570927747223533</v>
          </cell>
          <cell r="G263">
            <v>1.1429770295307167</v>
          </cell>
          <cell r="H263">
            <v>3.4975230637047861</v>
          </cell>
          <cell r="I263">
            <v>4.2027634921640313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0.14963981576872462</v>
          </cell>
          <cell r="E264">
            <v>0.77318545200395383</v>
          </cell>
          <cell r="F264">
            <v>1.3570927747223533</v>
          </cell>
          <cell r="G264">
            <v>1.1429770295307167</v>
          </cell>
          <cell r="H264">
            <v>3.4975230637047861</v>
          </cell>
          <cell r="I264">
            <v>4.2027634921640313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2.20327326333991E-2</v>
          </cell>
          <cell r="E265">
            <v>8.2191317431072992</v>
          </cell>
          <cell r="F265">
            <v>10.144122353281499</v>
          </cell>
          <cell r="G265">
            <v>1.83471908710816E-4</v>
          </cell>
          <cell r="H265">
            <v>17.820959359927201</v>
          </cell>
          <cell r="I265">
            <v>49.726207770847097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2.20327326333991E-2</v>
          </cell>
          <cell r="E266">
            <v>8.1311008112214012</v>
          </cell>
          <cell r="F266">
            <v>17.669060946119533</v>
          </cell>
          <cell r="G266">
            <v>14.934935658332019</v>
          </cell>
          <cell r="H266">
            <v>45.184457533083204</v>
          </cell>
          <cell r="I266">
            <v>59.343935862537094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8.2719782284269705</v>
          </cell>
          <cell r="E267">
            <v>6.6309178892753114E-4</v>
          </cell>
          <cell r="F267">
            <v>7.3396811405088938E-4</v>
          </cell>
          <cell r="G267">
            <v>6.6498823698492651E-4</v>
          </cell>
          <cell r="H267">
            <v>1.4049610452792442E-4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8.1758863162559273E-2</v>
          </cell>
          <cell r="E268">
            <v>6.5648349159967697E-6</v>
          </cell>
          <cell r="F268">
            <v>7.2662515520381341E-6</v>
          </cell>
          <cell r="G268">
            <v>6.5835835262426111E-6</v>
          </cell>
          <cell r="H268">
            <v>1.3933433160845763E-6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0.11208642585944406</v>
          </cell>
          <cell r="E269">
            <v>8.9849835898039469E-6</v>
          </cell>
          <cell r="F269">
            <v>9.9453673990635517E-6</v>
          </cell>
          <cell r="G269">
            <v>9.0106807179529343E-6</v>
          </cell>
          <cell r="H269">
            <v>1.9037412537659142E-6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5.7313890247953302E-8</v>
          </cell>
          <cell r="F270">
            <v>9.1109523873477796E-8</v>
          </cell>
          <cell r="G270">
            <v>9.71479811125276E-8</v>
          </cell>
          <cell r="H270">
            <v>6.8409685685127705E-8</v>
          </cell>
          <cell r="I270">
            <v>5.2263594014493601E-8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3.5759435171972304E-2</v>
          </cell>
          <cell r="E271">
            <v>4.1804106986481626E-6</v>
          </cell>
          <cell r="F271">
            <v>4.2755068431071797E-6</v>
          </cell>
          <cell r="G271">
            <v>4.3763317651296374E-6</v>
          </cell>
          <cell r="H271">
            <v>1.555526972750465E-6</v>
          </cell>
          <cell r="I271">
            <v>2.1753949253339699E-7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4722.2881363555798</v>
          </cell>
          <cell r="E272">
            <v>4315.3345696343904</v>
          </cell>
          <cell r="F272">
            <v>3601.2045357768402</v>
          </cell>
          <cell r="G272">
            <v>813.72674430472102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18.302987685179872</v>
          </cell>
          <cell r="E273">
            <v>17.106299062480428</v>
          </cell>
          <cell r="F273">
            <v>14.751874059143251</v>
          </cell>
          <cell r="G273">
            <v>3.5127539116290776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63.987644124059351</v>
          </cell>
          <cell r="E274">
            <v>58.473368152227515</v>
          </cell>
          <cell r="F274">
            <v>48.796809427870421</v>
          </cell>
          <cell r="G274">
            <v>11.026107646405436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1.9777704793238273</v>
          </cell>
          <cell r="E276">
            <v>1.0881259259814219E-3</v>
          </cell>
          <cell r="F276">
            <v>1.2135971602362061E-3</v>
          </cell>
          <cell r="G276">
            <v>1.1167047183011679E-3</v>
          </cell>
          <cell r="H276">
            <v>1.067414586508502E-3</v>
          </cell>
          <cell r="I276">
            <v>3.5156200174459399E-5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1.8110848013860783E-2</v>
          </cell>
          <cell r="E277">
            <v>9.9814589827264084E-6</v>
          </cell>
          <cell r="F277">
            <v>1.1132084948118472E-5</v>
          </cell>
          <cell r="G277">
            <v>1.0243461467282969E-5</v>
          </cell>
          <cell r="H277">
            <v>9.7924347561952817E-6</v>
          </cell>
          <cell r="I277">
            <v>3.2339926981819221E-7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2.6799057985417707E-2</v>
          </cell>
          <cell r="E278">
            <v>1.4744253739585676E-5</v>
          </cell>
          <cell r="F278">
            <v>1.6444405965260266E-5</v>
          </cell>
          <cell r="G278">
            <v>1.5131500247983311E-5</v>
          </cell>
          <cell r="H278">
            <v>1.4463612283313025E-5</v>
          </cell>
          <cell r="I278">
            <v>4.7637127607668533E-7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3.3795306940386497E-8</v>
          </cell>
          <cell r="F279">
            <v>4.5159260817217299E-8</v>
          </cell>
          <cell r="G279">
            <v>3.9195895359225401E-8</v>
          </cell>
          <cell r="H279">
            <v>3.2555347252019298E-8</v>
          </cell>
          <cell r="I279">
            <v>2.4029733816463302E-8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8.7216242937081037E-3</v>
          </cell>
          <cell r="E280">
            <v>5.9144233262448109E-6</v>
          </cell>
          <cell r="F280">
            <v>5.9636093238599197E-6</v>
          </cell>
          <cell r="G280">
            <v>6.0064584410171595E-6</v>
          </cell>
          <cell r="H280">
            <v>5.7396131288509067E-6</v>
          </cell>
          <cell r="I280">
            <v>6.2865825877942913E-7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3957.7711798217601</v>
          </cell>
          <cell r="E281">
            <v>3569.7775435877602</v>
          </cell>
          <cell r="F281">
            <v>2582.9156074808602</v>
          </cell>
          <cell r="G281">
            <v>1175.1495620420501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18.305015684579409</v>
          </cell>
          <cell r="E282">
            <v>17.235951150730454</v>
          </cell>
          <cell r="F282">
            <v>13.258423966515611</v>
          </cell>
          <cell r="G282">
            <v>6.6292119838324899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53.994149792929846</v>
          </cell>
          <cell r="E283">
            <v>48.700921467772964</v>
          </cell>
          <cell r="F283">
            <v>35.237593553626994</v>
          </cell>
          <cell r="G283">
            <v>16.032054052415376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2.4931733576999898E-5</v>
          </cell>
          <cell r="F285">
            <v>7.4373215625868803E-6</v>
          </cell>
          <cell r="G285">
            <v>1.4457224521080752E-5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1.3688145631932207E-5</v>
          </cell>
          <cell r="F286">
            <v>4.0832756513215162E-6</v>
          </cell>
          <cell r="G286">
            <v>7.9373780434046883E-6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3.4404136976266593E-6</v>
          </cell>
          <cell r="E287">
            <v>1.1931773202575133E-2</v>
          </cell>
          <cell r="F287">
            <v>7.1995104723857899E-5</v>
          </cell>
          <cell r="G287">
            <v>7.5112038955554137E-5</v>
          </cell>
          <cell r="I287">
            <v>9.3745637871810825E-7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2.2888224879710487E-6</v>
          </cell>
          <cell r="E288">
            <v>7.9379148054966944E-3</v>
          </cell>
          <cell r="F288">
            <v>4.7896569772836181E-5</v>
          </cell>
          <cell r="G288">
            <v>4.9970189340144154E-5</v>
          </cell>
          <cell r="I288">
            <v>5.2061694971167444E-7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1.6995190198351665E-6</v>
          </cell>
          <cell r="G289">
            <v>2.5298778445439691E-7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9.3307847109369598E-7</v>
          </cell>
          <cell r="G290">
            <v>1.3889662449731513E-7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3.5370833501607003E-2</v>
          </cell>
          <cell r="G291">
            <v>3.726366700321395E-2</v>
          </cell>
          <cell r="H291">
            <v>3.9048512196511807E-2</v>
          </cell>
          <cell r="I291">
            <v>4.0347931071859175E-2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0.65830556959273911</v>
          </cell>
          <cell r="G292">
            <v>0.7379148962536346</v>
          </cell>
          <cell r="H292">
            <v>0.77325934733858914</v>
          </cell>
          <cell r="I292">
            <v>0.79899112903654423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2.4460974040549768E-2</v>
          </cell>
          <cell r="F293">
            <v>6.0901341548850907E-2</v>
          </cell>
          <cell r="G293">
            <v>7.8384395909130586E-2</v>
          </cell>
          <cell r="H293">
            <v>6.4273096959503416E-3</v>
          </cell>
          <cell r="I293">
            <v>0.28027754992006609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1.745759632361522E-2</v>
          </cell>
          <cell r="F294">
            <v>4.3464787402331811E-2</v>
          </cell>
          <cell r="G294">
            <v>5.5942299745855975E-2</v>
          </cell>
          <cell r="H294">
            <v>4.2965372612716211E-3</v>
          </cell>
          <cell r="I294">
            <v>0.16667469246005107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H295">
            <v>4.4603568410537122E-7</v>
          </cell>
          <cell r="I295">
            <v>9.9610731430390985E-7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H296">
            <v>2.7932324822731322E-7</v>
          </cell>
          <cell r="I296">
            <v>5.5363353545902703E-7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155.091734630454</v>
          </cell>
          <cell r="E297">
            <v>102.968972483428</v>
          </cell>
          <cell r="F297">
            <v>70.172944627220403</v>
          </cell>
          <cell r="G297">
            <v>33.430733225467399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1.6206142801430037</v>
          </cell>
          <cell r="E298">
            <v>1.0983891861287844</v>
          </cell>
          <cell r="F298">
            <v>0.77147276408190768</v>
          </cell>
          <cell r="G298">
            <v>0.38573595300248198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2.1015140193828503</v>
          </cell>
          <cell r="E299">
            <v>1.3952435295857371</v>
          </cell>
          <cell r="F299">
            <v>0.95085290822792023</v>
          </cell>
          <cell r="G299">
            <v>0.45299096511473491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2.3401981209585969E-2</v>
          </cell>
          <cell r="F301">
            <v>2.7157303492517534E-2</v>
          </cell>
          <cell r="G301">
            <v>3.3378762570412571E-2</v>
          </cell>
          <cell r="H301">
            <v>1.2248702599958144E-6</v>
          </cell>
          <cell r="I301">
            <v>1.8444583030545264E-6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1.7471994526353288E-2</v>
          </cell>
          <cell r="F302">
            <v>2.0275730235071683E-2</v>
          </cell>
          <cell r="G302">
            <v>2.4920691615964784E-2</v>
          </cell>
          <cell r="H302">
            <v>8.5994464724928463E-7</v>
          </cell>
          <cell r="I302">
            <v>1.1757424620543108E-6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1.0069607034684479E-4</v>
          </cell>
          <cell r="F303">
            <v>0.14043864485552895</v>
          </cell>
          <cell r="G303">
            <v>1.0373368145238215</v>
          </cell>
          <cell r="H303">
            <v>4.2057033175642369</v>
          </cell>
          <cell r="I303">
            <v>5.8342866098824055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7.1865958590832394E-5</v>
          </cell>
          <cell r="F304">
            <v>0.10022990769129152</v>
          </cell>
          <cell r="G304">
            <v>0.74033876695021295</v>
          </cell>
          <cell r="H304">
            <v>2.8154703607301261</v>
          </cell>
          <cell r="I304">
            <v>3.4694871071793294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7.8828817485416605E-2</v>
          </cell>
          <cell r="F305">
            <v>8.9996474363317286E-2</v>
          </cell>
          <cell r="G305">
            <v>9.7885557773996684E-2</v>
          </cell>
          <cell r="H305">
            <v>1.4543142674874829E-6</v>
          </cell>
          <cell r="I305">
            <v>1.9613091904390115E-6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5.8853848966425613E-2</v>
          </cell>
          <cell r="F306">
            <v>6.7191657551749356E-2</v>
          </cell>
          <cell r="G306">
            <v>7.3081672629313615E-2</v>
          </cell>
          <cell r="H306">
            <v>1.026445480992501E-6</v>
          </cell>
          <cell r="I306">
            <v>1.2522975292796629E-6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1.471256254583853</v>
          </cell>
          <cell r="E307">
            <v>1.252758021152006</v>
          </cell>
          <cell r="F307">
            <v>2.660957295150399</v>
          </cell>
          <cell r="G307">
            <v>4.2629084855567587</v>
          </cell>
          <cell r="H307">
            <v>6.5545399034925182</v>
          </cell>
          <cell r="I307">
            <v>6.0204503881796381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8.3626030064589164E-3</v>
          </cell>
          <cell r="E308">
            <v>7.120661653203659E-3</v>
          </cell>
          <cell r="F308">
            <v>1.512484953396352E-2</v>
          </cell>
          <cell r="G308">
            <v>2.4230320997112482E-2</v>
          </cell>
          <cell r="H308">
            <v>3.7255926649165154E-2</v>
          </cell>
          <cell r="I308">
            <v>3.4220168213095099E-2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2.6086103804678271E-2</v>
          </cell>
          <cell r="E309">
            <v>2.2212021651631338E-2</v>
          </cell>
          <cell r="F309">
            <v>4.718009388564539E-2</v>
          </cell>
          <cell r="G309">
            <v>7.558348378646744E-2</v>
          </cell>
          <cell r="H309">
            <v>0.11621524651582481</v>
          </cell>
          <cell r="I309">
            <v>0.10674557425850408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E310">
            <v>1.30234465284916E-8</v>
          </cell>
          <cell r="F310">
            <v>4.9323721569213895E-4</v>
          </cell>
          <cell r="G310">
            <v>1.13526569831137E-3</v>
          </cell>
          <cell r="H310">
            <v>1.3329562501098199E-3</v>
          </cell>
          <cell r="I310">
            <v>2.3969701608074498E-3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5.8299999999999997E-4</v>
          </cell>
          <cell r="E311">
            <v>7.0901302344652845E-4</v>
          </cell>
          <cell r="F311">
            <v>1.202250239138668E-3</v>
          </cell>
          <cell r="G311">
            <v>2.029480654341948E-3</v>
          </cell>
          <cell r="H311">
            <v>3.0095231830308501E-3</v>
          </cell>
          <cell r="I311">
            <v>3.3243858834173601E-3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2.4363560069222395E-2</v>
          </cell>
          <cell r="E312">
            <v>5.7971308675425492E-2</v>
          </cell>
          <cell r="F312">
            <v>0.19924019158190662</v>
          </cell>
          <cell r="G312">
            <v>0.83457399352168171</v>
          </cell>
          <cell r="H312">
            <v>1.8948870301329206</v>
          </cell>
          <cell r="I312">
            <v>2.2147515032836793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3.575737783448326E-2</v>
          </cell>
          <cell r="E313">
            <v>8.5082064442842539E-2</v>
          </cell>
          <cell r="F313">
            <v>0.29241649372945877</v>
          </cell>
          <cell r="G313">
            <v>1.2248693348755237</v>
          </cell>
          <cell r="H313">
            <v>2.7810464192266622</v>
          </cell>
          <cell r="I313">
            <v>3.2504981245514606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1.44871616219951E-3</v>
          </cell>
          <cell r="F314">
            <v>9.84681595691159E-3</v>
          </cell>
          <cell r="G314">
            <v>4.5285890395982201E-2</v>
          </cell>
          <cell r="H314">
            <v>6.7407464497244204E-2</v>
          </cell>
          <cell r="I314">
            <v>0.13986520774894201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4.0407161621995105E-3</v>
          </cell>
          <cell r="F315">
            <v>1.38875321191111E-2</v>
          </cell>
          <cell r="G315">
            <v>5.8171493148385267E-2</v>
          </cell>
          <cell r="H315">
            <v>0.15976256879352699</v>
          </cell>
          <cell r="I315">
            <v>0.18847006297552499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1.5499731477775969E-4</v>
          </cell>
          <cell r="E316">
            <v>1.9647884941852842E-4</v>
          </cell>
          <cell r="F316">
            <v>1.9669772603992443E-4</v>
          </cell>
          <cell r="G316">
            <v>2.1288240234166181E-3</v>
          </cell>
          <cell r="H316">
            <v>4.8338501811528059E-2</v>
          </cell>
          <cell r="I316">
            <v>5.3448925912504185E-2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4.0929519677691616E-4</v>
          </cell>
          <cell r="E317">
            <v>5.1154200713914401E-4</v>
          </cell>
          <cell r="F317">
            <v>5.1205295192452958E-4</v>
          </cell>
          <cell r="G317">
            <v>4.7587808143420346E-3</v>
          </cell>
          <cell r="H317">
            <v>9.9007549850544246E-2</v>
          </cell>
          <cell r="I317">
            <v>0.10191688647458479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F318">
            <v>1.93252565771098E-8</v>
          </cell>
          <cell r="G318">
            <v>5.4896600321630403E-5</v>
          </cell>
          <cell r="H318">
            <v>7.6779025691794305E-4</v>
          </cell>
          <cell r="I318">
            <v>7.6985313034950704E-4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3.3713942307692301E-6</v>
          </cell>
          <cell r="E319">
            <v>4.2877829886842395E-6</v>
          </cell>
          <cell r="F319">
            <v>4.3070595812835702E-6</v>
          </cell>
          <cell r="G319">
            <v>5.4917010131704296E-5</v>
          </cell>
          <cell r="H319">
            <v>1.0564704050310724E-3</v>
          </cell>
          <cell r="I319">
            <v>1.20556367976701E-3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1.242837863101599E-4</v>
          </cell>
          <cell r="E320">
            <v>1.050544011282357E-4</v>
          </cell>
          <cell r="F320">
            <v>1.0478692179565919E-4</v>
          </cell>
          <cell r="G320">
            <v>9.2363999756639925E-5</v>
          </cell>
          <cell r="H320">
            <v>2.1544789620771603E-5</v>
          </cell>
          <cell r="I320">
            <v>1.01619112047705E-5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4.5164426163531141E-4</v>
          </cell>
          <cell r="E321">
            <v>3.7506314453249803E-4</v>
          </cell>
          <cell r="F321">
            <v>3.74108195111092E-4</v>
          </cell>
          <cell r="G321">
            <v>3.2555243415544695E-4</v>
          </cell>
          <cell r="H321">
            <v>6.1556096415082127E-5</v>
          </cell>
          <cell r="I321">
            <v>2.7658514853990172E-5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G322">
            <v>1.9318054127844201E-7</v>
          </cell>
          <cell r="H322">
            <v>2.7043301088682198E-7</v>
          </cell>
          <cell r="I322">
            <v>8.5661135619516697E-8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2.2889457871254993E-6</v>
          </cell>
          <cell r="F323">
            <v>2.2827204740314001E-6</v>
          </cell>
          <cell r="G323">
            <v>2.0836148629842444E-6</v>
          </cell>
          <cell r="H323">
            <v>4.9067985702214695E-7</v>
          </cell>
          <cell r="I323">
            <v>2.5393093134085002E-7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3.0562527666424542E-5</v>
          </cell>
          <cell r="E324">
            <v>3.0985134394147086E-5</v>
          </cell>
          <cell r="F324">
            <v>3.056173328883797E-5</v>
          </cell>
          <cell r="G324">
            <v>1.3564530950539583E-5</v>
          </cell>
          <cell r="H324">
            <v>1.8532586134623777E-7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1.6703535913310382E-4</v>
          </cell>
          <cell r="E325">
            <v>1.6929150204199474E-4</v>
          </cell>
          <cell r="F325">
            <v>1.6703101756990245E-4</v>
          </cell>
          <cell r="G325">
            <v>7.4135108310579968E-5</v>
          </cell>
          <cell r="H325">
            <v>7.8377303740233466E-7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H326">
            <v>1.43603025886529E-8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7.0950041577769066E-7</v>
          </cell>
          <cell r="F327">
            <v>6.8509615384615069E-7</v>
          </cell>
          <cell r="G327">
            <v>3.0816355226879023E-7</v>
          </cell>
          <cell r="H327">
            <v>2.5042207542338199E-8</v>
          </cell>
          <cell r="I327">
            <v>4.91870874629141E-9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1.389590682185436E-2</v>
          </cell>
          <cell r="E328">
            <v>0.42383622928485853</v>
          </cell>
          <cell r="F328">
            <v>0.85658524036592498</v>
          </cell>
          <cell r="G328">
            <v>0.73186447266053989</v>
          </cell>
          <cell r="H328">
            <v>4.8690744142127852E-2</v>
          </cell>
          <cell r="I328">
            <v>1.6480620974709541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7.6702112882825789E-3</v>
          </cell>
          <cell r="E329">
            <v>0.23394755534277709</v>
          </cell>
          <cell r="F329">
            <v>0.47281475503980103</v>
          </cell>
          <cell r="G329">
            <v>0.40397184664949737</v>
          </cell>
          <cell r="H329">
            <v>2.6875628600843061E-2</v>
          </cell>
          <cell r="I329">
            <v>0.74857268855090664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1.31861507313291E-5</v>
          </cell>
          <cell r="E330">
            <v>4.3709537877176602E-2</v>
          </cell>
          <cell r="F330">
            <v>8.86158566581913E-2</v>
          </cell>
          <cell r="G330">
            <v>4.1537028231188702E-7</v>
          </cell>
          <cell r="H330">
            <v>8.1682273797705098E-7</v>
          </cell>
          <cell r="I330">
            <v>0.29346722120421098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1.4849469068937591E-3</v>
          </cell>
          <cell r="E331">
            <v>4.5281684576783041E-2</v>
          </cell>
          <cell r="F331">
            <v>0.13018009803782729</v>
          </cell>
          <cell r="G331">
            <v>0.11122575812543518</v>
          </cell>
          <cell r="H331">
            <v>7.3999684637259802E-3</v>
          </cell>
          <cell r="I331">
            <v>0.25046561379751298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16.2433238603905</v>
          </cell>
          <cell r="E332">
            <v>12.730909363060899</v>
          </cell>
          <cell r="F332">
            <v>336.90089237879499</v>
          </cell>
          <cell r="G332">
            <v>445.168594701926</v>
          </cell>
          <cell r="H332">
            <v>96.631658801930001</v>
          </cell>
          <cell r="I332">
            <v>150.86087760124099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0.31036968943509902</v>
          </cell>
          <cell r="E333">
            <v>0.26956545681243499</v>
          </cell>
          <cell r="F333">
            <v>5.9741359798173557</v>
          </cell>
          <cell r="G333">
            <v>7.8679649085698342</v>
          </cell>
          <cell r="H333">
            <v>1.7192865860569166</v>
          </cell>
          <cell r="I333">
            <v>2.6815542583749199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0.28800219610621403</v>
          </cell>
          <cell r="E334">
            <v>0.22572534331668295</v>
          </cell>
          <cell r="F334">
            <v>5.9734200776381972</v>
          </cell>
          <cell r="G334">
            <v>7.893060189750468</v>
          </cell>
          <cell r="H334">
            <v>1.7133272837221623</v>
          </cell>
          <cell r="I334">
            <v>2.6748382553411507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2.3357508287210497E-2</v>
          </cell>
          <cell r="E335">
            <v>4.1528328760144298E-2</v>
          </cell>
          <cell r="F335">
            <v>1.9764106911337963E-2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3.1715931498470401E-3</v>
          </cell>
          <cell r="F336">
            <v>7.9380571416609073E-6</v>
          </cell>
          <cell r="H336">
            <v>1.1442381205019761E-2</v>
          </cell>
          <cell r="I336">
            <v>1.5269348286672811E-2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9.687381138016396E-2</v>
          </cell>
          <cell r="E338">
            <v>0.14944686294244994</v>
          </cell>
          <cell r="F338">
            <v>0.18545535288582024</v>
          </cell>
          <cell r="G338">
            <v>6.2376147301276497</v>
          </cell>
          <cell r="H338">
            <v>16.043624845922139</v>
          </cell>
          <cell r="I338">
            <v>14.502997609126513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6.6179755473338445E-2</v>
          </cell>
          <cell r="E339">
            <v>0.10209525882052831</v>
          </cell>
          <cell r="F339">
            <v>0.1266946115812515</v>
          </cell>
          <cell r="G339">
            <v>4.2612529815387123</v>
          </cell>
          <cell r="H339">
            <v>10.243622478623537</v>
          </cell>
          <cell r="I339">
            <v>8.4276305036764256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6.2975011285611307E-5</v>
          </cell>
          <cell r="E340">
            <v>8.6504061771493896E-5</v>
          </cell>
          <cell r="F340">
            <v>3.2179851533108198E-3</v>
          </cell>
          <cell r="G340">
            <v>0.48683351398927799</v>
          </cell>
          <cell r="H340">
            <v>0.57116157660660405</v>
          </cell>
          <cell r="I340">
            <v>1.19897606263321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7.3501240246602309E-3</v>
          </cell>
          <cell r="E341">
            <v>1.1338997734421052E-2</v>
          </cell>
          <cell r="F341">
            <v>1.4071072659864899E-2</v>
          </cell>
          <cell r="G341">
            <v>0.47326693637822159</v>
          </cell>
          <cell r="H341">
            <v>1.4772932835275301</v>
          </cell>
          <cell r="I341">
            <v>1.5297229370632599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2.7976092603601951E-2</v>
          </cell>
          <cell r="E342">
            <v>2.4246111096493102E-2</v>
          </cell>
          <cell r="F342">
            <v>1.8650700996333456E-2</v>
          </cell>
          <cell r="G342">
            <v>9.3253292123763615E-3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4.0590779116786387E-2</v>
          </cell>
          <cell r="E343">
            <v>3.4854072421568773E-2</v>
          </cell>
          <cell r="F343">
            <v>2.6444324869834505E-2</v>
          </cell>
          <cell r="G343">
            <v>1.3222132254370371E-2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1.9499999999999999E-3</v>
          </cell>
          <cell r="E344">
            <v>1.6900000000000001E-3</v>
          </cell>
          <cell r="F344">
            <v>1.2999999999999999E-3</v>
          </cell>
          <cell r="G344">
            <v>6.4999999999999997E-4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6.1103769088309355E-2</v>
          </cell>
          <cell r="E345">
            <v>9.0581570763839936E-2</v>
          </cell>
          <cell r="F345">
            <v>0.11880785203555687</v>
          </cell>
          <cell r="G345">
            <v>1.7958275189209161</v>
          </cell>
          <cell r="H345">
            <v>7.0005963419655064</v>
          </cell>
          <cell r="I345">
            <v>6.3274189279733069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4.568667582735892E-2</v>
          </cell>
          <cell r="E346">
            <v>6.7726932743536833E-2</v>
          </cell>
          <cell r="F346">
            <v>8.8831440395250483E-2</v>
          </cell>
          <cell r="G346">
            <v>1.3427222399360557</v>
          </cell>
          <cell r="H346">
            <v>4.911083830770294</v>
          </cell>
          <cell r="I346">
            <v>4.0477631141466857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4.0169291216140498E-5</v>
          </cell>
          <cell r="E347">
            <v>6.1164204475575305E-5</v>
          </cell>
          <cell r="F347">
            <v>2.16540481506669E-3</v>
          </cell>
          <cell r="G347">
            <v>0.12306998055802799</v>
          </cell>
          <cell r="H347">
            <v>0.172776095766803</v>
          </cell>
          <cell r="I347">
            <v>0.31526850632484499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4.2613905888890299E-3</v>
          </cell>
          <cell r="E348">
            <v>6.2281134319106205E-3</v>
          </cell>
          <cell r="F348">
            <v>8.1689281871707396E-3</v>
          </cell>
          <cell r="G348">
            <v>0.12347552673482981</v>
          </cell>
          <cell r="H348">
            <v>0.48133917540448201</v>
          </cell>
          <cell r="I348">
            <v>0.43505358207955303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0.19376012798548267</v>
          </cell>
          <cell r="E349">
            <v>1.0011540565024351</v>
          </cell>
          <cell r="F349">
            <v>1.7572225562039532</v>
          </cell>
          <cell r="G349">
            <v>1.4799578655913026</v>
          </cell>
          <cell r="H349">
            <v>4.8168974895486087</v>
          </cell>
          <cell r="I349">
            <v>5.6521504116962982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0.14962484887741923</v>
          </cell>
          <cell r="E350">
            <v>0.77310810002362818</v>
          </cell>
          <cell r="F350">
            <v>1.3569569867114635</v>
          </cell>
          <cell r="G350">
            <v>1.1428485018374737</v>
          </cell>
          <cell r="H350">
            <v>3.4971370488036224</v>
          </cell>
          <cell r="I350">
            <v>3.7491191736947811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1.36567826098621E-4</v>
          </cell>
          <cell r="E351">
            <v>5.1447695831337001E-2</v>
          </cell>
          <cell r="F351">
            <v>6.4450128320297298E-2</v>
          </cell>
          <cell r="G351">
            <v>1.19558362619099E-6</v>
          </cell>
          <cell r="H351">
            <v>0.1223870828643</v>
          </cell>
          <cell r="I351">
            <v>0.36087903761574502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1.533943675888862E-2</v>
          </cell>
          <cell r="E352">
            <v>7.8831031411347799E-2</v>
          </cell>
          <cell r="F352">
            <v>0.1383640777852358</v>
          </cell>
          <cell r="G352">
            <v>0.11653220175781639</v>
          </cell>
          <cell r="H352">
            <v>0.37928355557427201</v>
          </cell>
          <cell r="I352">
            <v>0.44505133470529301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1.98371646633589E-5</v>
          </cell>
          <cell r="G353">
            <v>1.9832629181833901E-5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4.4598668470394203E-8</v>
          </cell>
          <cell r="G354">
            <v>4.4588471628238398E-8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3.517227777191299E-7</v>
          </cell>
          <cell r="G355">
            <v>3.5164236138003322E-7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1.20570998233888E-8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1.20570998233888E-8</v>
          </cell>
          <cell r="G357">
            <v>1.20570998233888E-8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H358">
            <v>1.1132418106281929E-4</v>
          </cell>
          <cell r="I358">
            <v>1.7694493414762344E-4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H359">
            <v>1.9312174673948531E-4</v>
          </cell>
          <cell r="I359">
            <v>2.9571045291018622E-4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1.3067923920052E-8</v>
          </cell>
          <cell r="F360">
            <v>1.5674320691566401E-8</v>
          </cell>
          <cell r="G360">
            <v>2.1779386060038701E-8</v>
          </cell>
          <cell r="H360">
            <v>7.7091367203338392E-6</v>
          </cell>
          <cell r="I360">
            <v>9.7767653988790196E-6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1.3067923920052E-8</v>
          </cell>
          <cell r="F361">
            <v>2.8742244611618399E-8</v>
          </cell>
          <cell r="G361">
            <v>4.8790190492148499E-8</v>
          </cell>
          <cell r="H361">
            <v>7.7960669540263596E-6</v>
          </cell>
          <cell r="I361">
            <v>1.3657516547297901E-5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0.192560644378481</v>
          </cell>
          <cell r="G362">
            <v>0.192561949780688</v>
          </cell>
          <cell r="H362">
            <v>1.0865616924324091E-4</v>
          </cell>
          <cell r="I362">
            <v>2.01205820905166E-5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3.0530886776342341E-4</v>
          </cell>
          <cell r="G363">
            <v>3.0531093750550838E-4</v>
          </cell>
          <cell r="H363">
            <v>1.9823205315045431E-7</v>
          </cell>
          <cell r="I363">
            <v>4.1744058484856805E-8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3.4141958223135017E-3</v>
          </cell>
          <cell r="G364">
            <v>3.4142189677426947E-3</v>
          </cell>
          <cell r="H364">
            <v>1.926527823461718E-6</v>
          </cell>
          <cell r="I364">
            <v>3.5674790940632287E-7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6.6348564870074598E-6</v>
          </cell>
          <cell r="H365">
            <v>1.1215391542915501E-8</v>
          </cell>
          <cell r="I365">
            <v>1.0997377298426699E-8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6.6348564870074598E-6</v>
          </cell>
          <cell r="G366">
            <v>6.6348564870074598E-6</v>
          </cell>
          <cell r="H366">
            <v>2.6673929106839199E-8</v>
          </cell>
          <cell r="I366">
            <v>1.93347531630055E-8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1.269934353694132E-2</v>
          </cell>
          <cell r="E367">
            <v>3.5586319509588182E-3</v>
          </cell>
          <cell r="F367">
            <v>32.991353953080662</v>
          </cell>
          <cell r="G367">
            <v>54.355081198812826</v>
          </cell>
          <cell r="H367">
            <v>15.932021459934056</v>
          </cell>
          <cell r="I367">
            <v>4.9659438491603707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2.1469196162567063E-5</v>
          </cell>
          <cell r="E368">
            <v>6.0186412347647485E-6</v>
          </cell>
          <cell r="F368">
            <v>6.0945912746178971E-2</v>
          </cell>
          <cell r="G368">
            <v>0.10506129243679446</v>
          </cell>
          <cell r="H368">
            <v>3.4313025148482897E-2</v>
          </cell>
          <cell r="I368">
            <v>1.1027742792360528E-2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1.7325161714790347E-4</v>
          </cell>
          <cell r="E369">
            <v>4.854886699807393E-5</v>
          </cell>
          <cell r="F369">
            <v>0.45008668421665304</v>
          </cell>
          <cell r="G369">
            <v>0.74154271758271295</v>
          </cell>
          <cell r="H369">
            <v>0.21735363519691817</v>
          </cell>
          <cell r="I369">
            <v>6.7748210766171532E-2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F370">
            <v>1.1491270718148199E-3</v>
          </cell>
          <cell r="G370">
            <v>1.12059658130672E-3</v>
          </cell>
          <cell r="H370">
            <v>4.6131314660938401E-4</v>
          </cell>
          <cell r="I370">
            <v>1.06512895975601E-8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4.3799482106488604E-7</v>
          </cell>
          <cell r="E371">
            <v>1.8398661105057103E-7</v>
          </cell>
          <cell r="F371">
            <v>1.1493110977305783E-3</v>
          </cell>
          <cell r="G371">
            <v>2.2698605000215774E-3</v>
          </cell>
          <cell r="H371">
            <v>6.5983027404535198E-4</v>
          </cell>
          <cell r="I371">
            <v>2.31367760213325E-4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1.6882065706392699</v>
          </cell>
          <cell r="G372">
            <v>1.8152911533749581</v>
          </cell>
          <cell r="H372">
            <v>4.4026848140852799</v>
          </cell>
          <cell r="I372">
            <v>7.7764571911840257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1.7767065101614034E-3</v>
          </cell>
          <cell r="G373">
            <v>1.9214733127344108E-3</v>
          </cell>
          <cell r="H373">
            <v>5.3767668219703996E-3</v>
          </cell>
          <cell r="I373">
            <v>1.064078290189867E-2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2.9932740614171522E-2</v>
          </cell>
          <cell r="G374">
            <v>3.2186013357712102E-2</v>
          </cell>
          <cell r="H374">
            <v>7.8061787483781675E-2</v>
          </cell>
          <cell r="I374">
            <v>0.13788044665219903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3.86085028605961E-5</v>
          </cell>
          <cell r="G375">
            <v>3.1471742190556101E-6</v>
          </cell>
          <cell r="H375">
            <v>4.5758942393706797E-5</v>
          </cell>
          <cell r="I375">
            <v>2.15549795736908E-4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3.86085028605961E-5</v>
          </cell>
          <cell r="G376">
            <v>4.1755677079651801E-5</v>
          </cell>
          <cell r="H376">
            <v>1.16836355623919E-4</v>
          </cell>
          <cell r="I376">
            <v>2.31223205735303E-4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8.2035671296678299</v>
          </cell>
          <cell r="E377">
            <v>9.660892580104143</v>
          </cell>
          <cell r="F377">
            <v>17.344982978146405</v>
          </cell>
          <cell r="G377">
            <v>29.07629493678856</v>
          </cell>
          <cell r="H377">
            <v>2.8340016991441885</v>
          </cell>
          <cell r="I377">
            <v>5.8235540400091098E-5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9.7889761558240529E-3</v>
          </cell>
          <cell r="E378">
            <v>1.1558617448952594E-2</v>
          </cell>
          <cell r="F378">
            <v>2.1536725083001428E-2</v>
          </cell>
          <cell r="G378">
            <v>3.8899321727815649E-2</v>
          </cell>
          <cell r="H378">
            <v>3.9785296858846119E-3</v>
          </cell>
          <cell r="I378">
            <v>9.0124091839639692E-8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0.11191769617555032</v>
          </cell>
          <cell r="E379">
            <v>0.13179935307099808</v>
          </cell>
          <cell r="F379">
            <v>0.23663005427211994</v>
          </cell>
          <cell r="G379">
            <v>0.39667523788251824</v>
          </cell>
          <cell r="H379">
            <v>3.8663051830070773E-2</v>
          </cell>
          <cell r="I379">
            <v>7.9448213369837788E-7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1.6135695818486701E-8</v>
          </cell>
          <cell r="F380">
            <v>1.88162177219181E-4</v>
          </cell>
          <cell r="G380">
            <v>4.23452618034168E-4</v>
          </cell>
          <cell r="H380">
            <v>2.1952432981827301E-8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2.1798097395179548E-4</v>
          </cell>
          <cell r="F381">
            <v>4.0614315117097697E-4</v>
          </cell>
          <cell r="G381">
            <v>7.3356471477432005E-4</v>
          </cell>
          <cell r="H381">
            <v>7.5046809917326794E-5</v>
          </cell>
          <cell r="I381">
            <v>1.4890257075041799E-8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45.642919223187405</v>
          </cell>
          <cell r="E382">
            <v>63.724167293868703</v>
          </cell>
          <cell r="F382">
            <v>109.5286628000926</v>
          </cell>
          <cell r="G382">
            <v>183.91322336539525</v>
          </cell>
          <cell r="H382">
            <v>1.6680576847495862E-3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3.6084387788702349E-2</v>
          </cell>
          <cell r="E383">
            <v>5.051307856876238E-2</v>
          </cell>
          <cell r="F383">
            <v>8.9920225111399507E-2</v>
          </cell>
          <cell r="G383">
            <v>0.16555754449625909</v>
          </cell>
          <cell r="H383">
            <v>1.6655478290158373E-6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0.62268648326313014</v>
          </cell>
          <cell r="E384">
            <v>0.86936108177174221</v>
          </cell>
          <cell r="F384">
            <v>1.4942518799466908</v>
          </cell>
          <cell r="G384">
            <v>2.509048067740725</v>
          </cell>
          <cell r="H384">
            <v>2.2756585057975232E-5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F385">
            <v>7.4312334313711404E-4</v>
          </cell>
          <cell r="G385">
            <v>2.1228259235896801E-3</v>
          </cell>
          <cell r="H385">
            <v>2.49643000839144E-8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9.5255625879043604E-4</v>
          </cell>
          <cell r="F386">
            <v>1.6956796019275502E-3</v>
          </cell>
          <cell r="G386">
            <v>3.1220175226931118E-3</v>
          </cell>
          <cell r="H386">
            <v>5.3236778378129197E-8</v>
          </cell>
          <cell r="I386">
            <v>8.5508031888422601E-9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0.165877747889598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8.7456907182673706E-5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2.2629979248239805E-3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3.0968419899323786E-11</v>
          </cell>
          <cell r="F390">
            <v>5.7460006550594982E-11</v>
          </cell>
          <cell r="G390">
            <v>1.4592971441010091E-11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7.7531435221154903E-3</v>
          </cell>
          <cell r="E391">
            <v>7.7369010444332297E-3</v>
          </cell>
          <cell r="F391">
            <v>7.6887556256093397E-3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1.367831794054438E-3</v>
          </cell>
          <cell r="E392">
            <v>1.0942498886523661E-3</v>
          </cell>
          <cell r="F392">
            <v>6.8389294912598903E-4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1.3746708372545179E-4</v>
          </cell>
          <cell r="E393">
            <v>1.3717909653250426E-4</v>
          </cell>
          <cell r="F393">
            <v>1.3632545435477556E-4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1.27107929717777</v>
          </cell>
          <cell r="E395">
            <v>1.26941536482666</v>
          </cell>
          <cell r="F395">
            <v>1.26444825176714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0.24222784264091413</v>
          </cell>
          <cell r="E396">
            <v>0.19378234346513876</v>
          </cell>
          <cell r="F396">
            <v>0.12111396450284653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1.7340781680460743E-2</v>
          </cell>
          <cell r="E397">
            <v>1.7318081375534193E-2</v>
          </cell>
          <cell r="F397">
            <v>1.7250317213739919E-2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3.5760942130257552E-2</v>
          </cell>
          <cell r="E399">
            <v>8.5090586391077458E-2</v>
          </cell>
          <cell r="F399">
            <v>0.29244575719975968</v>
          </cell>
          <cell r="G399">
            <v>1.2249927056090317</v>
          </cell>
          <cell r="H399">
            <v>2.7813255687779415</v>
          </cell>
          <cell r="I399">
            <v>3.2508238818587589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3.5760942130257552E-2</v>
          </cell>
          <cell r="E400">
            <v>8.5090586391077458E-2</v>
          </cell>
          <cell r="F400">
            <v>0.29244575719975968</v>
          </cell>
          <cell r="G400">
            <v>1.2249927056090317</v>
          </cell>
          <cell r="H400">
            <v>2.7813255687779415</v>
          </cell>
          <cell r="I400">
            <v>3.2508238818587589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3.77990693249039E-3</v>
          </cell>
          <cell r="E401">
            <v>5.2141077251200603E-3</v>
          </cell>
          <cell r="F401">
            <v>2.1917297080119299E-2</v>
          </cell>
          <cell r="G401">
            <v>0.100274572064703</v>
          </cell>
          <cell r="H401">
            <v>0.121584812602097</v>
          </cell>
          <cell r="I401">
            <v>0.25549709471196103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3.77990693249039E-3</v>
          </cell>
          <cell r="E402">
            <v>8.9940146576104503E-3</v>
          </cell>
          <cell r="F402">
            <v>3.0911311737729801E-2</v>
          </cell>
          <cell r="G402">
            <v>0.12948087707282399</v>
          </cell>
          <cell r="H402">
            <v>0.29398418227898698</v>
          </cell>
          <cell r="I402">
            <v>0.34360982873088902</v>
          </cell>
        </row>
        <row r="403">
          <cell r="A403" t="str">
            <v>T_B_c-FCLH2O-S2</v>
          </cell>
          <cell r="B403" t="str">
            <v>VAR_fout</v>
          </cell>
          <cell r="C403" t="str">
            <v>TPBSc</v>
          </cell>
          <cell r="H403">
            <v>7.5397129553385009E-7</v>
          </cell>
          <cell r="I403">
            <v>1.8790512055962507E-6</v>
          </cell>
        </row>
        <row r="404">
          <cell r="A404" t="str">
            <v>T_B_c-FCLH2O-S2</v>
          </cell>
          <cell r="B404" t="str">
            <v>VAR_fin</v>
          </cell>
          <cell r="C404" t="str">
            <v>TH2O</v>
          </cell>
          <cell r="H404">
            <v>4.1534399927302442E-6</v>
          </cell>
          <cell r="I404">
            <v>8.5874795466028643E-6</v>
          </cell>
        </row>
        <row r="405">
          <cell r="A405" t="str">
            <v>T_B_c-FCLH2O-S2</v>
          </cell>
          <cell r="B405" t="str">
            <v>VAR_ncap</v>
          </cell>
          <cell r="C405" t="str">
            <v>-</v>
          </cell>
          <cell r="I405">
            <v>5.8051676814716799E-8</v>
          </cell>
        </row>
        <row r="406">
          <cell r="A406" t="str">
            <v>T_B_c-FCLH2O-S2</v>
          </cell>
          <cell r="B406" t="str">
            <v>VAR_cap</v>
          </cell>
          <cell r="C406" t="str">
            <v>-</v>
          </cell>
          <cell r="H406">
            <v>2.9346145963421799E-8</v>
          </cell>
          <cell r="I406">
            <v>6.3201591951186604E-8</v>
          </cell>
        </row>
        <row r="407">
          <cell r="A407" t="str">
            <v>T_C-HYBGSLEXT</v>
          </cell>
          <cell r="B407" t="str">
            <v>VAR_fout</v>
          </cell>
          <cell r="C407" t="str">
            <v>CO2_T</v>
          </cell>
          <cell r="D407">
            <v>92.548942663293701</v>
          </cell>
          <cell r="E407">
            <v>91.724442495681899</v>
          </cell>
          <cell r="F407">
            <v>68.278490230052597</v>
          </cell>
          <cell r="G407">
            <v>32.395464213998899</v>
          </cell>
        </row>
        <row r="408">
          <cell r="A408" t="str">
            <v>T_C-HYBGSLEXT</v>
          </cell>
          <cell r="B408" t="str">
            <v>VAR_fout</v>
          </cell>
          <cell r="C408" t="str">
            <v>TPCAR</v>
          </cell>
          <cell r="D408">
            <v>0.61924440720838769</v>
          </cell>
          <cell r="E408">
            <v>0.62769373680797436</v>
          </cell>
          <cell r="F408">
            <v>0.48284133664084694</v>
          </cell>
          <cell r="G408">
            <v>0.24142068074909334</v>
          </cell>
        </row>
        <row r="409">
          <cell r="A409" t="str">
            <v>T_C-HYBGSLEXT</v>
          </cell>
          <cell r="B409" t="str">
            <v>VAR_fin</v>
          </cell>
          <cell r="C409" t="str">
            <v>TGSL</v>
          </cell>
          <cell r="D409">
            <v>1.2540507135947647</v>
          </cell>
          <cell r="E409">
            <v>1.2428786246027355</v>
          </cell>
          <cell r="F409">
            <v>0.9251827944451575</v>
          </cell>
          <cell r="G409">
            <v>0.43896292972898232</v>
          </cell>
        </row>
        <row r="410">
          <cell r="A410" t="str">
            <v>T_C-HYBGSLEXT</v>
          </cell>
          <cell r="B410" t="str">
            <v>VAR_cap</v>
          </cell>
          <cell r="C410" t="str">
            <v>-</v>
          </cell>
          <cell r="D410">
            <v>6.5841999999999998E-2</v>
          </cell>
          <cell r="E410">
            <v>5.7063066666666697E-2</v>
          </cell>
          <cell r="F410">
            <v>4.38946666666667E-2</v>
          </cell>
          <cell r="G410">
            <v>2.1947333333333301E-2</v>
          </cell>
        </row>
        <row r="411">
          <cell r="A411" t="str">
            <v>TPAVDKEREXT</v>
          </cell>
          <cell r="B411" t="str">
            <v>VAR_fout</v>
          </cell>
          <cell r="C411" t="str">
            <v>CO2_T</v>
          </cell>
          <cell r="D411">
            <v>79.576349423418094</v>
          </cell>
          <cell r="E411">
            <v>100.796237247683</v>
          </cell>
          <cell r="F411">
            <v>132.626068984081</v>
          </cell>
          <cell r="G411">
            <v>185.675788544743</v>
          </cell>
          <cell r="H411">
            <v>154.38211110512901</v>
          </cell>
          <cell r="I411">
            <v>123.088433665514</v>
          </cell>
        </row>
        <row r="412">
          <cell r="A412" t="str">
            <v>TPAVDKEREXT</v>
          </cell>
          <cell r="B412" t="str">
            <v>VAR_fout</v>
          </cell>
          <cell r="C412" t="str">
            <v>TPAVD</v>
          </cell>
          <cell r="D412">
            <v>1.0930817228491501</v>
          </cell>
          <cell r="E412">
            <v>1.3845636984571901</v>
          </cell>
          <cell r="F412">
            <v>1.82178666186924</v>
          </cell>
          <cell r="G412">
            <v>2.5504916008893299</v>
          </cell>
          <cell r="H412">
            <v>2.1206333943012199</v>
          </cell>
          <cell r="I412">
            <v>1.6907751877131001</v>
          </cell>
        </row>
        <row r="413">
          <cell r="A413" t="str">
            <v>TPAVDKEREXT</v>
          </cell>
          <cell r="B413" t="str">
            <v>VAR_fin</v>
          </cell>
          <cell r="C413" t="str">
            <v>TKER</v>
          </cell>
          <cell r="D413">
            <v>1.0930817228491501</v>
          </cell>
          <cell r="E413">
            <v>1.3845636984571901</v>
          </cell>
          <cell r="F413">
            <v>1.82178666186924</v>
          </cell>
          <cell r="G413">
            <v>2.5504916008893299</v>
          </cell>
          <cell r="H413">
            <v>2.1206333943012199</v>
          </cell>
          <cell r="I413">
            <v>1.6907751877131001</v>
          </cell>
        </row>
        <row r="414">
          <cell r="A414" t="str">
            <v>TPAVDKEREXT</v>
          </cell>
          <cell r="B414" t="str">
            <v>VAR_ncap</v>
          </cell>
          <cell r="C414" t="str">
            <v>-</v>
          </cell>
          <cell r="D414">
            <v>0.32936522325749001</v>
          </cell>
          <cell r="E414">
            <v>0.87625179776218898</v>
          </cell>
          <cell r="F414">
            <v>0.79620612046943795</v>
          </cell>
          <cell r="G414">
            <v>1.2949801548113899</v>
          </cell>
          <cell r="H414">
            <v>0.74862073839185095</v>
          </cell>
          <cell r="I414">
            <v>1.1911068789443799</v>
          </cell>
        </row>
        <row r="415">
          <cell r="A415" t="str">
            <v>TPAVDKEREXT</v>
          </cell>
          <cell r="B415" t="str">
            <v>VAR_cap</v>
          </cell>
          <cell r="C415" t="str">
            <v>-</v>
          </cell>
          <cell r="D415">
            <v>1.42244694610664</v>
          </cell>
          <cell r="E415">
            <v>2.29869874386883</v>
          </cell>
          <cell r="F415">
            <v>2.2415612919606032</v>
          </cell>
          <cell r="G415">
            <v>2.8088479429293702</v>
          </cell>
          <cell r="H415">
            <v>2.2324276158240748</v>
          </cell>
          <cell r="I415">
            <v>1.76197437234851</v>
          </cell>
        </row>
        <row r="416">
          <cell r="A416" t="str">
            <v>T_C-ICE-GSL-S1</v>
          </cell>
          <cell r="B416" t="str">
            <v>VAR_fout</v>
          </cell>
          <cell r="C416" t="str">
            <v>CO2_T</v>
          </cell>
          <cell r="D416">
            <v>23.884371516025627</v>
          </cell>
          <cell r="E416">
            <v>27.488083106328308</v>
          </cell>
          <cell r="F416">
            <v>18.956128630400812</v>
          </cell>
          <cell r="G416">
            <v>15.873817566839314</v>
          </cell>
          <cell r="H416">
            <v>3.1911970320955461E-5</v>
          </cell>
        </row>
        <row r="417">
          <cell r="A417" t="str">
            <v>T_C-ICE-GSL-S1</v>
          </cell>
          <cell r="B417" t="str">
            <v>VAR_fout</v>
          </cell>
          <cell r="C417" t="str">
            <v>TPCAR</v>
          </cell>
          <cell r="D417">
            <v>0.24033640085398442</v>
          </cell>
          <cell r="E417">
            <v>0.27039796944545064</v>
          </cell>
          <cell r="F417">
            <v>0.18703950911265876</v>
          </cell>
          <cell r="G417">
            <v>0.15560601904246971</v>
          </cell>
          <cell r="H417">
            <v>2.7148413022051856E-7</v>
          </cell>
        </row>
        <row r="418">
          <cell r="A418" t="str">
            <v>T_C-ICE-GSL-S1</v>
          </cell>
          <cell r="B418" t="str">
            <v>VAR_fin</v>
          </cell>
          <cell r="C418" t="str">
            <v>TGSL</v>
          </cell>
          <cell r="D418">
            <v>0.32363647040685145</v>
          </cell>
          <cell r="E418">
            <v>0.37246725076325626</v>
          </cell>
          <cell r="F418">
            <v>0.25685811152304622</v>
          </cell>
          <cell r="G418">
            <v>0.21509237895446229</v>
          </cell>
          <cell r="H418">
            <v>4.324115219641658E-7</v>
          </cell>
        </row>
        <row r="419">
          <cell r="A419" t="str">
            <v>T_C-ICE-GSL-S1</v>
          </cell>
          <cell r="B419" t="str">
            <v>VAR_ncap</v>
          </cell>
          <cell r="C419" t="str">
            <v>-</v>
          </cell>
          <cell r="E419">
            <v>1.9777453384198999E-8</v>
          </cell>
          <cell r="F419">
            <v>9.3395975671077996E-7</v>
          </cell>
          <cell r="G419">
            <v>2.2820086098587E-7</v>
          </cell>
          <cell r="H419">
            <v>8.9928684031413596E-8</v>
          </cell>
          <cell r="I419">
            <v>2.64106024841509E-8</v>
          </cell>
        </row>
        <row r="420">
          <cell r="A420" t="str">
            <v>T_C-ICE-GSL-S1</v>
          </cell>
          <cell r="B420" t="str">
            <v>VAR_cap</v>
          </cell>
          <cell r="C420" t="str">
            <v>-</v>
          </cell>
          <cell r="D420">
            <v>2.5677041901532797E-2</v>
          </cell>
          <cell r="E420">
            <v>2.8888784928200559E-2</v>
          </cell>
          <cell r="F420">
            <v>2.8425571180204168E-2</v>
          </cell>
          <cell r="G420">
            <v>2.3648555631383218E-2</v>
          </cell>
          <cell r="H420">
            <v>3.8705053347431001E-7</v>
          </cell>
          <cell r="I420">
            <v>1.07693136428956E-7</v>
          </cell>
        </row>
        <row r="421">
          <cell r="A421" t="str">
            <v>V2G</v>
          </cell>
          <cell r="B421" t="str">
            <v>VAR_fout</v>
          </cell>
          <cell r="C421" t="str">
            <v>ELC35</v>
          </cell>
          <cell r="G421">
            <v>1.2953485547293758E-4</v>
          </cell>
          <cell r="H421">
            <v>2.6602928227741974E-4</v>
          </cell>
          <cell r="I421">
            <v>1.9645368219072528</v>
          </cell>
        </row>
        <row r="422">
          <cell r="A422" t="str">
            <v>V2G</v>
          </cell>
          <cell r="B422" t="str">
            <v>VAR_fin</v>
          </cell>
          <cell r="C422" t="str">
            <v>T-ELC-Bus_c_BatSTGout_S1</v>
          </cell>
          <cell r="G422">
            <v>1.8876505039441849E-7</v>
          </cell>
          <cell r="H422">
            <v>6.5115815105053065E-6</v>
          </cell>
          <cell r="I422">
            <v>4.5557260070243677E-6</v>
          </cell>
        </row>
        <row r="423">
          <cell r="A423" t="str">
            <v>V2G</v>
          </cell>
          <cell r="B423" t="str">
            <v>VAR_fin</v>
          </cell>
          <cell r="C423" t="str">
            <v>T-ELC-Bus_c_BatSTGout_S2</v>
          </cell>
          <cell r="H423">
            <v>4.0037716517079453E-6</v>
          </cell>
          <cell r="I423">
            <v>1.7224149039049554E-6</v>
          </cell>
        </row>
        <row r="424">
          <cell r="A424" t="str">
            <v>V2G</v>
          </cell>
          <cell r="B424" t="str">
            <v>VAR_fin</v>
          </cell>
          <cell r="C424" t="str">
            <v>T-ELC-car-BatSTGOut_S1</v>
          </cell>
          <cell r="G424">
            <v>1.476504481894368E-5</v>
          </cell>
          <cell r="H424">
            <v>4.8942783177608452E-5</v>
          </cell>
          <cell r="I424">
            <v>0.44298011933084708</v>
          </cell>
        </row>
        <row r="425">
          <cell r="A425" t="str">
            <v>V2G</v>
          </cell>
          <cell r="B425" t="str">
            <v>VAR_fin</v>
          </cell>
          <cell r="C425" t="str">
            <v>T-ELC-car-BatSTGOut_S2</v>
          </cell>
          <cell r="G425">
            <v>1.2626484856497927E-5</v>
          </cell>
          <cell r="H425">
            <v>3.6017661032762109E-5</v>
          </cell>
          <cell r="I425">
            <v>0.34141522697496157</v>
          </cell>
        </row>
        <row r="426">
          <cell r="A426" t="str">
            <v>V2G</v>
          </cell>
          <cell r="B426" t="str">
            <v>VAR_fin</v>
          </cell>
          <cell r="C426" t="str">
            <v>T-ELC-car-BatSTGOut_S3</v>
          </cell>
          <cell r="G426">
            <v>1.3525310661363381E-5</v>
          </cell>
          <cell r="H426">
            <v>3.6584421772963872E-5</v>
          </cell>
          <cell r="I426">
            <v>0.43227794728799041</v>
          </cell>
        </row>
        <row r="427">
          <cell r="A427" t="str">
            <v>V2G</v>
          </cell>
          <cell r="B427" t="str">
            <v>VAR_fin</v>
          </cell>
          <cell r="C427" t="str">
            <v>T-ELC-car-BatSTGOut_S4</v>
          </cell>
          <cell r="G427">
            <v>1.3997200050713566E-5</v>
          </cell>
          <cell r="H427">
            <v>3.5808383314029389E-5</v>
          </cell>
          <cell r="I427">
            <v>0.45322396629760775</v>
          </cell>
        </row>
        <row r="428">
          <cell r="A428" t="str">
            <v>V2G</v>
          </cell>
          <cell r="B428" t="str">
            <v>VAR_fin</v>
          </cell>
          <cell r="C428" t="str">
            <v>T-ELC-car-PlgSTGOut_S1</v>
          </cell>
          <cell r="H428">
            <v>5.2261506787130373E-7</v>
          </cell>
          <cell r="I428">
            <v>2.0698100816141798E-8</v>
          </cell>
        </row>
        <row r="429">
          <cell r="A429" t="str">
            <v>V2G</v>
          </cell>
          <cell r="B429" t="str">
            <v>VAR_fin</v>
          </cell>
          <cell r="C429" t="str">
            <v>T-ELC-car-PlgSTGOut_S2</v>
          </cell>
          <cell r="H429">
            <v>9.573575425473634E-6</v>
          </cell>
          <cell r="I429">
            <v>4.0984403286384352E-6</v>
          </cell>
        </row>
        <row r="430">
          <cell r="A430" t="str">
            <v>V2G</v>
          </cell>
          <cell r="B430" t="str">
            <v>VAR_fin</v>
          </cell>
          <cell r="C430" t="str">
            <v>T-ELC-car-PlgSTGOut_S3</v>
          </cell>
          <cell r="G430">
            <v>2.4897646804093807E-5</v>
          </cell>
          <cell r="H430">
            <v>3.4855511557746315E-5</v>
          </cell>
          <cell r="I430">
            <v>0.29457967551509812</v>
          </cell>
        </row>
        <row r="431">
          <cell r="A431" t="str">
            <v>V2G</v>
          </cell>
          <cell r="B431" t="str">
            <v>VAR_fin</v>
          </cell>
          <cell r="C431" t="str">
            <v>T-ELC-TWSTGout_S1</v>
          </cell>
          <cell r="G431">
            <v>1.8331562488785314E-5</v>
          </cell>
          <cell r="H431">
            <v>7.5351436692590354E-6</v>
          </cell>
          <cell r="I431">
            <v>5.604104672658288E-6</v>
          </cell>
        </row>
        <row r="432">
          <cell r="A432" t="str">
            <v>V2G</v>
          </cell>
          <cell r="B432" t="str">
            <v>VAR_fin</v>
          </cell>
          <cell r="C432" t="str">
            <v>T-ELC-car-PlgSTGOut_S4</v>
          </cell>
          <cell r="H432">
            <v>3.7262368784247016E-6</v>
          </cell>
          <cell r="I432">
            <v>5.3178828703236533E-6</v>
          </cell>
        </row>
        <row r="433">
          <cell r="A433" t="str">
            <v>V2G</v>
          </cell>
          <cell r="B433" t="str">
            <v>VAR_fin</v>
          </cell>
          <cell r="C433" t="str">
            <v>T-ELC-TWSTGout_S2</v>
          </cell>
          <cell r="G433">
            <v>1.7472291951344988E-5</v>
          </cell>
          <cell r="H433">
            <v>8.363862289511937E-6</v>
          </cell>
          <cell r="I433">
            <v>6.2889368474880786E-6</v>
          </cell>
        </row>
        <row r="434">
          <cell r="A434" t="str">
            <v>V2G</v>
          </cell>
          <cell r="B434" t="str">
            <v>VAR_fin</v>
          </cell>
          <cell r="C434" t="str">
            <v>T-ELC-TWSTGout_S3</v>
          </cell>
          <cell r="G434">
            <v>2.1101278784948973E-6</v>
          </cell>
          <cell r="H434">
            <v>9.8797101629284869E-6</v>
          </cell>
          <cell r="I434">
            <v>1.0052058991814673E-5</v>
          </cell>
        </row>
        <row r="435">
          <cell r="A435" t="str">
            <v>V2G</v>
          </cell>
          <cell r="B435" t="str">
            <v>VAR_fin</v>
          </cell>
          <cell r="C435" t="str">
            <v>T-ELC-TWSTGout_S4</v>
          </cell>
          <cell r="G435">
            <v>4.3038762021466022E-6</v>
          </cell>
          <cell r="H435">
            <v>1.062317591578576E-5</v>
          </cell>
          <cell r="I435">
            <v>1.4869329060513614E-5</v>
          </cell>
        </row>
        <row r="436">
          <cell r="A436" t="str">
            <v>V2G</v>
          </cell>
          <cell r="B436" t="str">
            <v>VAR_fin</v>
          </cell>
          <cell r="C436" t="str">
            <v>T-ELC-HGV_BatSTGout</v>
          </cell>
          <cell r="G436">
            <v>2.3585756246697333E-7</v>
          </cell>
          <cell r="H436">
            <v>5.3336317832658691E-6</v>
          </cell>
        </row>
        <row r="437">
          <cell r="A437" t="str">
            <v>V2G</v>
          </cell>
          <cell r="B437" t="str">
            <v>VAR_ncap</v>
          </cell>
          <cell r="C437" t="str">
            <v>-</v>
          </cell>
          <cell r="G437">
            <v>1.6600270411536601E-5</v>
          </cell>
          <cell r="H437">
            <v>1.44345053996801E-4</v>
          </cell>
          <cell r="I437">
            <v>2.4832294448288299</v>
          </cell>
        </row>
        <row r="438">
          <cell r="A438" t="str">
            <v>V2G</v>
          </cell>
          <cell r="B438" t="str">
            <v>VAR_cap</v>
          </cell>
          <cell r="C438" t="str">
            <v>-</v>
          </cell>
          <cell r="G438">
            <v>1.6600270411536601E-5</v>
          </cell>
          <cell r="H438">
            <v>1.572127165272189E-4</v>
          </cell>
          <cell r="I438">
            <v>2.4833348465598903</v>
          </cell>
        </row>
        <row r="439">
          <cell r="A439" t="str">
            <v>TPSHPELCEXT</v>
          </cell>
          <cell r="B439" t="str">
            <v>VAR_fout</v>
          </cell>
          <cell r="C439" t="str">
            <v>TPSHP</v>
          </cell>
          <cell r="E439">
            <v>2.0908508639293499</v>
          </cell>
          <cell r="F439">
            <v>0.21585049839280601</v>
          </cell>
          <cell r="G439">
            <v>1.8472610185341E-7</v>
          </cell>
          <cell r="H439">
            <v>2.7658614991379198E-7</v>
          </cell>
          <cell r="I439">
            <v>7.7697079254404698E-8</v>
          </cell>
        </row>
        <row r="440">
          <cell r="A440" t="str">
            <v>TPSHPELCEXT</v>
          </cell>
          <cell r="B440" t="str">
            <v>VAR_fin</v>
          </cell>
          <cell r="C440" t="str">
            <v>TELC</v>
          </cell>
          <cell r="E440">
            <v>0.84739330168061755</v>
          </cell>
          <cell r="F440">
            <v>8.7481259260519806E-2</v>
          </cell>
          <cell r="G440">
            <v>7.4866966389928031E-8</v>
          </cell>
          <cell r="H440">
            <v>1.1209658939237374E-7</v>
          </cell>
          <cell r="I440">
            <v>3.1489565160375375E-8</v>
          </cell>
        </row>
        <row r="441">
          <cell r="A441" t="str">
            <v>TPSHPELCEXT</v>
          </cell>
          <cell r="B441" t="str">
            <v>VAR_ncap</v>
          </cell>
          <cell r="C441" t="str">
            <v>-</v>
          </cell>
          <cell r="D441">
            <v>3.7350231377018697E-8</v>
          </cell>
          <cell r="E441">
            <v>2.0908504294986199</v>
          </cell>
        </row>
        <row r="442">
          <cell r="A442" t="str">
            <v>TPSHPELCEXT</v>
          </cell>
          <cell r="B442" t="str">
            <v>VAR_cap</v>
          </cell>
          <cell r="C442" t="str">
            <v>-</v>
          </cell>
          <cell r="D442">
            <v>3.7350231377018697E-8</v>
          </cell>
          <cell r="E442">
            <v>2.0908504668488499</v>
          </cell>
          <cell r="F442">
            <v>0.21585048597244993</v>
          </cell>
          <cell r="G442">
            <v>7.0690209685864147E-8</v>
          </cell>
          <cell r="H442">
            <v>1.0063049948882963E-8</v>
          </cell>
        </row>
        <row r="443">
          <cell r="A443" t="str">
            <v>TFLGV-ICEGSL</v>
          </cell>
          <cell r="B443" t="str">
            <v>VAR_fout</v>
          </cell>
          <cell r="C443" t="str">
            <v>CO2_T</v>
          </cell>
          <cell r="D443">
            <v>26.243682167229025</v>
          </cell>
          <cell r="E443">
            <v>42.571287791708315</v>
          </cell>
          <cell r="F443">
            <v>68.692021367893147</v>
          </cell>
          <cell r="G443">
            <v>100.35485164454167</v>
          </cell>
          <cell r="H443">
            <v>10.276351327671419</v>
          </cell>
          <cell r="I443">
            <v>1.2926935469540503E-3</v>
          </cell>
        </row>
        <row r="444">
          <cell r="A444" t="str">
            <v>TFLGV-ICEGSL</v>
          </cell>
          <cell r="B444" t="str">
            <v>VAR_fout</v>
          </cell>
          <cell r="C444" t="str">
            <v>TFLGV</v>
          </cell>
          <cell r="D444">
            <v>0.12489916408058256</v>
          </cell>
          <cell r="E444">
            <v>0.20260564905247433</v>
          </cell>
          <cell r="F444">
            <v>0.32691967511208553</v>
          </cell>
          <cell r="G444">
            <v>0.47760969676297427</v>
          </cell>
          <cell r="H444">
            <v>4.890730204876844E-2</v>
          </cell>
          <cell r="I444">
            <v>6.1521985519447201E-6</v>
          </cell>
        </row>
        <row r="445">
          <cell r="A445" t="str">
            <v>TFLGV-ICEGSL</v>
          </cell>
          <cell r="B445" t="str">
            <v>VAR_fin</v>
          </cell>
          <cell r="C445" t="str">
            <v>TGSL</v>
          </cell>
          <cell r="D445">
            <v>0.35560544942044725</v>
          </cell>
          <cell r="E445">
            <v>0.57684671804482868</v>
          </cell>
          <cell r="F445">
            <v>0.93078619739692448</v>
          </cell>
          <cell r="G445">
            <v>1.35982183800192</v>
          </cell>
          <cell r="H445">
            <v>0.13924595294947772</v>
          </cell>
          <cell r="I445">
            <v>1.7516172722954604E-5</v>
          </cell>
        </row>
        <row r="446">
          <cell r="A446" t="str">
            <v>TFLGV-ICEGSL</v>
          </cell>
          <cell r="B446" t="str">
            <v>VAR_ncap</v>
          </cell>
          <cell r="C446" t="str">
            <v>-</v>
          </cell>
          <cell r="E446">
            <v>1.9115029349822201E-8</v>
          </cell>
          <cell r="F446">
            <v>1.2378838632420701E-2</v>
          </cell>
          <cell r="G446">
            <v>2.74780201896852E-2</v>
          </cell>
          <cell r="H446">
            <v>4.3117951785375502E-7</v>
          </cell>
          <cell r="I446">
            <v>7.2219797719070501E-8</v>
          </cell>
        </row>
        <row r="447">
          <cell r="A447" t="str">
            <v>TFLGV-ICEGSL</v>
          </cell>
          <cell r="B447" t="str">
            <v>VAR_cap</v>
          </cell>
          <cell r="C447" t="str">
            <v>-</v>
          </cell>
          <cell r="D447">
            <v>1.2435E-2</v>
          </cell>
          <cell r="E447">
            <v>1.4122019115029348E-2</v>
          </cell>
          <cell r="F447">
            <v>2.6500857747450098E-2</v>
          </cell>
          <cell r="G447">
            <v>4.7556562648116592E-2</v>
          </cell>
          <cell r="H447">
            <v>4.86990921623464E-3</v>
          </cell>
          <cell r="I447">
            <v>7.3038344670592796E-7</v>
          </cell>
        </row>
        <row r="448">
          <cell r="A448" t="str">
            <v>T_C-ICE-GSL-S2</v>
          </cell>
          <cell r="B448" t="str">
            <v>VAR_fout</v>
          </cell>
          <cell r="C448" t="str">
            <v>CO2_T</v>
          </cell>
          <cell r="D448">
            <v>273.2905352428096</v>
          </cell>
          <cell r="E448">
            <v>391.62770884164422</v>
          </cell>
          <cell r="F448">
            <v>277.79009063135362</v>
          </cell>
          <cell r="G448">
            <v>302.62312072544557</v>
          </cell>
          <cell r="H448">
            <v>9.1342203169386682E-4</v>
          </cell>
        </row>
        <row r="449">
          <cell r="A449" t="str">
            <v>T_C-ICE-GSL-S2</v>
          </cell>
          <cell r="B449" t="str">
            <v>VAR_fout</v>
          </cell>
          <cell r="C449" t="str">
            <v>TPCAR</v>
          </cell>
          <cell r="D449">
            <v>2.2435448720782607</v>
          </cell>
          <cell r="E449">
            <v>3.2076235316148911</v>
          </cell>
          <cell r="F449">
            <v>2.275692328479836</v>
          </cell>
          <cell r="G449">
            <v>2.4991195335874354</v>
          </cell>
          <cell r="H449">
            <v>5.906559577651734E-6</v>
          </cell>
        </row>
        <row r="450">
          <cell r="A450" t="str">
            <v>T_C-ICE-GSL-S2</v>
          </cell>
          <cell r="B450" t="str">
            <v>VAR_fin</v>
          </cell>
          <cell r="C450" t="str">
            <v>TGSL</v>
          </cell>
          <cell r="D450">
            <v>3.7031237837779125</v>
          </cell>
          <cell r="E450">
            <v>5.3066085208894878</v>
          </cell>
          <cell r="F450">
            <v>3.7640933689885268</v>
          </cell>
          <cell r="G450">
            <v>4.1005842916726971</v>
          </cell>
          <cell r="H450">
            <v>1.2376992299374891E-5</v>
          </cell>
        </row>
        <row r="451">
          <cell r="A451" t="str">
            <v>T_C-ICE-GSL-S2</v>
          </cell>
          <cell r="B451" t="str">
            <v>VAR_ncap</v>
          </cell>
          <cell r="C451" t="str">
            <v>-</v>
          </cell>
          <cell r="E451">
            <v>1.62574236007722E-8</v>
          </cell>
          <cell r="F451">
            <v>8.1599439592947604E-7</v>
          </cell>
          <cell r="G451">
            <v>1.23357238750612E-6</v>
          </cell>
          <cell r="H451">
            <v>1.00172410489578E-7</v>
          </cell>
          <cell r="I451">
            <v>3.6261937793194303E-8</v>
          </cell>
        </row>
        <row r="452">
          <cell r="A452" t="str">
            <v>T_C-ICE-GSL-S2</v>
          </cell>
          <cell r="B452" t="str">
            <v>VAR_cap</v>
          </cell>
          <cell r="C452" t="str">
            <v>-</v>
          </cell>
          <cell r="D452">
            <v>0.217431181240588</v>
          </cell>
          <cell r="E452">
            <v>0.24337224084869008</v>
          </cell>
          <cell r="F452">
            <v>0.24002929513626156</v>
          </cell>
          <cell r="G452">
            <v>0.18961609503382776</v>
          </cell>
          <cell r="H452">
            <v>8.3340850959530904E-7</v>
          </cell>
          <cell r="I452">
            <v>1.3923362617194799E-7</v>
          </cell>
        </row>
        <row r="453">
          <cell r="A453" t="str">
            <v>T_C-ICE-DSL-S1</v>
          </cell>
          <cell r="B453" t="str">
            <v>VAR_fout</v>
          </cell>
          <cell r="C453" t="str">
            <v>CO2_T</v>
          </cell>
          <cell r="D453">
            <v>0.40571082781126755</v>
          </cell>
          <cell r="E453">
            <v>0.42529017033186273</v>
          </cell>
          <cell r="F453">
            <v>0.29746422408194428</v>
          </cell>
          <cell r="G453">
            <v>0.20214472824486235</v>
          </cell>
        </row>
        <row r="454">
          <cell r="A454" t="str">
            <v>T_C-ICE-DSL-S1</v>
          </cell>
          <cell r="B454" t="str">
            <v>VAR_fout</v>
          </cell>
          <cell r="C454" t="str">
            <v>TPCAR</v>
          </cell>
          <cell r="D454">
            <v>4.1626776624578031E-3</v>
          </cell>
          <cell r="E454">
            <v>4.4264246041682727E-3</v>
          </cell>
          <cell r="F454">
            <v>3.091286940667042E-3</v>
          </cell>
          <cell r="G454">
            <v>2.1799604234936784E-3</v>
          </cell>
        </row>
        <row r="455">
          <cell r="A455" t="str">
            <v>T_C-ICE-DSL-S1</v>
          </cell>
          <cell r="B455" t="str">
            <v>VAR_fin</v>
          </cell>
          <cell r="C455" t="str">
            <v>TDSL</v>
          </cell>
          <cell r="D455">
            <v>5.5349362593624506E-3</v>
          </cell>
          <cell r="E455">
            <v>5.8020487084837914E-3</v>
          </cell>
          <cell r="F455">
            <v>4.0581749533689544E-3</v>
          </cell>
          <cell r="G455">
            <v>2.757772554500164E-3</v>
          </cell>
        </row>
        <row r="456">
          <cell r="A456" t="str">
            <v>T_C-ICE-DSL-S1</v>
          </cell>
          <cell r="B456" t="str">
            <v>VAR_ncap</v>
          </cell>
          <cell r="C456" t="str">
            <v>-</v>
          </cell>
          <cell r="E456">
            <v>2.9347168277280899E-8</v>
          </cell>
          <cell r="F456">
            <v>1.6741458906402101E-7</v>
          </cell>
          <cell r="G456">
            <v>9.5088376011895001E-8</v>
          </cell>
          <cell r="H456">
            <v>5.22354208577371E-8</v>
          </cell>
          <cell r="I456">
            <v>1.8749782169773801E-8</v>
          </cell>
        </row>
        <row r="457">
          <cell r="A457" t="str">
            <v>T_C-ICE-DSL-S1</v>
          </cell>
          <cell r="B457" t="str">
            <v>VAR_cap</v>
          </cell>
          <cell r="C457" t="str">
            <v>-</v>
          </cell>
          <cell r="D457">
            <v>4.4479404428632302E-4</v>
          </cell>
          <cell r="E457">
            <v>4.73004302884126E-4</v>
          </cell>
          <cell r="F457">
            <v>4.6996451934538323E-4</v>
          </cell>
          <cell r="G457">
            <v>3.3159519574215801E-4</v>
          </cell>
          <cell r="H457">
            <v>1.7363431286257801E-7</v>
          </cell>
          <cell r="I457">
            <v>6.3844664398030495E-8</v>
          </cell>
        </row>
        <row r="458">
          <cell r="A458" t="str">
            <v>T_C-ICE-GSL-S3</v>
          </cell>
          <cell r="B458" t="str">
            <v>VAR_fout</v>
          </cell>
          <cell r="C458" t="str">
            <v>CO2_T</v>
          </cell>
          <cell r="D458">
            <v>265.45354268784996</v>
          </cell>
          <cell r="E458">
            <v>423.60402665865848</v>
          </cell>
          <cell r="F458">
            <v>547.42407862083314</v>
          </cell>
          <cell r="G458">
            <v>916.82314839309561</v>
          </cell>
          <cell r="H458">
            <v>199.44742655766868</v>
          </cell>
          <cell r="I458">
            <v>3.5562484384232793E-5</v>
          </cell>
        </row>
        <row r="459">
          <cell r="A459" t="str">
            <v>T_C-ICE-GSL-S3</v>
          </cell>
          <cell r="B459" t="str">
            <v>VAR_fout</v>
          </cell>
          <cell r="C459" t="str">
            <v>TPCAR</v>
          </cell>
          <cell r="D459">
            <v>1.8530593171497509</v>
          </cell>
          <cell r="E459">
            <v>2.9619425864661246</v>
          </cell>
          <cell r="F459">
            <v>3.7681846249537228</v>
          </cell>
          <cell r="G459">
            <v>5.844579600546524</v>
          </cell>
          <cell r="H459">
            <v>1.1740926061251504</v>
          </cell>
          <cell r="I459">
            <v>2.4123414669423376E-7</v>
          </cell>
        </row>
        <row r="460">
          <cell r="A460" t="str">
            <v>T_C-ICE-GSL-S3</v>
          </cell>
          <cell r="B460" t="str">
            <v>VAR_fin</v>
          </cell>
          <cell r="C460" t="str">
            <v>TGSL</v>
          </cell>
          <cell r="D460">
            <v>3.5969314727350965</v>
          </cell>
          <cell r="E460">
            <v>5.739891960144428</v>
          </cell>
          <cell r="F460">
            <v>7.4176704420167221</v>
          </cell>
          <cell r="G460">
            <v>12.423077891505359</v>
          </cell>
          <cell r="H460">
            <v>2.7025396552529606</v>
          </cell>
          <cell r="I460">
            <v>4.8187648217117606E-7</v>
          </cell>
        </row>
        <row r="461">
          <cell r="A461" t="str">
            <v>T_C-ICE-GSL-S3</v>
          </cell>
          <cell r="B461" t="str">
            <v>VAR_ncap</v>
          </cell>
          <cell r="C461" t="str">
            <v>-</v>
          </cell>
          <cell r="E461">
            <v>1.4350524343125301E-8</v>
          </cell>
          <cell r="F461">
            <v>5.9359233137960203E-2</v>
          </cell>
          <cell r="G461">
            <v>0.197806018332225</v>
          </cell>
          <cell r="H461">
            <v>8.9409339675873505E-8</v>
          </cell>
          <cell r="I461">
            <v>5.9293494067352902E-8</v>
          </cell>
        </row>
        <row r="462">
          <cell r="A462" t="str">
            <v>T_C-ICE-GSL-S3</v>
          </cell>
          <cell r="B462" t="str">
            <v>VAR_cap</v>
          </cell>
          <cell r="C462" t="str">
            <v>-</v>
          </cell>
          <cell r="D462">
            <v>0.182012817054715</v>
          </cell>
          <cell r="E462">
            <v>0.20365394099078565</v>
          </cell>
          <cell r="F462">
            <v>0.25908870473306711</v>
          </cell>
          <cell r="G462">
            <v>0.40185508474287701</v>
          </cell>
          <cell r="H462">
            <v>8.0727092534213798E-2</v>
          </cell>
          <cell r="I462">
            <v>1.5565636662073301E-7</v>
          </cell>
        </row>
        <row r="463">
          <cell r="A463" t="str">
            <v>T_C-ICE-DSL-S2</v>
          </cell>
          <cell r="B463" t="str">
            <v>VAR_fout</v>
          </cell>
          <cell r="C463" t="str">
            <v>CO2_T</v>
          </cell>
          <cell r="D463">
            <v>67.948707529869097</v>
          </cell>
          <cell r="E463">
            <v>72.410535828872113</v>
          </cell>
          <cell r="F463">
            <v>65.857706833869798</v>
          </cell>
          <cell r="G463">
            <v>54.928187414275882</v>
          </cell>
          <cell r="H463">
            <v>7.5704605703138898E-6</v>
          </cell>
        </row>
        <row r="464">
          <cell r="A464" t="str">
            <v>T_C-ICE-DSL-S2</v>
          </cell>
          <cell r="B464" t="str">
            <v>VAR_fout</v>
          </cell>
          <cell r="C464" t="str">
            <v>TPCAR</v>
          </cell>
          <cell r="D464">
            <v>0.70872729976582782</v>
          </cell>
          <cell r="E464">
            <v>0.76059051149460466</v>
          </cell>
          <cell r="F464">
            <v>0.71410479017582951</v>
          </cell>
          <cell r="G464">
            <v>0.59394769076100362</v>
          </cell>
          <cell r="H464">
            <v>5.3977035165567501E-8</v>
          </cell>
        </row>
        <row r="465">
          <cell r="A465" t="str">
            <v>T_C-ICE-DSL-S2</v>
          </cell>
          <cell r="B465" t="str">
            <v>VAR_fin</v>
          </cell>
          <cell r="C465" t="str">
            <v>TDSL</v>
          </cell>
          <cell r="D465">
            <v>0.92699464570080559</v>
          </cell>
          <cell r="E465">
            <v>0.98786542740616845</v>
          </cell>
          <cell r="F465">
            <v>0.89846803320422508</v>
          </cell>
          <cell r="G465">
            <v>0.74936135626570011</v>
          </cell>
          <cell r="H465">
            <v>1.032804989128771E-7</v>
          </cell>
        </row>
        <row r="466">
          <cell r="A466" t="str">
            <v>T_C-ICE-DSL-S2</v>
          </cell>
          <cell r="B466" t="str">
            <v>VAR_ncap</v>
          </cell>
          <cell r="C466" t="str">
            <v>-</v>
          </cell>
          <cell r="E466">
            <v>1.9893608218717E-8</v>
          </cell>
          <cell r="F466">
            <v>1.16529667378964E-7</v>
          </cell>
          <cell r="G466">
            <v>9.8806712744300603E-8</v>
          </cell>
          <cell r="H466">
            <v>4.3698594307652699E-8</v>
          </cell>
          <cell r="I466">
            <v>1.9399324650737401E-8</v>
          </cell>
        </row>
        <row r="467">
          <cell r="A467" t="str">
            <v>T_C-ICE-DSL-S2</v>
          </cell>
          <cell r="B467" t="str">
            <v>VAR_cap</v>
          </cell>
          <cell r="C467" t="str">
            <v>-</v>
          </cell>
          <cell r="D467">
            <v>5.3773322501646605E-2</v>
          </cell>
          <cell r="E467">
            <v>5.7708352008486619E-2</v>
          </cell>
          <cell r="F467">
            <v>5.7088007326300594E-2</v>
          </cell>
          <cell r="G467">
            <v>4.5064741384036593E-2</v>
          </cell>
          <cell r="H467">
            <v>1.55011475603811E-7</v>
          </cell>
          <cell r="I467">
            <v>5.7852257151744503E-8</v>
          </cell>
        </row>
        <row r="468">
          <cell r="A468" t="str">
            <v>T_C-ICE-GSL-S4</v>
          </cell>
          <cell r="B468" t="str">
            <v>VAR_fout</v>
          </cell>
          <cell r="C468" t="str">
            <v>CO2_T</v>
          </cell>
          <cell r="D468">
            <v>259.34481510360519</v>
          </cell>
          <cell r="E468">
            <v>307.38487691937985</v>
          </cell>
          <cell r="F468">
            <v>938.26783257210082</v>
          </cell>
          <cell r="G468">
            <v>2071.1206663095631</v>
          </cell>
          <cell r="H468">
            <v>2426.0110893138253</v>
          </cell>
          <cell r="I468">
            <v>2023.670935564548</v>
          </cell>
        </row>
        <row r="469">
          <cell r="A469" t="str">
            <v>T_C-ICE-GSL-S4</v>
          </cell>
          <cell r="B469" t="str">
            <v>VAR_fout</v>
          </cell>
          <cell r="C469" t="str">
            <v>TPCAR</v>
          </cell>
          <cell r="D469">
            <v>1.6207640670634873</v>
          </cell>
          <cell r="E469">
            <v>1.9025593604179456</v>
          </cell>
          <cell r="F469">
            <v>5.6169910425001373</v>
          </cell>
          <cell r="G469">
            <v>12.310515664523624</v>
          </cell>
          <cell r="H469">
            <v>15.777330184055758</v>
          </cell>
          <cell r="I469">
            <v>15.303004957462704</v>
          </cell>
        </row>
        <row r="470">
          <cell r="A470" t="str">
            <v>T_C-ICE-GSL-S4</v>
          </cell>
          <cell r="B470" t="str">
            <v>VAR_fin</v>
          </cell>
          <cell r="C470" t="str">
            <v>TGSL</v>
          </cell>
          <cell r="D470">
            <v>3.5141573862277125</v>
          </cell>
          <cell r="E470">
            <v>4.1651067333249303</v>
          </cell>
          <cell r="F470">
            <v>12.713656267914667</v>
          </cell>
          <cell r="G470">
            <v>28.063965668151283</v>
          </cell>
          <cell r="H470">
            <v>32.87277898799227</v>
          </cell>
          <cell r="I470">
            <v>27.42101538705348</v>
          </cell>
        </row>
        <row r="471">
          <cell r="A471" t="str">
            <v>T_C-ICE-GSL-S4</v>
          </cell>
          <cell r="B471" t="str">
            <v>VAR_ncap</v>
          </cell>
          <cell r="C471" t="str">
            <v>-</v>
          </cell>
          <cell r="E471">
            <v>1.5240121656259302E-8</v>
          </cell>
          <cell r="F471">
            <v>0.29936164112992097</v>
          </cell>
          <cell r="G471">
            <v>0.617395150539092</v>
          </cell>
          <cell r="H471">
            <v>0.67731804693356001</v>
          </cell>
          <cell r="I471">
            <v>1.31618472899049</v>
          </cell>
        </row>
        <row r="472">
          <cell r="A472" t="str">
            <v>T_C-ICE-GSL-S4</v>
          </cell>
          <cell r="B472" t="str">
            <v>VAR_cap</v>
          </cell>
          <cell r="C472" t="str">
            <v>-</v>
          </cell>
          <cell r="D472">
            <v>0.12761979828375311</v>
          </cell>
          <cell r="E472">
            <v>0.14980791412950514</v>
          </cell>
          <cell r="F472">
            <v>0.44228299343234567</v>
          </cell>
          <cell r="G472">
            <v>0.96933218304798474</v>
          </cell>
          <cell r="H472">
            <v>1.5814082710259001</v>
          </cell>
          <cell r="I472">
            <v>1.6622003536107199</v>
          </cell>
        </row>
        <row r="473">
          <cell r="A473" t="str">
            <v>T_C-ICE-DSL-S3</v>
          </cell>
          <cell r="B473" t="str">
            <v>VAR_fout</v>
          </cell>
          <cell r="C473" t="str">
            <v>CO2_T</v>
          </cell>
          <cell r="D473">
            <v>342.03530211927728</v>
          </cell>
          <cell r="E473">
            <v>390.44808178131228</v>
          </cell>
          <cell r="F473">
            <v>386.71346080435131</v>
          </cell>
          <cell r="G473">
            <v>295.3068046052727</v>
          </cell>
          <cell r="H473">
            <v>2.2476720533865601E-5</v>
          </cell>
        </row>
        <row r="474">
          <cell r="A474" t="str">
            <v>T_C-ICE-DSL-S3</v>
          </cell>
          <cell r="B474" t="str">
            <v>VAR_fout</v>
          </cell>
          <cell r="C474" t="str">
            <v>TPCAR</v>
          </cell>
          <cell r="D474">
            <v>2.5037216749129589</v>
          </cell>
          <cell r="E474">
            <v>2.836029330097174</v>
          </cell>
          <cell r="F474">
            <v>2.8064488333749185</v>
          </cell>
          <cell r="G474">
            <v>2.1804331867536884</v>
          </cell>
          <cell r="H474">
            <v>1.489586508624493E-7</v>
          </cell>
        </row>
        <row r="475">
          <cell r="A475" t="str">
            <v>T_C-ICE-DSL-S3</v>
          </cell>
          <cell r="B475" t="str">
            <v>VAR_fin</v>
          </cell>
          <cell r="C475" t="str">
            <v>TDSL</v>
          </cell>
          <cell r="D475">
            <v>4.6662387737964206</v>
          </cell>
          <cell r="E475">
            <v>5.3267132575895335</v>
          </cell>
          <cell r="F475">
            <v>5.2757634488997436</v>
          </cell>
          <cell r="G475">
            <v>4.0287422183529626</v>
          </cell>
          <cell r="H475">
            <v>3.0664011642381447E-7</v>
          </cell>
        </row>
        <row r="476">
          <cell r="A476" t="str">
            <v>T_C-ICE-DSL-S3</v>
          </cell>
          <cell r="B476" t="str">
            <v>VAR_ncap</v>
          </cell>
          <cell r="C476" t="str">
            <v>-</v>
          </cell>
          <cell r="E476">
            <v>1.45892487447803E-8</v>
          </cell>
          <cell r="F476">
            <v>9.1946769115751094E-8</v>
          </cell>
          <cell r="G476">
            <v>8.0654034532182006E-8</v>
          </cell>
          <cell r="H476">
            <v>3.8185828564326198E-8</v>
          </cell>
          <cell r="I476">
            <v>2.26735332870394E-8</v>
          </cell>
        </row>
        <row r="477">
          <cell r="A477" t="str">
            <v>T_C-ICE-DSL-S3</v>
          </cell>
          <cell r="B477" t="str">
            <v>VAR_cap</v>
          </cell>
          <cell r="C477" t="str">
            <v>-</v>
          </cell>
          <cell r="D477">
            <v>0.18324172870363001</v>
          </cell>
          <cell r="E477">
            <v>0.19499653803087988</v>
          </cell>
          <cell r="F477">
            <v>0.19296277772088583</v>
          </cell>
          <cell r="G477">
            <v>0.14991989444793039</v>
          </cell>
          <cell r="H477">
            <v>1.3292565561710501E-7</v>
          </cell>
          <cell r="I477">
            <v>5.5575766201355401E-8</v>
          </cell>
        </row>
        <row r="478">
          <cell r="A478" t="str">
            <v>T_C-ICE-DSL-S4</v>
          </cell>
          <cell r="B478" t="str">
            <v>VAR_fout</v>
          </cell>
          <cell r="C478" t="str">
            <v>CO2_T</v>
          </cell>
          <cell r="D478">
            <v>142.35978328741871</v>
          </cell>
          <cell r="E478">
            <v>162.05368713438011</v>
          </cell>
          <cell r="F478">
            <v>159.38160919735262</v>
          </cell>
          <cell r="G478">
            <v>122.6941522125137</v>
          </cell>
        </row>
        <row r="479">
          <cell r="A479" t="str">
            <v>T_C-ICE-DSL-S4</v>
          </cell>
          <cell r="B479" t="str">
            <v>VAR_fout</v>
          </cell>
          <cell r="C479" t="str">
            <v>TPCAR</v>
          </cell>
          <cell r="D479">
            <v>0.9050308031594787</v>
          </cell>
          <cell r="E479">
            <v>1.007587209464476</v>
          </cell>
          <cell r="F479">
            <v>0.99315960645869816</v>
          </cell>
          <cell r="G479">
            <v>0.77533339411140068</v>
          </cell>
        </row>
        <row r="480">
          <cell r="A480" t="str">
            <v>T_C-ICE-DSL-S4</v>
          </cell>
          <cell r="B480" t="str">
            <v>VAR_fin</v>
          </cell>
          <cell r="C480" t="str">
            <v>TDSL</v>
          </cell>
          <cell r="D480">
            <v>1.9421525687233137</v>
          </cell>
          <cell r="E480">
            <v>2.2108279281634378</v>
          </cell>
          <cell r="F480">
            <v>2.1743739317510609</v>
          </cell>
          <cell r="G480">
            <v>1.6738629224080988</v>
          </cell>
        </row>
        <row r="481">
          <cell r="A481" t="str">
            <v>T_C-ICE-DSL-S4</v>
          </cell>
          <cell r="B481" t="str">
            <v>VAR_ncap</v>
          </cell>
          <cell r="C481" t="str">
            <v>-</v>
          </cell>
          <cell r="F481">
            <v>3.8304364901964397E-8</v>
          </cell>
          <cell r="G481">
            <v>3.5261189916230501E-8</v>
          </cell>
          <cell r="H481">
            <v>2.91789080283591E-8</v>
          </cell>
          <cell r="I481">
            <v>1.8031437601489301E-8</v>
          </cell>
        </row>
        <row r="482">
          <cell r="A482" t="str">
            <v>T_C-ICE-DSL-S4</v>
          </cell>
          <cell r="B482" t="str">
            <v>VAR_cap</v>
          </cell>
          <cell r="C482" t="str">
            <v>-</v>
          </cell>
          <cell r="D482">
            <v>7.1262600828887204E-2</v>
          </cell>
          <cell r="E482">
            <v>7.9337585160679194E-2</v>
          </cell>
          <cell r="F482">
            <v>7.8201716214097217E-2</v>
          </cell>
          <cell r="G482">
            <v>6.1050071784528495E-2</v>
          </cell>
          <cell r="H482">
            <v>8.1034668151557194E-8</v>
          </cell>
          <cell r="I482">
            <v>4.07926954913421E-8</v>
          </cell>
        </row>
        <row r="483">
          <cell r="A483" t="str">
            <v>TFLGV-ICENGAExt</v>
          </cell>
          <cell r="B483" t="str">
            <v>VAR_fout</v>
          </cell>
          <cell r="C483" t="str">
            <v>CO2_T</v>
          </cell>
          <cell r="D483">
            <v>6.0777265331973203</v>
          </cell>
          <cell r="E483">
            <v>1.8265857946322901</v>
          </cell>
          <cell r="F483">
            <v>3.9595824209463601</v>
          </cell>
          <cell r="G483">
            <v>1.97978904862622</v>
          </cell>
        </row>
        <row r="484">
          <cell r="A484" t="str">
            <v>TFLGV-ICENGAExt</v>
          </cell>
          <cell r="B484" t="str">
            <v>VAR_fout</v>
          </cell>
          <cell r="C484" t="str">
            <v>TFLGV</v>
          </cell>
          <cell r="D484">
            <v>2.9912679450248201E-2</v>
          </cell>
          <cell r="E484">
            <v>9.0736731216924139E-3</v>
          </cell>
          <cell r="F484">
            <v>1.9941900991485014E-2</v>
          </cell>
          <cell r="G484">
            <v>9.9709396078928678E-3</v>
          </cell>
        </row>
        <row r="485">
          <cell r="A485" t="str">
            <v>TFLGV-ICENGAExt</v>
          </cell>
          <cell r="B485" t="str">
            <v>VAR_fin</v>
          </cell>
          <cell r="C485" t="str">
            <v>TNGA</v>
          </cell>
          <cell r="D485">
            <v>0.10776110874463336</v>
          </cell>
          <cell r="E485">
            <v>3.2386272954473168E-2</v>
          </cell>
          <cell r="F485">
            <v>7.0205362073516964E-2</v>
          </cell>
          <cell r="G485">
            <v>3.5102642706138658E-2</v>
          </cell>
        </row>
        <row r="486">
          <cell r="A486" t="str">
            <v>TFLGV-ICENGAExt</v>
          </cell>
          <cell r="B486" t="str">
            <v>VAR_cap</v>
          </cell>
          <cell r="C486" t="str">
            <v>-</v>
          </cell>
          <cell r="D486">
            <v>2.085E-3</v>
          </cell>
          <cell r="E486">
            <v>1.807E-3</v>
          </cell>
          <cell r="F486">
            <v>1.39E-3</v>
          </cell>
          <cell r="G486">
            <v>6.9499999999999998E-4</v>
          </cell>
        </row>
        <row r="487">
          <cell r="A487" t="str">
            <v>D-TGSL</v>
          </cell>
          <cell r="B487" t="str">
            <v>VAR_fout</v>
          </cell>
          <cell r="C487" t="str">
            <v>CO2</v>
          </cell>
          <cell r="D487">
            <v>5836.1388526482697</v>
          </cell>
          <cell r="E487">
            <v>5794.0564743845198</v>
          </cell>
          <cell r="F487">
            <v>5700.77779161743</v>
          </cell>
          <cell r="G487">
            <v>4779.3130387226902</v>
          </cell>
          <cell r="H487">
            <v>3004.2099412265302</v>
          </cell>
          <cell r="I487">
            <v>2411.5660935035498</v>
          </cell>
        </row>
        <row r="488">
          <cell r="A488" t="str">
            <v>D-TGSL</v>
          </cell>
          <cell r="B488" t="str">
            <v>VAR_fout</v>
          </cell>
          <cell r="C488" t="str">
            <v>TGSL</v>
          </cell>
          <cell r="D488">
            <v>82.43054439730885</v>
          </cell>
          <cell r="E488">
            <v>81.836166307315864</v>
          </cell>
          <cell r="F488">
            <v>80.518684228532535</v>
          </cell>
          <cell r="G488">
            <v>67.50377032288462</v>
          </cell>
          <cell r="H488">
            <v>42.431934836546048</v>
          </cell>
          <cell r="I488">
            <v>34.061339866603596</v>
          </cell>
        </row>
        <row r="489">
          <cell r="A489" t="str">
            <v>D-TGSL</v>
          </cell>
          <cell r="B489" t="str">
            <v>VAR_fin</v>
          </cell>
          <cell r="C489" t="str">
            <v>GSL</v>
          </cell>
          <cell r="D489">
            <v>79.080472258106525</v>
          </cell>
          <cell r="E489">
            <v>78.510250330413584</v>
          </cell>
          <cell r="F489">
            <v>77.246311539531533</v>
          </cell>
          <cell r="G489">
            <v>64.760339278085254</v>
          </cell>
          <cell r="H489">
            <v>40.707451778137226</v>
          </cell>
          <cell r="I489">
            <v>32.677047337446538</v>
          </cell>
        </row>
        <row r="490">
          <cell r="A490" t="str">
            <v>D-TGSL</v>
          </cell>
          <cell r="B490" t="str">
            <v>VAR_fin</v>
          </cell>
          <cell r="C490" t="str">
            <v>ETH</v>
          </cell>
          <cell r="D490">
            <v>4.5795485670329494</v>
          </cell>
          <cell r="E490">
            <v>4.5465270761900545</v>
          </cell>
          <cell r="F490">
            <v>4.4733331457789136</v>
          </cell>
          <cell r="G490">
            <v>3.7502701374515968</v>
          </cell>
          <cell r="H490">
            <v>2.3573681624256118</v>
          </cell>
          <cell r="I490">
            <v>1.8923276863083982</v>
          </cell>
        </row>
        <row r="491">
          <cell r="A491" t="str">
            <v>T_TW-BEVELC-S1</v>
          </cell>
          <cell r="B491" t="str">
            <v>VAR_fout</v>
          </cell>
          <cell r="C491" t="str">
            <v>TPTWL</v>
          </cell>
          <cell r="D491">
            <v>1.7260852552932058E-2</v>
          </cell>
          <cell r="E491">
            <v>2.2965448372960592E-2</v>
          </cell>
          <cell r="F491">
            <v>2.2965720787121311E-2</v>
          </cell>
          <cell r="G491">
            <v>1.5121301076114381E-2</v>
          </cell>
          <cell r="H491">
            <v>7.8949852648934272E-6</v>
          </cell>
          <cell r="I491">
            <v>4.0047509749561541E-6</v>
          </cell>
        </row>
        <row r="492">
          <cell r="A492" t="str">
            <v>T_TW-BEVELC-S1</v>
          </cell>
          <cell r="B492" t="str">
            <v>VAR_fin</v>
          </cell>
          <cell r="C492" t="str">
            <v>T-ELC-TWSTGout_S1</v>
          </cell>
          <cell r="D492">
            <v>1.5551820940527153E-3</v>
          </cell>
          <cell r="E492">
            <v>2.0678395866840066E-3</v>
          </cell>
          <cell r="F492">
            <v>2.0678637685836165E-3</v>
          </cell>
          <cell r="G492">
            <v>1.3612639520234505E-3</v>
          </cell>
          <cell r="H492">
            <v>6.8360473501960387E-7</v>
          </cell>
          <cell r="I492">
            <v>3.3906946664231525E-7</v>
          </cell>
        </row>
        <row r="493">
          <cell r="A493" t="str">
            <v>T_TW-BEVELC-S1</v>
          </cell>
          <cell r="B493" t="str">
            <v>VAR_ncap</v>
          </cell>
          <cell r="C493" t="str">
            <v>-</v>
          </cell>
          <cell r="E493">
            <v>9.4926962779611907E-6</v>
          </cell>
          <cell r="F493">
            <v>2.94830130455173E-7</v>
          </cell>
          <cell r="G493">
            <v>4.9081783930463195E-7</v>
          </cell>
          <cell r="H493">
            <v>9.0698237881730504E-7</v>
          </cell>
          <cell r="I493">
            <v>1.1543477947721599E-6</v>
          </cell>
        </row>
        <row r="494">
          <cell r="A494" t="str">
            <v>T_TW-BEVELC-S1</v>
          </cell>
          <cell r="B494" t="str">
            <v>VAR_cap</v>
          </cell>
          <cell r="C494" t="str">
            <v>-</v>
          </cell>
          <cell r="D494">
            <v>5.9410000000000001E-3</v>
          </cell>
          <cell r="E494">
            <v>7.9044926962779597E-3</v>
          </cell>
          <cell r="F494">
            <v>7.904787526408415E-3</v>
          </cell>
          <cell r="G494">
            <v>5.2050332249239184E-3</v>
          </cell>
          <cell r="H494">
            <v>3.24323482280658E-6</v>
          </cell>
          <cell r="I494">
            <v>2.0039339768224601E-6</v>
          </cell>
        </row>
        <row r="495">
          <cell r="A495" t="str">
            <v>T_TW-BEVELC-S2</v>
          </cell>
          <cell r="B495" t="str">
            <v>VAR_fout</v>
          </cell>
          <cell r="C495" t="str">
            <v>TPTWL</v>
          </cell>
          <cell r="D495">
            <v>2.2806566908855816E-3</v>
          </cell>
          <cell r="E495">
            <v>2.6236135974006293E-3</v>
          </cell>
          <cell r="F495">
            <v>2.6234830441818494E-3</v>
          </cell>
          <cell r="G495">
            <v>2.144464993260133E-3</v>
          </cell>
          <cell r="H495">
            <v>9.8538926028647155E-7</v>
          </cell>
          <cell r="I495">
            <v>3.4572909692171999E-7</v>
          </cell>
        </row>
        <row r="496">
          <cell r="A496" t="str">
            <v>T_TW-BEVELC-S2</v>
          </cell>
          <cell r="B496" t="str">
            <v>VAR_fin</v>
          </cell>
          <cell r="C496" t="str">
            <v>T-ELC-TWSTGout_S2</v>
          </cell>
          <cell r="D496">
            <v>3.629004454714388E-4</v>
          </cell>
          <cell r="E496">
            <v>4.1732982571370718E-4</v>
          </cell>
          <cell r="F496">
            <v>4.1730908024361485E-4</v>
          </cell>
          <cell r="G496">
            <v>3.4108718848058943E-4</v>
          </cell>
          <cell r="H496">
            <v>1.5014063536400136E-7</v>
          </cell>
          <cell r="I496">
            <v>5.2103685966369437E-8</v>
          </cell>
        </row>
        <row r="497">
          <cell r="A497" t="str">
            <v>T_TW-BEVELC-S2</v>
          </cell>
          <cell r="B497" t="str">
            <v>VAR_ncap</v>
          </cell>
          <cell r="C497" t="str">
            <v>-</v>
          </cell>
          <cell r="E497">
            <v>1.2575762750761401E-7</v>
          </cell>
          <cell r="F497">
            <v>9.2294262799258294E-8</v>
          </cell>
          <cell r="G497">
            <v>1.28017764999458E-7</v>
          </cell>
          <cell r="H497">
            <v>3.9694097097573E-7</v>
          </cell>
          <cell r="I497">
            <v>1.7940107484150001E-7</v>
          </cell>
        </row>
        <row r="498">
          <cell r="A498" t="str">
            <v>T_TW-BEVELC-S2</v>
          </cell>
          <cell r="B498" t="str">
            <v>VAR_cap</v>
          </cell>
          <cell r="C498" t="str">
            <v>-</v>
          </cell>
          <cell r="D498">
            <v>7.85E-4</v>
          </cell>
          <cell r="E498">
            <v>9.0312575762750767E-4</v>
          </cell>
          <cell r="F498">
            <v>9.0321805189030695E-4</v>
          </cell>
          <cell r="G498">
            <v>7.3846279528514032E-4</v>
          </cell>
          <cell r="H498">
            <v>8.19223271282753E-7</v>
          </cell>
          <cell r="I498">
            <v>5.6044006236559405E-7</v>
          </cell>
        </row>
        <row r="499">
          <cell r="A499" t="str">
            <v>T_TW-BEVELC-S3</v>
          </cell>
          <cell r="B499" t="str">
            <v>VAR_fout</v>
          </cell>
          <cell r="C499" t="str">
            <v>TPTWL</v>
          </cell>
          <cell r="D499">
            <v>3.0994101040228119E-4</v>
          </cell>
          <cell r="E499">
            <v>4.6994225979474463E-4</v>
          </cell>
          <cell r="F499">
            <v>4.6970521310074593E-4</v>
          </cell>
          <cell r="G499">
            <v>4.6960624985340209E-4</v>
          </cell>
          <cell r="H499">
            <v>1.7480817952593767E-4</v>
          </cell>
        </row>
        <row r="500">
          <cell r="A500" t="str">
            <v>T_TW-BEVELC-S3</v>
          </cell>
          <cell r="B500" t="str">
            <v>VAR_fin</v>
          </cell>
          <cell r="C500" t="str">
            <v>T-ELC-TWSTGout_S3</v>
          </cell>
          <cell r="D500">
            <v>7.5777543639014925E-5</v>
          </cell>
          <cell r="E500">
            <v>1.147755759529438E-4</v>
          </cell>
          <cell r="F500">
            <v>1.1471764324194541E-4</v>
          </cell>
          <cell r="G500">
            <v>1.1469345634318288E-4</v>
          </cell>
          <cell r="H500">
            <v>4.2676381649180218E-5</v>
          </cell>
        </row>
        <row r="501">
          <cell r="A501" t="str">
            <v>T_TW-BEVELC-S3</v>
          </cell>
          <cell r="B501" t="str">
            <v>VAR_ncap</v>
          </cell>
          <cell r="C501" t="str">
            <v>-</v>
          </cell>
          <cell r="E501">
            <v>5.8278221899484703E-8</v>
          </cell>
          <cell r="F501">
            <v>5.5213987395601801E-8</v>
          </cell>
          <cell r="G501">
            <v>6.2942210533830395E-8</v>
          </cell>
          <cell r="H501">
            <v>7.1190399588448806E-8</v>
          </cell>
          <cell r="I501">
            <v>7.2716842900908701E-8</v>
          </cell>
        </row>
        <row r="502">
          <cell r="A502" t="str">
            <v>T_TW-BEVELC-S3</v>
          </cell>
          <cell r="B502" t="str">
            <v>VAR_cap</v>
          </cell>
          <cell r="C502" t="str">
            <v>-</v>
          </cell>
          <cell r="D502">
            <v>1.07E-4</v>
          </cell>
          <cell r="E502">
            <v>1.6205827822189948E-4</v>
          </cell>
          <cell r="F502">
            <v>1.621134922092951E-4</v>
          </cell>
          <cell r="G502">
            <v>1.6217643441982893E-4</v>
          </cell>
          <cell r="H502">
            <v>6.0704230201946711E-5</v>
          </cell>
          <cell r="I502">
            <v>2.24258132270772E-7</v>
          </cell>
        </row>
        <row r="503">
          <cell r="A503" t="str">
            <v>T_TW-BEVELC-S4</v>
          </cell>
          <cell r="B503" t="str">
            <v>VAR_fout</v>
          </cell>
          <cell r="C503" t="str">
            <v>TPTWL</v>
          </cell>
          <cell r="D503">
            <v>3.6070083280253772E-5</v>
          </cell>
          <cell r="E503">
            <v>7.69258902115024E-5</v>
          </cell>
          <cell r="F503">
            <v>7.6599658921748683E-5</v>
          </cell>
          <cell r="G503">
            <v>7.6492378544316565E-5</v>
          </cell>
          <cell r="H503">
            <v>7.4398862101516044E-5</v>
          </cell>
          <cell r="I503">
            <v>7.9342126102705491E-6</v>
          </cell>
        </row>
        <row r="504">
          <cell r="A504" t="str">
            <v>T_TW-BEVELC-S4</v>
          </cell>
          <cell r="B504" t="str">
            <v>VAR_fin</v>
          </cell>
          <cell r="C504" t="str">
            <v>T-ELC-TWSTGout_S4</v>
          </cell>
          <cell r="D504">
            <v>9.5802313150398829E-6</v>
          </cell>
          <cell r="E504">
            <v>2.0394786390536356E-5</v>
          </cell>
          <cell r="F504">
            <v>2.030817814711916E-5</v>
          </cell>
          <cell r="G504">
            <v>2.0279699468741124E-5</v>
          </cell>
          <cell r="H504">
            <v>1.97236689028448E-5</v>
          </cell>
          <cell r="I504">
            <v>2.1013927001539179E-6</v>
          </cell>
        </row>
        <row r="505">
          <cell r="A505" t="str">
            <v>T_TW-BEVELC-S4</v>
          </cell>
          <cell r="B505" t="str">
            <v>VAR_ncap</v>
          </cell>
          <cell r="C505" t="str">
            <v>-</v>
          </cell>
          <cell r="D505">
            <v>1.01703376619024E-8</v>
          </cell>
          <cell r="E505">
            <v>4.8688488765838198E-8</v>
          </cell>
          <cell r="F505">
            <v>4.9647967920508597E-8</v>
          </cell>
          <cell r="G505">
            <v>4.6530826942488001E-8</v>
          </cell>
          <cell r="H505">
            <v>6.7274895586251105E-8</v>
          </cell>
          <cell r="I505">
            <v>7.6082238924327002E-8</v>
          </cell>
        </row>
        <row r="506">
          <cell r="A506" t="str">
            <v>T_TW-BEVELC-S4</v>
          </cell>
          <cell r="B506" t="str">
            <v>VAR_cap</v>
          </cell>
          <cell r="C506" t="str">
            <v>-</v>
          </cell>
          <cell r="D506">
            <v>1.3010170337661901E-5</v>
          </cell>
          <cell r="E506">
            <v>2.705885882642774E-5</v>
          </cell>
          <cell r="F506">
            <v>2.710850679434825E-5</v>
          </cell>
          <cell r="G506">
            <v>2.7155037621290736E-5</v>
          </cell>
          <cell r="H506">
            <v>2.6659423811220053E-5</v>
          </cell>
          <cell r="I506">
            <v>3.4388687801025389E-6</v>
          </cell>
        </row>
        <row r="507">
          <cell r="A507" t="str">
            <v>T_B_u-BeVELCEXT</v>
          </cell>
          <cell r="B507" t="str">
            <v>VAR_fout</v>
          </cell>
          <cell r="C507" t="str">
            <v>TPBSu</v>
          </cell>
          <cell r="D507">
            <v>2.0038889790308955E-3</v>
          </cell>
          <cell r="E507">
            <v>1.6031410650004616E-3</v>
          </cell>
          <cell r="F507">
            <v>1.0019275890209192E-3</v>
          </cell>
        </row>
        <row r="508">
          <cell r="A508" t="str">
            <v>T_B_u-BeVELCEXT</v>
          </cell>
          <cell r="B508" t="str">
            <v>VAR_fin</v>
          </cell>
          <cell r="C508" t="str">
            <v>TELC</v>
          </cell>
          <cell r="D508">
            <v>4.7818616993545684E-4</v>
          </cell>
          <cell r="E508">
            <v>4.7518064967565259E-4</v>
          </cell>
          <cell r="F508">
            <v>4.6634458530030518E-4</v>
          </cell>
        </row>
        <row r="509">
          <cell r="A509" t="str">
            <v>T_B_u-BeVELCEXT</v>
          </cell>
          <cell r="B509" t="str">
            <v>VAR_cap</v>
          </cell>
          <cell r="C509" t="str">
            <v>-</v>
          </cell>
          <cell r="D509">
            <v>3.77895550061805E-5</v>
          </cell>
          <cell r="E509">
            <v>3.02316440049444E-5</v>
          </cell>
          <cell r="F509">
            <v>1.8894777503090199E-5</v>
          </cell>
        </row>
        <row r="510">
          <cell r="A510" t="str">
            <v>T_B_u-HYBDSL-S1</v>
          </cell>
          <cell r="B510" t="str">
            <v>VAR_fout</v>
          </cell>
          <cell r="C510" t="str">
            <v>CO2_T</v>
          </cell>
          <cell r="E510">
            <v>15.8850450749236</v>
          </cell>
          <cell r="F510">
            <v>1.39881266374491E-4</v>
          </cell>
          <cell r="G510">
            <v>1.550004346908688E-4</v>
          </cell>
          <cell r="H510">
            <v>3.8856604467155682E-3</v>
          </cell>
          <cell r="I510">
            <v>6.2866455869881719</v>
          </cell>
        </row>
        <row r="511">
          <cell r="A511" t="str">
            <v>T_B_u-HYBDSL-S1</v>
          </cell>
          <cell r="B511" t="str">
            <v>VAR_fout</v>
          </cell>
          <cell r="C511" t="str">
            <v>TPBSu</v>
          </cell>
          <cell r="E511">
            <v>3.5218791880624739E-2</v>
          </cell>
          <cell r="F511">
            <v>3.1013127033667801E-7</v>
          </cell>
          <cell r="G511">
            <v>3.6877408071854744E-7</v>
          </cell>
          <cell r="H511">
            <v>1.0808801593549215E-5</v>
          </cell>
          <cell r="I511">
            <v>1.9291152388487533E-2</v>
          </cell>
        </row>
        <row r="512">
          <cell r="A512" t="str">
            <v>T_B_u-HYBDSL-S1</v>
          </cell>
          <cell r="B512" t="str">
            <v>VAR_fin</v>
          </cell>
          <cell r="C512" t="str">
            <v>TDSL</v>
          </cell>
          <cell r="E512">
            <v>0.21671275682023985</v>
          </cell>
          <cell r="F512">
            <v>1.908339241125393E-6</v>
          </cell>
          <cell r="G512">
            <v>2.1146034746366814E-6</v>
          </cell>
          <cell r="H512">
            <v>5.3010374443595741E-5</v>
          </cell>
          <cell r="I512">
            <v>8.5765969808842643E-2</v>
          </cell>
        </row>
        <row r="513">
          <cell r="A513" t="str">
            <v>T_B_u-HYBDSL-S1</v>
          </cell>
          <cell r="B513" t="str">
            <v>VAR_ncap</v>
          </cell>
          <cell r="C513" t="str">
            <v>-</v>
          </cell>
          <cell r="E513">
            <v>6.6414204259471297E-4</v>
          </cell>
          <cell r="G513">
            <v>1.52452314442307E-8</v>
          </cell>
          <cell r="H513">
            <v>1.9570357184680999E-7</v>
          </cell>
          <cell r="I513">
            <v>3.66012482306527E-4</v>
          </cell>
        </row>
        <row r="514">
          <cell r="A514" t="str">
            <v>T_B_u-HYBDSL-S1</v>
          </cell>
          <cell r="B514" t="str">
            <v>VAR_cap</v>
          </cell>
          <cell r="C514" t="str">
            <v>-</v>
          </cell>
          <cell r="E514">
            <v>6.6414204259471297E-4</v>
          </cell>
          <cell r="F514">
            <v>1.6367689311975325E-8</v>
          </cell>
          <cell r="G514">
            <v>2.9423190307039E-8</v>
          </cell>
          <cell r="H514">
            <v>2.25131041784066E-7</v>
          </cell>
          <cell r="I514">
            <v>3.6611531900387201E-4</v>
          </cell>
        </row>
        <row r="515">
          <cell r="A515" t="str">
            <v>T_B_u-HYBDSL-S2</v>
          </cell>
          <cell r="B515" t="str">
            <v>VAR_fout</v>
          </cell>
          <cell r="C515" t="str">
            <v>CO2_T</v>
          </cell>
          <cell r="E515">
            <v>0.51660217934275499</v>
          </cell>
          <cell r="F515">
            <v>0.51659762856171398</v>
          </cell>
          <cell r="G515">
            <v>0.44814968587822301</v>
          </cell>
          <cell r="H515">
            <v>1.2286282171406131E-3</v>
          </cell>
          <cell r="I515">
            <v>3.4558074169448681E-4</v>
          </cell>
        </row>
        <row r="516">
          <cell r="A516" t="str">
            <v>T_B_u-HYBDSL-S2</v>
          </cell>
          <cell r="B516" t="str">
            <v>VAR_fout</v>
          </cell>
          <cell r="C516" t="str">
            <v>TPBSu</v>
          </cell>
          <cell r="E516">
            <v>8.2102347024919629E-4</v>
          </cell>
          <cell r="F516">
            <v>8.2101623780188532E-4</v>
          </cell>
          <cell r="G516">
            <v>7.1223356192367984E-4</v>
          </cell>
          <cell r="H516">
            <v>2.4089201308984105E-6</v>
          </cell>
          <cell r="I516">
            <v>7.0414540022706614E-7</v>
          </cell>
        </row>
        <row r="517">
          <cell r="A517" t="str">
            <v>T_B_u-HYBDSL-S2</v>
          </cell>
          <cell r="B517" t="str">
            <v>VAR_fin</v>
          </cell>
          <cell r="C517" t="str">
            <v>TDSL</v>
          </cell>
          <cell r="E517">
            <v>7.0477787086324073E-3</v>
          </cell>
          <cell r="F517">
            <v>7.0477166243071501E-3</v>
          </cell>
          <cell r="G517">
            <v>6.1139111306715349E-3</v>
          </cell>
          <cell r="H517">
            <v>1.6761640070131131E-5</v>
          </cell>
          <cell r="I517">
            <v>4.7146076629534395E-6</v>
          </cell>
        </row>
        <row r="518">
          <cell r="A518" t="str">
            <v>T_B_u-HYBDSL-S2</v>
          </cell>
          <cell r="B518" t="str">
            <v>VAR_ncap</v>
          </cell>
          <cell r="C518" t="str">
            <v>-</v>
          </cell>
          <cell r="E518">
            <v>1.5483401832204999E-5</v>
          </cell>
          <cell r="H518">
            <v>4.3173045829651702E-8</v>
          </cell>
          <cell r="I518">
            <v>1.2067975970652001E-8</v>
          </cell>
        </row>
        <row r="519">
          <cell r="A519" t="str">
            <v>T_B_u-HYBDSL-S2</v>
          </cell>
          <cell r="B519" t="str">
            <v>VAR_cap</v>
          </cell>
          <cell r="C519" t="str">
            <v>-</v>
          </cell>
          <cell r="E519">
            <v>1.5483401832204999E-5</v>
          </cell>
          <cell r="F519">
            <v>1.5483401832204999E-5</v>
          </cell>
          <cell r="G519">
            <v>1.3431921871671901E-5</v>
          </cell>
          <cell r="H519">
            <v>7.2379794327820303E-8</v>
          </cell>
          <cell r="I519">
            <v>3.8844939304010202E-8</v>
          </cell>
        </row>
        <row r="520">
          <cell r="A520" t="str">
            <v>T_B_u-HYBDSL-S3</v>
          </cell>
          <cell r="B520" t="str">
            <v>VAR_fout</v>
          </cell>
          <cell r="C520" t="str">
            <v>CO2_T</v>
          </cell>
          <cell r="E520">
            <v>3.3686653104786202</v>
          </cell>
          <cell r="F520">
            <v>3.36866325358785</v>
          </cell>
          <cell r="G520">
            <v>1.9959108596727799</v>
          </cell>
          <cell r="H520">
            <v>132.86312533667979</v>
          </cell>
          <cell r="I520">
            <v>118.0746224696488</v>
          </cell>
        </row>
        <row r="521">
          <cell r="A521" t="str">
            <v>T_B_u-HYBDSL-S3</v>
          </cell>
          <cell r="B521" t="str">
            <v>VAR_fout</v>
          </cell>
          <cell r="C521" t="str">
            <v>TPBSu</v>
          </cell>
          <cell r="E521">
            <v>3.5955023243462955E-3</v>
          </cell>
          <cell r="F521">
            <v>3.5955001289499338E-3</v>
          </cell>
          <cell r="G521">
            <v>2.1303102189519354E-3</v>
          </cell>
          <cell r="H521">
            <v>0.17439203497239644</v>
          </cell>
          <cell r="I521">
            <v>0.17198984068211307</v>
          </cell>
        </row>
        <row r="522">
          <cell r="A522" t="str">
            <v>T_B_u-HYBDSL-S3</v>
          </cell>
          <cell r="B522" t="str">
            <v>VAR_fin</v>
          </cell>
          <cell r="C522" t="str">
            <v>TDSL</v>
          </cell>
          <cell r="E522">
            <v>4.5957234795069905E-2</v>
          </cell>
          <cell r="F522">
            <v>4.5957206733804143E-2</v>
          </cell>
          <cell r="G522">
            <v>2.7229343242466352E-2</v>
          </cell>
          <cell r="H522">
            <v>1.8125937972261918</v>
          </cell>
          <cell r="I522">
            <v>1.6108406885354534</v>
          </cell>
        </row>
        <row r="523">
          <cell r="A523" t="str">
            <v>T_B_u-HYBDSL-S3</v>
          </cell>
          <cell r="B523" t="str">
            <v>VAR_ncap</v>
          </cell>
          <cell r="C523" t="str">
            <v>-</v>
          </cell>
          <cell r="E523">
            <v>6.7802532923883502E-5</v>
          </cell>
          <cell r="H523">
            <v>1.65931042145397E-3</v>
          </cell>
          <cell r="I523">
            <v>2.6749658632799801E-3</v>
          </cell>
        </row>
        <row r="524">
          <cell r="A524" t="str">
            <v>T_B_u-HYBDSL-S3</v>
          </cell>
          <cell r="B524" t="str">
            <v>VAR_cap</v>
          </cell>
          <cell r="C524" t="str">
            <v>-</v>
          </cell>
          <cell r="E524">
            <v>6.7802532923883502E-5</v>
          </cell>
          <cell r="F524">
            <v>6.7802532923883502E-5</v>
          </cell>
          <cell r="G524">
            <v>4.0172576650936197E-5</v>
          </cell>
          <cell r="H524">
            <v>3.2886144625087301E-3</v>
          </cell>
          <cell r="I524">
            <v>3.24331493757228E-3</v>
          </cell>
        </row>
        <row r="525">
          <cell r="A525" t="str">
            <v>T_C-HY-GSL-S1</v>
          </cell>
          <cell r="B525" t="str">
            <v>VAR_fout</v>
          </cell>
          <cell r="C525" t="str">
            <v>CO2_T</v>
          </cell>
          <cell r="D525">
            <v>3.4753412958978429</v>
          </cell>
          <cell r="E525">
            <v>3.9151305447482647</v>
          </cell>
          <cell r="F525">
            <v>2.7149728190316984</v>
          </cell>
          <cell r="G525">
            <v>2.0736592503355129</v>
          </cell>
          <cell r="H525">
            <v>120.280219443627</v>
          </cell>
          <cell r="I525">
            <v>45.558955931127883</v>
          </cell>
        </row>
        <row r="526">
          <cell r="A526" t="str">
            <v>T_C-HY-GSL-S1</v>
          </cell>
          <cell r="B526" t="str">
            <v>VAR_fout</v>
          </cell>
          <cell r="C526" t="str">
            <v>TPCAR</v>
          </cell>
          <cell r="D526">
            <v>5.3063500868462433E-2</v>
          </cell>
          <cell r="E526">
            <v>6.1399638525800368E-2</v>
          </cell>
          <cell r="F526">
            <v>4.2460717140453158E-2</v>
          </cell>
          <cell r="G526">
            <v>3.3768813282406648E-2</v>
          </cell>
          <cell r="H526">
            <v>1.5332639559489847</v>
          </cell>
          <cell r="I526">
            <v>0.58466002385212335</v>
          </cell>
        </row>
        <row r="527">
          <cell r="A527" t="str">
            <v>T_C-HY-GSL-S1</v>
          </cell>
          <cell r="B527" t="str">
            <v>VAR_fin</v>
          </cell>
          <cell r="C527" t="str">
            <v>TGSL</v>
          </cell>
          <cell r="D527">
            <v>4.7091345472870451E-2</v>
          </cell>
          <cell r="E527">
            <v>5.3050549386832818E-2</v>
          </cell>
          <cell r="F527">
            <v>3.678824958037534E-2</v>
          </cell>
          <cell r="G527">
            <v>2.8098363825684518E-2</v>
          </cell>
          <cell r="H527">
            <v>1.629813271593862</v>
          </cell>
          <cell r="I527">
            <v>0.61733002616704502</v>
          </cell>
        </row>
        <row r="528">
          <cell r="A528" t="str">
            <v>T_C-HY-GSL-S1</v>
          </cell>
          <cell r="B528" t="str">
            <v>VAR_ncap</v>
          </cell>
          <cell r="C528" t="str">
            <v>-</v>
          </cell>
          <cell r="E528">
            <v>7.0121631095370506E-8</v>
          </cell>
          <cell r="F528">
            <v>6.5412574280568197E-7</v>
          </cell>
          <cell r="G528">
            <v>1.8432669271477601E-7</v>
          </cell>
          <cell r="H528">
            <v>9.1602250460023696E-2</v>
          </cell>
          <cell r="I528">
            <v>2.9512987939619602E-7</v>
          </cell>
        </row>
        <row r="529">
          <cell r="A529" t="str">
            <v>T_C-HY-GSL-S1</v>
          </cell>
          <cell r="B529" t="str">
            <v>VAR_cap</v>
          </cell>
          <cell r="C529" t="str">
            <v>-</v>
          </cell>
          <cell r="D529">
            <v>5.6691854099779199E-3</v>
          </cell>
          <cell r="E529">
            <v>6.5598583723393278E-3</v>
          </cell>
          <cell r="F529">
            <v>6.4530616303548399E-3</v>
          </cell>
          <cell r="G529">
            <v>5.1322610450005518E-3</v>
          </cell>
          <cell r="H529">
            <v>0.23301893949347524</v>
          </cell>
          <cell r="I529">
            <v>8.8854200977000197E-2</v>
          </cell>
        </row>
        <row r="530">
          <cell r="A530" t="str">
            <v>TFRLFDSLEXT</v>
          </cell>
          <cell r="B530" t="str">
            <v>VAR_fout</v>
          </cell>
          <cell r="C530" t="str">
            <v>CO2_T</v>
          </cell>
          <cell r="D530">
            <v>29.033518488156702</v>
          </cell>
          <cell r="E530">
            <v>20.3234705458744</v>
          </cell>
        </row>
        <row r="531">
          <cell r="A531" t="str">
            <v>TFRLFDSLEXT</v>
          </cell>
          <cell r="B531" t="str">
            <v>VAR_fout</v>
          </cell>
          <cell r="C531" t="str">
            <v>TFRLF</v>
          </cell>
          <cell r="D531">
            <v>1.6053887534222672E-3</v>
          </cell>
          <cell r="E531">
            <v>1.1237725478627271E-3</v>
          </cell>
        </row>
        <row r="532">
          <cell r="A532" t="str">
            <v>TFRLFDSLEXT</v>
          </cell>
          <cell r="B532" t="str">
            <v>VAR_fin</v>
          </cell>
          <cell r="C532" t="str">
            <v>TDSL</v>
          </cell>
          <cell r="D532">
            <v>0.3960916574100502</v>
          </cell>
          <cell r="E532">
            <v>0.2772642639273451</v>
          </cell>
        </row>
        <row r="533">
          <cell r="A533" t="str">
            <v>TFRLFDSLEXT</v>
          </cell>
          <cell r="B533" t="str">
            <v>VAR_ncap</v>
          </cell>
          <cell r="C533" t="str">
            <v>-</v>
          </cell>
          <cell r="D533">
            <v>1.4820502277748299E-4</v>
          </cell>
        </row>
        <row r="534">
          <cell r="A534" t="str">
            <v>TFRLFDSLEXT</v>
          </cell>
          <cell r="B534" t="str">
            <v>VAR_cap</v>
          </cell>
          <cell r="C534" t="str">
            <v>-</v>
          </cell>
          <cell r="D534">
            <v>1.4820502277748299E-4</v>
          </cell>
          <cell r="E534">
            <v>1.4820502277748299E-4</v>
          </cell>
          <cell r="F534">
            <v>1.0971013039825974E-9</v>
          </cell>
          <cell r="G534">
            <v>8.5459915698444557E-10</v>
          </cell>
          <cell r="H534">
            <v>8.5138252299402951E-10</v>
          </cell>
          <cell r="I534">
            <v>4.2680315789282545E-10</v>
          </cell>
        </row>
        <row r="535">
          <cell r="A535" t="str">
            <v>T_C-HY-GSL-S2</v>
          </cell>
          <cell r="B535" t="str">
            <v>VAR_fout</v>
          </cell>
          <cell r="C535" t="str">
            <v>CO2_T</v>
          </cell>
          <cell r="D535">
            <v>9.8127446317950398</v>
          </cell>
          <cell r="E535">
            <v>15.031658404857653</v>
          </cell>
          <cell r="F535">
            <v>86.094569080488128</v>
          </cell>
          <cell r="G535">
            <v>74.973643342388229</v>
          </cell>
          <cell r="H535">
            <v>7.8434543008277098</v>
          </cell>
          <cell r="I535">
            <v>96.402109165856061</v>
          </cell>
        </row>
        <row r="536">
          <cell r="A536" t="str">
            <v>T_C-HY-GSL-S2</v>
          </cell>
          <cell r="B536" t="str">
            <v>VAR_fout</v>
          </cell>
          <cell r="C536" t="str">
            <v>TPCAR</v>
          </cell>
          <cell r="D536">
            <v>0.21829544865721909</v>
          </cell>
          <cell r="E536">
            <v>0.38526292505754461</v>
          </cell>
          <cell r="F536">
            <v>2.1893690455999377</v>
          </cell>
          <cell r="G536">
            <v>1.9029150201688541</v>
          </cell>
          <cell r="H536">
            <v>0.14688732046443109</v>
          </cell>
          <cell r="I536">
            <v>1.1611052339823829</v>
          </cell>
        </row>
        <row r="537">
          <cell r="A537" t="str">
            <v>T_C-HY-GSL-S2</v>
          </cell>
          <cell r="B537" t="str">
            <v>VAR_fin</v>
          </cell>
          <cell r="C537" t="str">
            <v>TGSL</v>
          </cell>
          <cell r="D537">
            <v>0.13296401940101665</v>
          </cell>
          <cell r="E537">
            <v>0.20368100819590296</v>
          </cell>
          <cell r="F537">
            <v>1.166593076971385</v>
          </cell>
          <cell r="G537">
            <v>1.0159030263196247</v>
          </cell>
          <cell r="H537">
            <v>0.10627986857490121</v>
          </cell>
          <cell r="I537">
            <v>1.3062616418137662</v>
          </cell>
        </row>
        <row r="538">
          <cell r="A538" t="str">
            <v>T_C-HY-GSL-S2</v>
          </cell>
          <cell r="B538" t="str">
            <v>VAR_ncap</v>
          </cell>
          <cell r="C538" t="str">
            <v>-</v>
          </cell>
          <cell r="E538">
            <v>5.6888294749800502E-7</v>
          </cell>
          <cell r="F538">
            <v>0.14050283287717899</v>
          </cell>
          <cell r="G538">
            <v>4.9346479397162895E-7</v>
          </cell>
          <cell r="H538">
            <v>3.8840914992166799E-6</v>
          </cell>
          <cell r="I538">
            <v>0.142202517250577</v>
          </cell>
        </row>
        <row r="539">
          <cell r="A539" t="str">
            <v>T_C-HY-GSL-S2</v>
          </cell>
          <cell r="B539" t="str">
            <v>VAR_cap</v>
          </cell>
          <cell r="C539" t="str">
            <v>-</v>
          </cell>
          <cell r="D539">
            <v>1.72272439726779E-2</v>
          </cell>
          <cell r="E539">
            <v>2.9231102894818863E-2</v>
          </cell>
          <cell r="F539">
            <v>0.16678076230823019</v>
          </cell>
          <cell r="G539">
            <v>0.1443800407191427</v>
          </cell>
          <cell r="H539">
            <v>1.54928776788126E-2</v>
          </cell>
          <cell r="I539">
            <v>0.122469112485684</v>
          </cell>
        </row>
        <row r="540">
          <cell r="A540" t="str">
            <v>TPSHPNGAEXT</v>
          </cell>
          <cell r="B540" t="str">
            <v>VAR_fout</v>
          </cell>
          <cell r="C540" t="str">
            <v>TPSHP</v>
          </cell>
          <cell r="F540">
            <v>5.0000022611644797</v>
          </cell>
          <cell r="G540">
            <v>6.405252496108</v>
          </cell>
          <cell r="H540">
            <v>4.9601732455271001E-8</v>
          </cell>
          <cell r="I540">
            <v>3.7613484955930199E-8</v>
          </cell>
        </row>
        <row r="541">
          <cell r="A541" t="str">
            <v>TPSHPNGAEXT</v>
          </cell>
          <cell r="B541" t="str">
            <v>VAR_fout</v>
          </cell>
          <cell r="C541" t="str">
            <v>CO2_T</v>
          </cell>
          <cell r="F541">
            <v>299.68321064204002</v>
          </cell>
          <cell r="G541">
            <v>383.909152984966</v>
          </cell>
          <cell r="H541">
            <v>2.9729599426503302E-6</v>
          </cell>
          <cell r="I541">
            <v>2.2544249674807098E-6</v>
          </cell>
        </row>
        <row r="542">
          <cell r="A542" t="str">
            <v>TPSHPNGAEXT</v>
          </cell>
          <cell r="B542" t="str">
            <v>VAR_fin</v>
          </cell>
          <cell r="C542" t="str">
            <v>TNGA</v>
          </cell>
          <cell r="F542">
            <v>5.31353210358224</v>
          </cell>
          <cell r="G542">
            <v>6.8068998756199912</v>
          </cell>
          <cell r="H542">
            <v>5.2712055720750304E-8</v>
          </cell>
          <cell r="I542">
            <v>3.9972073891501954E-8</v>
          </cell>
        </row>
        <row r="543">
          <cell r="A543" t="str">
            <v>TPSHPNGAEXT</v>
          </cell>
          <cell r="B543" t="str">
            <v>VAR_ncap</v>
          </cell>
          <cell r="C543" t="str">
            <v>-</v>
          </cell>
          <cell r="D543">
            <v>1.92710500317874E-8</v>
          </cell>
          <cell r="E543">
            <v>3.6530063605503303E-8</v>
          </cell>
          <cell r="F543">
            <v>4.9999999998973701</v>
          </cell>
          <cell r="G543">
            <v>1.4052304077224</v>
          </cell>
        </row>
        <row r="544">
          <cell r="A544" t="str">
            <v>TPSHPNGAEXT</v>
          </cell>
          <cell r="B544" t="str">
            <v>VAR_cap</v>
          </cell>
          <cell r="C544" t="str">
            <v>-</v>
          </cell>
          <cell r="D544">
            <v>1.92710500317874E-8</v>
          </cell>
          <cell r="E544">
            <v>5.5801113637290699E-8</v>
          </cell>
          <cell r="F544">
            <v>5.0000000556984796</v>
          </cell>
          <cell r="G544">
            <v>6.4052304634208799</v>
          </cell>
          <cell r="H544">
            <v>-1.1725900250780796E-9</v>
          </cell>
          <cell r="I544">
            <v>-1.1201439775732069E-9</v>
          </cell>
        </row>
        <row r="545">
          <cell r="A545" t="str">
            <v>T_C-HY-DSL-S1</v>
          </cell>
          <cell r="B545" t="str">
            <v>VAR_fout</v>
          </cell>
          <cell r="C545" t="str">
            <v>CO2_T</v>
          </cell>
          <cell r="D545">
            <v>2.5394777543448501E-3</v>
          </cell>
          <cell r="E545">
            <v>2.6848900234148001E-5</v>
          </cell>
          <cell r="F545">
            <v>1.9887400847491888E-4</v>
          </cell>
          <cell r="G545">
            <v>2.2410717626677085E-4</v>
          </cell>
          <cell r="H545">
            <v>6.2404441772169106</v>
          </cell>
          <cell r="I545">
            <v>3.288444711228852</v>
          </cell>
        </row>
        <row r="546">
          <cell r="A546" t="str">
            <v>T_C-HY-DSL-S1</v>
          </cell>
          <cell r="B546" t="str">
            <v>VAR_fout</v>
          </cell>
          <cell r="C546" t="str">
            <v>TPCAR</v>
          </cell>
          <cell r="D546">
            <v>1.4489961304202932E-5</v>
          </cell>
          <cell r="E546">
            <v>6.2188878800256409E-7</v>
          </cell>
          <cell r="F546">
            <v>3.8014258907737416E-6</v>
          </cell>
          <cell r="G546">
            <v>3.8097168730075003E-6</v>
          </cell>
          <cell r="H546">
            <v>8.2432595201682196E-2</v>
          </cell>
          <cell r="I546">
            <v>4.3438887191985097E-2</v>
          </cell>
        </row>
        <row r="547">
          <cell r="A547" t="str">
            <v>T_C-HY-DSL-S1</v>
          </cell>
          <cell r="B547" t="str">
            <v>VAR_fin</v>
          </cell>
          <cell r="C547" t="str">
            <v>TDSL</v>
          </cell>
          <cell r="D547">
            <v>3.4644989827351243E-5</v>
          </cell>
          <cell r="E547">
            <v>3.6628786131170596E-7</v>
          </cell>
          <cell r="F547">
            <v>2.7131515480889365E-6</v>
          </cell>
          <cell r="G547">
            <v>3.057396674853623E-6</v>
          </cell>
          <cell r="H547">
            <v>8.5135664082086018E-2</v>
          </cell>
          <cell r="I547">
            <v>4.4862820071335019E-2</v>
          </cell>
        </row>
        <row r="548">
          <cell r="A548" t="str">
            <v>T_C-HY-DSL-S1</v>
          </cell>
          <cell r="B548" t="str">
            <v>VAR_ncap</v>
          </cell>
          <cell r="C548" t="str">
            <v>-</v>
          </cell>
          <cell r="E548">
            <v>1.2811217788205499E-7</v>
          </cell>
          <cell r="F548">
            <v>6.2975651203400096E-7</v>
          </cell>
          <cell r="G548">
            <v>2.1022679815553799E-7</v>
          </cell>
          <cell r="H548">
            <v>1.3051293772622E-2</v>
          </cell>
          <cell r="I548">
            <v>2.7254071988103099E-7</v>
          </cell>
        </row>
        <row r="549">
          <cell r="A549" t="str">
            <v>T_C-HY-DSL-S1</v>
          </cell>
          <cell r="B549" t="str">
            <v>VAR_cap</v>
          </cell>
          <cell r="C549" t="str">
            <v>-</v>
          </cell>
          <cell r="D549">
            <v>1.5999999999999999E-6</v>
          </cell>
          <cell r="E549">
            <v>1.7460171471477094E-7</v>
          </cell>
          <cell r="F549">
            <v>7.8957564510863715E-7</v>
          </cell>
          <cell r="G549">
            <v>8.7079935251526716E-7</v>
          </cell>
          <cell r="H549">
            <v>1.2527880815130491E-2</v>
          </cell>
          <cell r="I549">
            <v>6.6017722091842599E-3</v>
          </cell>
        </row>
        <row r="550">
          <cell r="A550" t="str">
            <v>T_C-HY-GSL-S3</v>
          </cell>
          <cell r="B550" t="str">
            <v>VAR_fout</v>
          </cell>
          <cell r="C550" t="str">
            <v>CO2_T</v>
          </cell>
          <cell r="D550">
            <v>7.3820040913553084</v>
          </cell>
          <cell r="E550">
            <v>109.22693346538232</v>
          </cell>
          <cell r="F550">
            <v>103.23903204324898</v>
          </cell>
          <cell r="G550">
            <v>82.602472855048802</v>
          </cell>
          <cell r="H550">
            <v>3.8354189614359457E-5</v>
          </cell>
          <cell r="I550">
            <v>1.0064063749207901E-6</v>
          </cell>
        </row>
        <row r="551">
          <cell r="A551" t="str">
            <v>T_C-HY-GSL-S3</v>
          </cell>
          <cell r="B551" t="str">
            <v>VAR_fout</v>
          </cell>
          <cell r="C551" t="str">
            <v>TPCAR</v>
          </cell>
          <cell r="D551">
            <v>0.20183319665563829</v>
          </cell>
          <cell r="E551">
            <v>3.70443681109262</v>
          </cell>
          <cell r="F551">
            <v>3.4982680631447733</v>
          </cell>
          <cell r="G551">
            <v>2.814778104519569</v>
          </cell>
          <cell r="H551">
            <v>3.6213868304048407E-7</v>
          </cell>
          <cell r="I551">
            <v>1.0934535695792701E-8</v>
          </cell>
        </row>
        <row r="552">
          <cell r="A552" t="str">
            <v>T_C-HY-GSL-S3</v>
          </cell>
          <cell r="B552" t="str">
            <v>VAR_fin</v>
          </cell>
          <cell r="C552" t="str">
            <v>TGSL</v>
          </cell>
          <cell r="D552">
            <v>0.10002715570942119</v>
          </cell>
          <cell r="E552">
            <v>1.4800397488534203</v>
          </cell>
          <cell r="F552">
            <v>1.398902873214755</v>
          </cell>
          <cell r="G552">
            <v>1.1192746999329124</v>
          </cell>
          <cell r="H552">
            <v>5.1970446631923282E-7</v>
          </cell>
          <cell r="I552">
            <v>1.3636942749604101E-8</v>
          </cell>
        </row>
        <row r="553">
          <cell r="A553" t="str">
            <v>T_C-HY-GSL-S3</v>
          </cell>
          <cell r="B553" t="str">
            <v>VAR_ncap</v>
          </cell>
          <cell r="C553" t="str">
            <v>-</v>
          </cell>
          <cell r="E553">
            <v>0.231857540146753</v>
          </cell>
          <cell r="F553">
            <v>9.9899868610577306E-8</v>
          </cell>
          <cell r="G553">
            <v>5.5656144613355197E-8</v>
          </cell>
          <cell r="H553">
            <v>5.4448765108518997E-8</v>
          </cell>
          <cell r="I553">
            <v>5.11864692389427E-8</v>
          </cell>
        </row>
        <row r="554">
          <cell r="A554" t="str">
            <v>T_C-HY-GSL-S3</v>
          </cell>
          <cell r="B554" t="str">
            <v>VAR_cap</v>
          </cell>
          <cell r="C554" t="str">
            <v>-</v>
          </cell>
          <cell r="D554">
            <v>1.42489700355796E-2</v>
          </cell>
          <cell r="E554">
            <v>0.25470550329711178</v>
          </cell>
          <cell r="F554">
            <v>0.24053008477329471</v>
          </cell>
          <cell r="G554">
            <v>0.1935354574289409</v>
          </cell>
          <cell r="H554">
            <v>1.4907420121155099E-7</v>
          </cell>
          <cell r="I554">
            <v>9.0905999759793096E-8</v>
          </cell>
        </row>
        <row r="555">
          <cell r="A555" t="str">
            <v>T_C-HY-DSL-S2</v>
          </cell>
          <cell r="B555" t="str">
            <v>VAR_fout</v>
          </cell>
          <cell r="C555" t="str">
            <v>CO2_T</v>
          </cell>
          <cell r="D555">
            <v>0.21292152723172958</v>
          </cell>
          <cell r="E555">
            <v>53.369205806470724</v>
          </cell>
          <cell r="F555">
            <v>121.51447180151919</v>
          </cell>
          <cell r="G555">
            <v>102.98846170062059</v>
          </cell>
          <cell r="H555">
            <v>179.7774060317206</v>
          </cell>
          <cell r="I555">
            <v>204.39602499232871</v>
          </cell>
        </row>
        <row r="556">
          <cell r="A556" t="str">
            <v>T_C-HY-DSL-S2</v>
          </cell>
          <cell r="B556" t="str">
            <v>VAR_fout</v>
          </cell>
          <cell r="C556" t="str">
            <v>TPCAR</v>
          </cell>
          <cell r="D556">
            <v>3.4244525850997041E-3</v>
          </cell>
          <cell r="E556">
            <v>1.9526385129503996</v>
          </cell>
          <cell r="F556">
            <v>3.7381582838807859</v>
          </cell>
          <cell r="G556">
            <v>3.1459395172622147</v>
          </cell>
          <cell r="H556">
            <v>1.9798930061566256</v>
          </cell>
          <cell r="I556">
            <v>2.3886440372307911</v>
          </cell>
        </row>
        <row r="557">
          <cell r="A557" t="str">
            <v>T_C-HY-DSL-S2</v>
          </cell>
          <cell r="B557" t="str">
            <v>VAR_fin</v>
          </cell>
          <cell r="C557" t="str">
            <v>TDSL</v>
          </cell>
          <cell r="D557">
            <v>2.9047957330386007E-3</v>
          </cell>
          <cell r="E557">
            <v>0.72809284865580759</v>
          </cell>
          <cell r="F557">
            <v>1.6577690559552423</v>
          </cell>
          <cell r="G557">
            <v>1.405026762627839</v>
          </cell>
          <cell r="H557">
            <v>2.4526249117560703</v>
          </cell>
          <cell r="I557">
            <v>2.7884860162664249</v>
          </cell>
        </row>
        <row r="558">
          <cell r="A558" t="str">
            <v>T_C-HY-DSL-S2</v>
          </cell>
          <cell r="B558" t="str">
            <v>VAR_ncap</v>
          </cell>
          <cell r="C558" t="str">
            <v>-</v>
          </cell>
          <cell r="E558">
            <v>0.14962401309589601</v>
          </cell>
          <cell r="F558">
            <v>0.14589233259713699</v>
          </cell>
          <cell r="G558">
            <v>8.6786711737777704E-7</v>
          </cell>
          <cell r="H558">
            <v>6.5058671641255797E-2</v>
          </cell>
          <cell r="I558">
            <v>0.210562688153101</v>
          </cell>
        </row>
        <row r="559">
          <cell r="A559" t="str">
            <v>T_C-HY-DSL-S2</v>
          </cell>
          <cell r="B559" t="str">
            <v>VAR_cap</v>
          </cell>
          <cell r="C559" t="str">
            <v>-</v>
          </cell>
          <cell r="D559">
            <v>2.5986386435055E-4</v>
          </cell>
          <cell r="E559">
            <v>0.1481526977722174</v>
          </cell>
          <cell r="F559">
            <v>0.28362555514966936</v>
          </cell>
          <cell r="G559">
            <v>0.23869211524909317</v>
          </cell>
          <cell r="H559">
            <v>0.20883105003823099</v>
          </cell>
          <cell r="I559">
            <v>0.25194537943869499</v>
          </cell>
        </row>
        <row r="560">
          <cell r="A560" t="str">
            <v>D-T-ELC-Bus_c_S1</v>
          </cell>
          <cell r="B560" t="str">
            <v>VAR_fout</v>
          </cell>
          <cell r="C560" t="str">
            <v>T-ELC-Bus_c_BatSTGin_S1</v>
          </cell>
          <cell r="D560">
            <v>4.09687012824331E-4</v>
          </cell>
          <cell r="E560">
            <v>5.1453607535485843E-4</v>
          </cell>
          <cell r="F560">
            <v>5.1630171352204173E-4</v>
          </cell>
          <cell r="G560">
            <v>4.7616543815804813E-3</v>
          </cell>
          <cell r="H560">
            <v>9.9024444940575981E-2</v>
          </cell>
          <cell r="I560">
            <v>0.10193220438522362</v>
          </cell>
        </row>
        <row r="561">
          <cell r="A561" t="str">
            <v>D-T-ELC-Bus_c_S1</v>
          </cell>
          <cell r="B561" t="str">
            <v>VAR_fin</v>
          </cell>
          <cell r="C561" t="str">
            <v>TELC</v>
          </cell>
          <cell r="D561">
            <v>4.09687012824331E-4</v>
          </cell>
          <cell r="E561">
            <v>5.1453607535485843E-4</v>
          </cell>
          <cell r="F561">
            <v>5.1630171352204173E-4</v>
          </cell>
          <cell r="G561">
            <v>4.7616543815804813E-3</v>
          </cell>
          <cell r="H561">
            <v>9.9024444940575981E-2</v>
          </cell>
          <cell r="I561">
            <v>0.10193220438522362</v>
          </cell>
        </row>
        <row r="562">
          <cell r="A562" t="str">
            <v>D-T-ELC-Bus_c_S1</v>
          </cell>
          <cell r="B562" t="str">
            <v>VAR_ncap</v>
          </cell>
          <cell r="C562" t="str">
            <v>-</v>
          </cell>
          <cell r="D562">
            <v>5.2735119293594801E-5</v>
          </cell>
          <cell r="E562">
            <v>1.32783973255874E-5</v>
          </cell>
          <cell r="F562">
            <v>1.6561896479081499E-6</v>
          </cell>
          <cell r="G562">
            <v>4.5252164417160901E-4</v>
          </cell>
          <cell r="H562">
            <v>9.4760248164635508E-3</v>
          </cell>
          <cell r="I562">
            <v>6.9473708737308E-3</v>
          </cell>
        </row>
        <row r="563">
          <cell r="A563" t="str">
            <v>D-T-ELC-Bus_c_S1</v>
          </cell>
          <cell r="B563" t="str">
            <v>VAR_cap</v>
          </cell>
          <cell r="C563" t="str">
            <v>-</v>
          </cell>
          <cell r="D563">
            <v>5.2735119293594801E-5</v>
          </cell>
          <cell r="E563">
            <v>6.60135166191822E-5</v>
          </cell>
          <cell r="F563">
            <v>6.7669706267090295E-5</v>
          </cell>
          <cell r="G563">
            <v>5.0428301991214605E-4</v>
          </cell>
          <cell r="H563">
            <v>1.22587799601154E-2</v>
          </cell>
          <cell r="I563">
            <v>1.21739236743939E-2</v>
          </cell>
        </row>
        <row r="564">
          <cell r="A564" t="str">
            <v>T_C-HY-GSL-S4</v>
          </cell>
          <cell r="B564" t="str">
            <v>VAR_fout</v>
          </cell>
          <cell r="C564" t="str">
            <v>CO2_T</v>
          </cell>
          <cell r="D564">
            <v>6.9418731502340894</v>
          </cell>
          <cell r="E564">
            <v>9.9611227237300302</v>
          </cell>
          <cell r="F564">
            <v>9.5973610927688124</v>
          </cell>
          <cell r="G564">
            <v>7.9289156988848086</v>
          </cell>
          <cell r="H564">
            <v>9.3937558180724805E-5</v>
          </cell>
          <cell r="I564">
            <v>1.196827019348912E-4</v>
          </cell>
        </row>
        <row r="565">
          <cell r="A565" t="str">
            <v>T_C-HY-GSL-S4</v>
          </cell>
          <cell r="B565" t="str">
            <v>VAR_fout</v>
          </cell>
          <cell r="C565" t="str">
            <v>TPCAR</v>
          </cell>
          <cell r="D565">
            <v>0.10566246429714811</v>
          </cell>
          <cell r="E565">
            <v>0.17881414314735733</v>
          </cell>
          <cell r="F565">
            <v>0.17147454593253006</v>
          </cell>
          <cell r="G565">
            <v>0.14341217627752237</v>
          </cell>
          <cell r="H565">
            <v>8.8490813676554029E-7</v>
          </cell>
          <cell r="I565">
            <v>1.2685400525077609E-6</v>
          </cell>
        </row>
        <row r="566">
          <cell r="A566" t="str">
            <v>T_C-HY-GSL-S4</v>
          </cell>
          <cell r="B566" t="str">
            <v>VAR_fin</v>
          </cell>
          <cell r="C566" t="str">
            <v>TGSL</v>
          </cell>
          <cell r="D566">
            <v>9.4063321818890169E-2</v>
          </cell>
          <cell r="E566">
            <v>0.13497456265216862</v>
          </cell>
          <cell r="F566">
            <v>0.13004554326245013</v>
          </cell>
          <cell r="G566">
            <v>0.10743788209871015</v>
          </cell>
          <cell r="H566">
            <v>1.272866642015242E-6</v>
          </cell>
          <cell r="I566">
            <v>1.6217168283860598E-6</v>
          </cell>
        </row>
        <row r="567">
          <cell r="A567" t="str">
            <v>T_C-HY-GSL-S4</v>
          </cell>
          <cell r="B567" t="str">
            <v>VAR_ncap</v>
          </cell>
          <cell r="C567" t="str">
            <v>-</v>
          </cell>
          <cell r="E567">
            <v>6.2766244816250198E-7</v>
          </cell>
          <cell r="F567">
            <v>8.9780756006897803E-8</v>
          </cell>
          <cell r="G567">
            <v>5.42657076325183E-8</v>
          </cell>
          <cell r="H567">
            <v>9.6946767757849897E-8</v>
          </cell>
          <cell r="I567">
            <v>1.9772393770557999E-7</v>
          </cell>
        </row>
        <row r="568">
          <cell r="A568" t="str">
            <v>T_C-HY-GSL-S4</v>
          </cell>
          <cell r="B568" t="str">
            <v>VAR_cap</v>
          </cell>
          <cell r="C568" t="str">
            <v>-</v>
          </cell>
          <cell r="D568">
            <v>8.3206005817645194E-3</v>
          </cell>
          <cell r="E568">
            <v>1.4079879757701965E-2</v>
          </cell>
          <cell r="F568">
            <v>1.3502120711895153E-2</v>
          </cell>
          <cell r="G568">
            <v>1.1292549697498279E-2</v>
          </cell>
          <cell r="H568">
            <v>2.14021921101681E-7</v>
          </cell>
          <cell r="I568">
            <v>2.4494940996931799E-7</v>
          </cell>
        </row>
        <row r="569">
          <cell r="A569" t="str">
            <v>T_C-HY-DSL-S3</v>
          </cell>
          <cell r="B569" t="str">
            <v>VAR_fout</v>
          </cell>
          <cell r="C569" t="str">
            <v>CO2_T</v>
          </cell>
          <cell r="D569">
            <v>2.2192611351228906</v>
          </cell>
          <cell r="E569">
            <v>3.3057888408825153</v>
          </cell>
          <cell r="F569">
            <v>3.1608123038430147</v>
          </cell>
          <cell r="G569">
            <v>2.3573496206882019</v>
          </cell>
          <cell r="H569">
            <v>4.3267217479516727E-5</v>
          </cell>
          <cell r="I569">
            <v>1.95009284987862E-6</v>
          </cell>
        </row>
        <row r="570">
          <cell r="A570" t="str">
            <v>T_C-HY-DSL-S3</v>
          </cell>
          <cell r="B570" t="str">
            <v>VAR_fout</v>
          </cell>
          <cell r="C570" t="str">
            <v>TPCAR</v>
          </cell>
          <cell r="D570">
            <v>2.6991075330411587E-2</v>
          </cell>
          <cell r="E570">
            <v>5.3440151440419283E-2</v>
          </cell>
          <cell r="F570">
            <v>5.0875167208994952E-2</v>
          </cell>
          <cell r="G570">
            <v>4.0383808770001757E-2</v>
          </cell>
          <cell r="H570">
            <v>4.1116781392848136E-7</v>
          </cell>
          <cell r="I570">
            <v>2.1319890602692E-8</v>
          </cell>
        </row>
        <row r="571">
          <cell r="A571" t="str">
            <v>T_C-HY-DSL-S3</v>
          </cell>
          <cell r="B571" t="str">
            <v>VAR_fin</v>
          </cell>
          <cell r="C571" t="str">
            <v>TDSL</v>
          </cell>
          <cell r="D571">
            <v>3.0276413848879816E-2</v>
          </cell>
          <cell r="E571">
            <v>4.5099438484072524E-2</v>
          </cell>
          <cell r="F571">
            <v>4.3121586682714944E-2</v>
          </cell>
          <cell r="G571">
            <v>3.216029496163985E-2</v>
          </cell>
          <cell r="H571">
            <v>5.9027581827444422E-7</v>
          </cell>
          <cell r="I571">
            <v>2.6604268074742403E-8</v>
          </cell>
        </row>
        <row r="572">
          <cell r="A572" t="str">
            <v>T_C-HY-DSL-S3</v>
          </cell>
          <cell r="B572" t="str">
            <v>VAR_ncap</v>
          </cell>
          <cell r="C572" t="str">
            <v>-</v>
          </cell>
          <cell r="E572">
            <v>9.8192748428245694E-8</v>
          </cell>
          <cell r="F572">
            <v>8.2311064917587307E-8</v>
          </cell>
          <cell r="G572">
            <v>5.9536570587122099E-8</v>
          </cell>
          <cell r="H572">
            <v>5.6156311411537403E-8</v>
          </cell>
          <cell r="I572">
            <v>5.2219058883620103E-8</v>
          </cell>
        </row>
        <row r="573">
          <cell r="A573" t="str">
            <v>T_C-HY-DSL-S3</v>
          </cell>
          <cell r="B573" t="str">
            <v>VAR_cap</v>
          </cell>
          <cell r="C573" t="str">
            <v>-</v>
          </cell>
          <cell r="D573">
            <v>1.8565014936463601E-3</v>
          </cell>
          <cell r="E573">
            <v>3.6744288113484992E-3</v>
          </cell>
          <cell r="F573">
            <v>3.4981588829390417E-3</v>
          </cell>
          <cell r="G573">
            <v>2.7768326010259243E-3</v>
          </cell>
          <cell r="H573">
            <v>1.5200910536433E-7</v>
          </cell>
          <cell r="I573">
            <v>9.3025423798044003E-8</v>
          </cell>
        </row>
        <row r="574">
          <cell r="A574" t="str">
            <v>D-T-ELC-Bus_c_S2</v>
          </cell>
          <cell r="B574" t="str">
            <v>VAR_fout</v>
          </cell>
          <cell r="C574" t="str">
            <v>T-ELC-Bus_c_BatSTGin_S2</v>
          </cell>
          <cell r="D574">
            <v>4.526405051558749E-4</v>
          </cell>
          <cell r="E574">
            <v>3.7689290315960259E-4</v>
          </cell>
          <cell r="F574">
            <v>3.7644104736291349E-4</v>
          </cell>
          <cell r="G574">
            <v>3.2781740482824254E-4</v>
          </cell>
          <cell r="H574">
            <v>6.8853647917404393E-5</v>
          </cell>
          <cell r="I574">
            <v>3.3195544515276811E-5</v>
          </cell>
        </row>
        <row r="575">
          <cell r="A575" t="str">
            <v>D-T-ELC-Bus_c_S2</v>
          </cell>
          <cell r="B575" t="str">
            <v>VAR_fin</v>
          </cell>
          <cell r="C575" t="str">
            <v>TELC</v>
          </cell>
          <cell r="D575">
            <v>4.526405051558749E-4</v>
          </cell>
          <cell r="E575">
            <v>3.7689290315960259E-4</v>
          </cell>
          <cell r="F575">
            <v>3.7644104736291349E-4</v>
          </cell>
          <cell r="G575">
            <v>3.2781740482824254E-4</v>
          </cell>
          <cell r="H575">
            <v>6.8853647917404393E-5</v>
          </cell>
          <cell r="I575">
            <v>3.3195544515276811E-5</v>
          </cell>
        </row>
        <row r="576">
          <cell r="A576" t="str">
            <v>D-T-ELC-Bus_c_S2</v>
          </cell>
          <cell r="B576" t="str">
            <v>VAR_ncap</v>
          </cell>
          <cell r="C576" t="str">
            <v>-</v>
          </cell>
          <cell r="D576">
            <v>4.7953805927578498E-5</v>
          </cell>
          <cell r="E576">
            <v>4.4174415920023297E-8</v>
          </cell>
          <cell r="F576">
            <v>2.5284858863134E-8</v>
          </cell>
          <cell r="G576">
            <v>2.41306185250723E-8</v>
          </cell>
          <cell r="H576">
            <v>1.50492372657145E-6</v>
          </cell>
          <cell r="I576">
            <v>2.1588840342936601E-6</v>
          </cell>
        </row>
        <row r="577">
          <cell r="A577" t="str">
            <v>D-T-ELC-Bus_c_S2</v>
          </cell>
          <cell r="B577" t="str">
            <v>VAR_cap</v>
          </cell>
          <cell r="C577" t="str">
            <v>-</v>
          </cell>
          <cell r="D577">
            <v>4.7953805927578498E-5</v>
          </cell>
          <cell r="E577">
            <v>4.79979803434985E-5</v>
          </cell>
          <cell r="F577">
            <v>4.8023265202361601E-5</v>
          </cell>
          <cell r="G577">
            <v>3.5175381216758601E-5</v>
          </cell>
          <cell r="H577">
            <v>8.2326764367047403E-6</v>
          </cell>
          <cell r="I577">
            <v>4.0935053435680401E-6</v>
          </cell>
        </row>
        <row r="578">
          <cell r="A578" t="str">
            <v>T_C-HY-DSL-S4</v>
          </cell>
          <cell r="B578" t="str">
            <v>VAR_fout</v>
          </cell>
          <cell r="C578" t="str">
            <v>CO2_T</v>
          </cell>
          <cell r="D578">
            <v>2.6140393467105492</v>
          </cell>
          <cell r="E578">
            <v>15.590087317143549</v>
          </cell>
          <cell r="F578">
            <v>14.725124041016443</v>
          </cell>
          <cell r="G578">
            <v>11.898763081759878</v>
          </cell>
          <cell r="H578">
            <v>1.007531687129632E-4</v>
          </cell>
          <cell r="I578">
            <v>1.2708772008530737E-4</v>
          </cell>
        </row>
        <row r="579">
          <cell r="A579" t="str">
            <v>T_C-HY-DSL-S4</v>
          </cell>
          <cell r="B579" t="str">
            <v>VAR_fout</v>
          </cell>
          <cell r="C579" t="str">
            <v>TPCAR</v>
          </cell>
          <cell r="D579">
            <v>4.7914823548397857E-2</v>
          </cell>
          <cell r="E579">
            <v>0.34862194095288579</v>
          </cell>
          <cell r="F579">
            <v>0.32985820065166443</v>
          </cell>
          <cell r="G579">
            <v>0.26856200385452561</v>
          </cell>
          <cell r="H579">
            <v>9.5574336053430962E-7</v>
          </cell>
          <cell r="I579">
            <v>1.3554809794328681E-6</v>
          </cell>
        </row>
        <row r="580">
          <cell r="A580" t="str">
            <v>T_C-HY-DSL-S4</v>
          </cell>
          <cell r="B580" t="str">
            <v>VAR_fin</v>
          </cell>
          <cell r="C580" t="str">
            <v>TDSL</v>
          </cell>
          <cell r="D580">
            <v>3.5662201182954274E-2</v>
          </cell>
          <cell r="E580">
            <v>0.21268877649581977</v>
          </cell>
          <cell r="F580">
            <v>0.20088845894974677</v>
          </cell>
          <cell r="G580">
            <v>0.1623296464087296</v>
          </cell>
          <cell r="H580">
            <v>1.3745316331918595E-6</v>
          </cell>
          <cell r="I580">
            <v>1.7338024568254826E-6</v>
          </cell>
        </row>
        <row r="581">
          <cell r="A581" t="str">
            <v>T_C-HY-DSL-S4</v>
          </cell>
          <cell r="B581" t="str">
            <v>VAR_ncap</v>
          </cell>
          <cell r="C581" t="str">
            <v>-</v>
          </cell>
          <cell r="E581">
            <v>1.89327832630331E-2</v>
          </cell>
          <cell r="F581">
            <v>8.8724251752947695E-8</v>
          </cell>
          <cell r="G581">
            <v>5.7400156358371402E-8</v>
          </cell>
          <cell r="H581">
            <v>1.0050553898841701E-7</v>
          </cell>
          <cell r="I581">
            <v>2.0822508069292999E-7</v>
          </cell>
        </row>
        <row r="582">
          <cell r="A582" t="str">
            <v>T_C-HY-DSL-S4</v>
          </cell>
          <cell r="B582" t="str">
            <v>VAR_cap</v>
          </cell>
          <cell r="C582" t="str">
            <v>-</v>
          </cell>
          <cell r="D582">
            <v>3.7730346420031002E-3</v>
          </cell>
          <cell r="E582">
            <v>2.7450570798543329E-2</v>
          </cell>
          <cell r="F582">
            <v>2.5973243784157947E-2</v>
          </cell>
          <cell r="G582">
            <v>2.1146813473501461E-2</v>
          </cell>
          <cell r="H582">
            <v>2.1992910749800799E-7</v>
          </cell>
          <cell r="I582">
            <v>2.56115908954806E-7</v>
          </cell>
        </row>
        <row r="583">
          <cell r="A583" t="str">
            <v>D-T-ELC-Bus_c_S3</v>
          </cell>
          <cell r="B583" t="str">
            <v>VAR_fout</v>
          </cell>
          <cell r="C583" t="str">
            <v>T-ELC-Bus_c_BatSTGin_S3</v>
          </cell>
          <cell r="D583">
            <v>1.6817584378070002E-4</v>
          </cell>
          <cell r="E583">
            <v>1.7311194052453631E-4</v>
          </cell>
          <cell r="F583">
            <v>1.6946636995107816E-4</v>
          </cell>
          <cell r="G583">
            <v>7.7183835051251287E-5</v>
          </cell>
          <cell r="H583">
            <v>3.7317400106456329E-6</v>
          </cell>
          <cell r="I583">
            <v>1.5473541704177031E-6</v>
          </cell>
        </row>
        <row r="584">
          <cell r="A584" t="str">
            <v>D-T-ELC-Bus_c_S3</v>
          </cell>
          <cell r="B584" t="str">
            <v>VAR_fin</v>
          </cell>
          <cell r="C584" t="str">
            <v>TELC</v>
          </cell>
          <cell r="D584">
            <v>1.6817584378070002E-4</v>
          </cell>
          <cell r="E584">
            <v>1.7311194052453631E-4</v>
          </cell>
          <cell r="F584">
            <v>1.6946636995107816E-4</v>
          </cell>
          <cell r="G584">
            <v>7.7183835051251287E-5</v>
          </cell>
          <cell r="H584">
            <v>3.7317400106456329E-6</v>
          </cell>
          <cell r="I584">
            <v>1.5473541704177031E-6</v>
          </cell>
        </row>
        <row r="585">
          <cell r="A585" t="str">
            <v>D-T-ELC-Bus_c_S3</v>
          </cell>
          <cell r="B585" t="str">
            <v>VAR_ncap</v>
          </cell>
          <cell r="C585" t="str">
            <v>-</v>
          </cell>
          <cell r="D585">
            <v>1.8543518635453999E-5</v>
          </cell>
          <cell r="E585">
            <v>7.3495378439042394E-8</v>
          </cell>
          <cell r="F585">
            <v>1.1298959117950201E-8</v>
          </cell>
          <cell r="G585">
            <v>1.22014008203457E-8</v>
          </cell>
          <cell r="H585">
            <v>2.4576203895242299E-7</v>
          </cell>
          <cell r="I585">
            <v>2.8065723950325601E-7</v>
          </cell>
        </row>
        <row r="586">
          <cell r="A586" t="str">
            <v>D-T-ELC-Bus_c_S3</v>
          </cell>
          <cell r="B586" t="str">
            <v>VAR_cap</v>
          </cell>
          <cell r="C586" t="str">
            <v>-</v>
          </cell>
          <cell r="D586">
            <v>1.8543518635453999E-5</v>
          </cell>
          <cell r="E586">
            <v>1.8617014013893E-5</v>
          </cell>
          <cell r="F586">
            <v>1.8628312973011001E-5</v>
          </cell>
          <cell r="G586">
            <v>8.4081182449088406E-6</v>
          </cell>
          <cell r="H586">
            <v>6.7268623393685398E-7</v>
          </cell>
          <cell r="I586">
            <v>3.64835959487672E-7</v>
          </cell>
        </row>
        <row r="587">
          <cell r="A587" t="str">
            <v>D-T-ELC-Bus_c_S4</v>
          </cell>
          <cell r="B587" t="str">
            <v>VAR_ncap</v>
          </cell>
          <cell r="C587" t="str">
            <v>-</v>
          </cell>
          <cell r="D587">
            <v>6.6395120333643199E-8</v>
          </cell>
          <cell r="E587">
            <v>4.2195376275557297E-8</v>
          </cell>
          <cell r="F587">
            <v>1.8279105071943E-8</v>
          </cell>
          <cell r="G587">
            <v>1.7979535271587599E-8</v>
          </cell>
          <cell r="H587">
            <v>1.0529380664901801E-7</v>
          </cell>
          <cell r="I587">
            <v>8.2072710907572301E-8</v>
          </cell>
        </row>
        <row r="588">
          <cell r="A588" t="str">
            <v>D-T-ELC-Bus_c_S4</v>
          </cell>
          <cell r="B588" t="str">
            <v>VAR_cap</v>
          </cell>
          <cell r="C588" t="str">
            <v>-</v>
          </cell>
          <cell r="D588">
            <v>6.6395120333643199E-8</v>
          </cell>
          <cell r="E588">
            <v>1.085904966092E-7</v>
          </cell>
          <cell r="F588">
            <v>1.2686960168114301E-7</v>
          </cell>
          <cell r="G588">
            <v>5.4365027470580201E-8</v>
          </cell>
          <cell r="H588">
            <v>2.0092693376028201E-7</v>
          </cell>
          <cell r="I588">
            <v>1.00550577449714E-7</v>
          </cell>
        </row>
        <row r="589">
          <cell r="A589" t="str">
            <v>D-TH2O</v>
          </cell>
          <cell r="B589" t="str">
            <v>VAR_fout</v>
          </cell>
          <cell r="C589" t="str">
            <v>TH2O</v>
          </cell>
          <cell r="D589">
            <v>3.4390184730269421E-3</v>
          </cell>
          <cell r="E589">
            <v>2.0208845713006818E-3</v>
          </cell>
          <cell r="F589">
            <v>1.9304095536493578E-3</v>
          </cell>
          <cell r="G589">
            <v>1.5949533395457321E-3</v>
          </cell>
          <cell r="H589">
            <v>1.1772529579993621E-3</v>
          </cell>
          <cell r="I589">
            <v>2.3015086115252938E-3</v>
          </cell>
        </row>
        <row r="590">
          <cell r="A590" t="str">
            <v>D-TH2O</v>
          </cell>
          <cell r="B590" t="str">
            <v>VAR_fin</v>
          </cell>
          <cell r="C590" t="str">
            <v>H2</v>
          </cell>
          <cell r="D590">
            <v>3.4390184730269421E-3</v>
          </cell>
          <cell r="E590">
            <v>2.0208845713006818E-3</v>
          </cell>
          <cell r="F590">
            <v>1.9304095536493578E-3</v>
          </cell>
          <cell r="G590">
            <v>1.5949533395457321E-3</v>
          </cell>
          <cell r="H590">
            <v>1.1772529579993621E-3</v>
          </cell>
          <cell r="I590">
            <v>2.3015086115252938E-3</v>
          </cell>
        </row>
        <row r="591">
          <cell r="A591" t="str">
            <v>D-TH2O</v>
          </cell>
          <cell r="B591" t="str">
            <v>VAR_ncap</v>
          </cell>
          <cell r="C591" t="str">
            <v>-</v>
          </cell>
          <cell r="D591">
            <v>5.7774251926342004E-4</v>
          </cell>
        </row>
        <row r="592">
          <cell r="A592" t="str">
            <v>D-TH2O</v>
          </cell>
          <cell r="B592" t="str">
            <v>VAR_cap</v>
          </cell>
          <cell r="C592" t="str">
            <v>-</v>
          </cell>
          <cell r="D592">
            <v>5.7774251926342004E-4</v>
          </cell>
          <cell r="E592">
            <v>5.7774251926342004E-4</v>
          </cell>
          <cell r="F592">
            <v>5.7774251926342004E-4</v>
          </cell>
          <cell r="G592">
            <v>5.7774251926342004E-4</v>
          </cell>
          <cell r="H592">
            <v>5.7774251926342004E-4</v>
          </cell>
          <cell r="I592">
            <v>5.7774251926342004E-4</v>
          </cell>
        </row>
        <row r="593">
          <cell r="A593" t="str">
            <v>TFHGV-HYBDSL</v>
          </cell>
          <cell r="B593" t="str">
            <v>VAR_fout</v>
          </cell>
          <cell r="C593" t="str">
            <v>CO2_T</v>
          </cell>
          <cell r="E593">
            <v>390.720650606476</v>
          </cell>
          <cell r="F593">
            <v>553.60116019695897</v>
          </cell>
          <cell r="G593">
            <v>828.05569052542501</v>
          </cell>
          <cell r="H593">
            <v>1079.9575812487819</v>
          </cell>
          <cell r="I593">
            <v>1120.2808838814278</v>
          </cell>
        </row>
        <row r="594">
          <cell r="A594" t="str">
            <v>TFHGV-HYBDSL</v>
          </cell>
          <cell r="B594" t="str">
            <v>VAR_fout</v>
          </cell>
          <cell r="C594" t="str">
            <v>TFHGV</v>
          </cell>
          <cell r="E594">
            <v>0.87134890591866276</v>
          </cell>
          <cell r="F594">
            <v>1.2345898905117301</v>
          </cell>
          <cell r="G594">
            <v>1.8466528934651885</v>
          </cell>
          <cell r="H594">
            <v>2.4084210941987316</v>
          </cell>
          <cell r="I594">
            <v>2.4983463786121569</v>
          </cell>
        </row>
        <row r="595">
          <cell r="A595" t="str">
            <v>TFHGV-HYBDSL</v>
          </cell>
          <cell r="B595" t="str">
            <v>VAR_fin</v>
          </cell>
          <cell r="C595" t="str">
            <v>TDSL</v>
          </cell>
          <cell r="E595">
            <v>5.3304317954498845</v>
          </cell>
          <cell r="F595">
            <v>7.5525397025506003</v>
          </cell>
          <cell r="G595">
            <v>11.296803417809341</v>
          </cell>
          <cell r="H595">
            <v>14.733391285795108</v>
          </cell>
          <cell r="I595">
            <v>15.28350455499905</v>
          </cell>
        </row>
        <row r="596">
          <cell r="A596" t="str">
            <v>TFHGV-HYBDSL</v>
          </cell>
          <cell r="B596" t="str">
            <v>VAR_ncap</v>
          </cell>
          <cell r="C596" t="str">
            <v>-</v>
          </cell>
          <cell r="E596">
            <v>1.6392051161502399E-2</v>
          </cell>
          <cell r="F596">
            <v>6.83338968229314E-3</v>
          </cell>
          <cell r="G596">
            <v>2.4763786708288601E-2</v>
          </cell>
          <cell r="H596">
            <v>2.0276519009024701E-2</v>
          </cell>
          <cell r="I596">
            <v>4.5460402308742903E-2</v>
          </cell>
        </row>
        <row r="597">
          <cell r="A597" t="str">
            <v>TFHGV-HYBDSL</v>
          </cell>
          <cell r="B597" t="str">
            <v>VAR_cap</v>
          </cell>
          <cell r="C597" t="str">
            <v>-</v>
          </cell>
          <cell r="E597">
            <v>1.6392051161502399E-2</v>
          </cell>
          <cell r="F597">
            <v>2.3225440843795599E-2</v>
          </cell>
          <cell r="G597">
            <v>3.47397349415106E-2</v>
          </cell>
          <cell r="H597">
            <v>4.7405067420118602E-2</v>
          </cell>
          <cell r="I597">
            <v>4.9018700979023201E-2</v>
          </cell>
        </row>
        <row r="598">
          <cell r="A598" t="str">
            <v>D-TKER</v>
          </cell>
          <cell r="B598" t="str">
            <v>VAR_fout</v>
          </cell>
          <cell r="C598" t="str">
            <v>CO2</v>
          </cell>
          <cell r="D598">
            <v>80.763254672403804</v>
          </cell>
          <cell r="E598">
            <v>102.299643522715</v>
          </cell>
          <cell r="F598">
            <v>134.604226798182</v>
          </cell>
          <cell r="G598">
            <v>144.54433773335401</v>
          </cell>
          <cell r="H598">
            <v>24.980714621915599</v>
          </cell>
          <cell r="I598">
            <v>3.4394615991700999E-6</v>
          </cell>
        </row>
        <row r="599">
          <cell r="A599" t="str">
            <v>D-TKER</v>
          </cell>
          <cell r="B599" t="str">
            <v>VAR_fout</v>
          </cell>
          <cell r="C599" t="str">
            <v>TKER</v>
          </cell>
          <cell r="D599">
            <v>1.0930817228491501</v>
          </cell>
          <cell r="E599">
            <v>1.3845636984571901</v>
          </cell>
          <cell r="F599">
            <v>1.82178666186924</v>
          </cell>
          <cell r="G599">
            <v>1.95632004131763</v>
          </cell>
          <cell r="H599">
            <v>0.33809883823635301</v>
          </cell>
          <cell r="I599">
            <v>4.6551029001298902E-8</v>
          </cell>
        </row>
        <row r="600">
          <cell r="A600" t="str">
            <v>D-TKER</v>
          </cell>
          <cell r="B600" t="str">
            <v>VAR_fin</v>
          </cell>
          <cell r="C600" t="str">
            <v>KER</v>
          </cell>
          <cell r="D600">
            <v>1.1093853663791744</v>
          </cell>
          <cell r="E600">
            <v>1.4052148835537817</v>
          </cell>
          <cell r="F600">
            <v>1.8489591593156731</v>
          </cell>
          <cell r="G600">
            <v>1.9854991446889307</v>
          </cell>
          <cell r="H600">
            <v>0.34314168436697279</v>
          </cell>
          <cell r="I600">
            <v>4.7245351636952226E-8</v>
          </cell>
        </row>
        <row r="601">
          <cell r="A601" t="str">
            <v>T_B_u-BEVELC-S1</v>
          </cell>
          <cell r="B601" t="str">
            <v>VAR_fout</v>
          </cell>
          <cell r="C601" t="str">
            <v>TPBSu</v>
          </cell>
          <cell r="D601">
            <v>1.4411967831379552E-7</v>
          </cell>
          <cell r="E601">
            <v>2.8118940844443688E-7</v>
          </cell>
          <cell r="F601">
            <v>1.9299362032049595E-3</v>
          </cell>
          <cell r="G601">
            <v>4.8033628196956597E-3</v>
          </cell>
          <cell r="H601">
            <v>8.5215097472270046E-2</v>
          </cell>
          <cell r="I601">
            <v>9.7555494374703899E-2</v>
          </cell>
        </row>
        <row r="602">
          <cell r="A602" t="str">
            <v>T_B_u-BEVELC-S1</v>
          </cell>
          <cell r="B602" t="str">
            <v>VAR_fin</v>
          </cell>
          <cell r="C602" t="str">
            <v>T-ELC-Bus_u_BatSTGout_S1</v>
          </cell>
          <cell r="D602">
            <v>3.8057105814671113E-7</v>
          </cell>
          <cell r="E602">
            <v>7.3429071864123687E-7</v>
          </cell>
          <cell r="F602">
            <v>4.6727565660917023E-3</v>
          </cell>
          <cell r="G602">
            <v>1.0737390856790437E-2</v>
          </cell>
          <cell r="H602">
            <v>0.1778256111518583</v>
          </cell>
          <cell r="I602">
            <v>0.18425391355819543</v>
          </cell>
        </row>
        <row r="603">
          <cell r="A603" t="str">
            <v>T_B_u-BEVELC-S1</v>
          </cell>
          <cell r="B603" t="str">
            <v>VAR_ncap</v>
          </cell>
          <cell r="C603" t="str">
            <v>-</v>
          </cell>
          <cell r="F603">
            <v>3.6393216985098802E-5</v>
          </cell>
          <cell r="G603">
            <v>1.2939164250282099E-4</v>
          </cell>
          <cell r="H603">
            <v>5.6626453906395604E-4</v>
          </cell>
          <cell r="I603">
            <v>1.6681630416375899E-3</v>
          </cell>
        </row>
        <row r="604">
          <cell r="A604" t="str">
            <v>T_B_u-BEVELC-S1</v>
          </cell>
          <cell r="B604" t="str">
            <v>VAR_cap</v>
          </cell>
          <cell r="C604" t="str">
            <v>-</v>
          </cell>
          <cell r="D604">
            <v>3.02390998593531E-8</v>
          </cell>
          <cell r="E604">
            <v>4.1490857946554198E-8</v>
          </cell>
          <cell r="F604">
            <v>3.6434707843045358E-5</v>
          </cell>
          <cell r="G604">
            <v>1.2941538334061697E-4</v>
          </cell>
          <cell r="H604">
            <v>1.9504824052144103E-3</v>
          </cell>
          <cell r="I604">
            <v>2.1950619680692002E-3</v>
          </cell>
        </row>
        <row r="605">
          <cell r="A605" t="str">
            <v>TPSHPH2OEXT</v>
          </cell>
          <cell r="B605" t="str">
            <v>VAR_fout</v>
          </cell>
          <cell r="C605" t="str">
            <v>TPSHP</v>
          </cell>
          <cell r="G605">
            <v>1.3366688428908601E-8</v>
          </cell>
          <cell r="H605">
            <v>1.9797549177296101E-7</v>
          </cell>
        </row>
        <row r="606">
          <cell r="A606" t="str">
            <v>TPSHPH2OEXT</v>
          </cell>
          <cell r="B606" t="str">
            <v>VAR_fin</v>
          </cell>
          <cell r="C606" t="str">
            <v>TH2O</v>
          </cell>
          <cell r="G606">
            <v>7.4529414270277958E-9</v>
          </cell>
          <cell r="H606">
            <v>1.1038633480674197E-7</v>
          </cell>
        </row>
        <row r="607">
          <cell r="A607" t="str">
            <v>T_B_u-BEVELC-S2</v>
          </cell>
          <cell r="B607" t="str">
            <v>VAR_fout</v>
          </cell>
          <cell r="C607" t="str">
            <v>TPBSu</v>
          </cell>
          <cell r="D607">
            <v>1.7548351217794547E-4</v>
          </cell>
          <cell r="E607">
            <v>3.320436177737425E-4</v>
          </cell>
          <cell r="F607">
            <v>3.3243621627217435E-4</v>
          </cell>
          <cell r="G607">
            <v>3.4764541714477551E-5</v>
          </cell>
          <cell r="H607">
            <v>3.9151030514569279E-2</v>
          </cell>
          <cell r="I607">
            <v>4.6137090665132205E-2</v>
          </cell>
        </row>
        <row r="608">
          <cell r="A608" t="str">
            <v>T_B_u-BEVELC-S2</v>
          </cell>
          <cell r="B608" t="str">
            <v>VAR_fin</v>
          </cell>
          <cell r="C608" t="str">
            <v>T-ELC-Bus_u_BatSTGout_S2</v>
          </cell>
          <cell r="D608">
            <v>6.3770282222485198E-4</v>
          </cell>
          <cell r="E608">
            <v>1.1966700112882311E-3</v>
          </cell>
          <cell r="F608">
            <v>1.1979704272771826E-3</v>
          </cell>
          <cell r="G608">
            <v>1.073111533912434E-4</v>
          </cell>
          <cell r="H608">
            <v>0.11116506181531727</v>
          </cell>
          <cell r="I608">
            <v>0.12157022795730769</v>
          </cell>
        </row>
        <row r="609">
          <cell r="A609" t="str">
            <v>T_B_u-BEVELC-S2</v>
          </cell>
          <cell r="B609" t="str">
            <v>VAR_ncap</v>
          </cell>
          <cell r="C609" t="str">
            <v>-</v>
          </cell>
          <cell r="F609">
            <v>1.79873474959565E-8</v>
          </cell>
          <cell r="G609">
            <v>6.4806315094631202E-7</v>
          </cell>
          <cell r="H609">
            <v>4.7771264217470001E-4</v>
          </cell>
          <cell r="I609">
            <v>5.8473062608667295E-4</v>
          </cell>
        </row>
        <row r="610">
          <cell r="A610" t="str">
            <v>T_B_u-BEVELC-S2</v>
          </cell>
          <cell r="B610" t="str">
            <v>VAR_cap</v>
          </cell>
          <cell r="C610" t="str">
            <v>-</v>
          </cell>
          <cell r="D610">
            <v>3.3164556962025304E-6</v>
          </cell>
          <cell r="E610">
            <v>6.2644163150492402E-6</v>
          </cell>
          <cell r="F610">
            <v>6.2824036625451963E-6</v>
          </cell>
          <cell r="G610">
            <v>6.7758601253017969E-7</v>
          </cell>
          <cell r="H610">
            <v>7.3829723341872896E-4</v>
          </cell>
          <cell r="I610">
            <v>8.7003530610550196E-4</v>
          </cell>
        </row>
        <row r="611">
          <cell r="A611" t="str">
            <v>TFHGV-ICEDSL</v>
          </cell>
          <cell r="B611" t="str">
            <v>VAR_fout</v>
          </cell>
          <cell r="C611" t="str">
            <v>CO2_T</v>
          </cell>
          <cell r="D611">
            <v>381.87275654047289</v>
          </cell>
        </row>
        <row r="612">
          <cell r="A612" t="str">
            <v>TFHGV-ICEDSL</v>
          </cell>
          <cell r="B612" t="str">
            <v>VAR_fout</v>
          </cell>
          <cell r="C612" t="str">
            <v>TFHGV</v>
          </cell>
          <cell r="D612">
            <v>0.61841253027316267</v>
          </cell>
        </row>
        <row r="613">
          <cell r="A613" t="str">
            <v>TFHGV-ICEDSL</v>
          </cell>
          <cell r="B613" t="str">
            <v>VAR_fin</v>
          </cell>
          <cell r="C613" t="str">
            <v>TDSL</v>
          </cell>
          <cell r="D613">
            <v>5.2097238272915858</v>
          </cell>
        </row>
        <row r="614">
          <cell r="A614" t="str">
            <v>TFHGV-ICEDSL</v>
          </cell>
          <cell r="B614" t="str">
            <v>VAR_ncap</v>
          </cell>
          <cell r="C614" t="str">
            <v>-</v>
          </cell>
          <cell r="F614">
            <v>1.43520174260074E-8</v>
          </cell>
          <cell r="G614">
            <v>1.1972318329078701E-8</v>
          </cell>
          <cell r="H614">
            <v>1.43252225026378E-8</v>
          </cell>
        </row>
        <row r="615">
          <cell r="A615" t="str">
            <v>TFHGV-ICEDSL</v>
          </cell>
          <cell r="B615" t="str">
            <v>VAR_cap</v>
          </cell>
          <cell r="C615" t="str">
            <v>-</v>
          </cell>
          <cell r="D615">
            <v>1.1633758413521739E-2</v>
          </cell>
          <cell r="E615">
            <v>3.8338208007554497E-9</v>
          </cell>
          <cell r="F615">
            <v>1.8197565326144582E-8</v>
          </cell>
          <cell r="G615">
            <v>2.3066804364811275E-8</v>
          </cell>
          <cell r="H615">
            <v>2.43771226853949E-8</v>
          </cell>
          <cell r="I615">
            <v>2.5139137620179099E-9</v>
          </cell>
        </row>
        <row r="616">
          <cell r="A616" t="str">
            <v>D-T-ELC-Bus_u_S1</v>
          </cell>
          <cell r="B616" t="str">
            <v>VAR_fout</v>
          </cell>
          <cell r="C616" t="str">
            <v>T-ELC-Bus_u_BatSTGin_S1</v>
          </cell>
          <cell r="D616">
            <v>1.7150311171392247E-6</v>
          </cell>
          <cell r="E616">
            <v>3.4546042878230822E-6</v>
          </cell>
          <cell r="F616">
            <v>4.676943943655581E-3</v>
          </cell>
          <cell r="G616">
            <v>1.0737788510477804E-2</v>
          </cell>
          <cell r="H616">
            <v>0.17784381267692084</v>
          </cell>
          <cell r="I616">
            <v>0.18427256876620765</v>
          </cell>
        </row>
        <row r="617">
          <cell r="A617" t="str">
            <v>D-T-ELC-Bus_u_S1</v>
          </cell>
          <cell r="B617" t="str">
            <v>VAR_fin</v>
          </cell>
          <cell r="C617" t="str">
            <v>TELC</v>
          </cell>
          <cell r="D617">
            <v>1.7150311171392247E-6</v>
          </cell>
          <cell r="E617">
            <v>3.4546042878230822E-6</v>
          </cell>
          <cell r="F617">
            <v>4.676943943655581E-3</v>
          </cell>
          <cell r="G617">
            <v>1.0737788510477804E-2</v>
          </cell>
          <cell r="H617">
            <v>0.17784381267692084</v>
          </cell>
          <cell r="I617">
            <v>0.18427256876620765</v>
          </cell>
        </row>
        <row r="618">
          <cell r="A618" t="str">
            <v>D-T-ELC-Bus_u_S1</v>
          </cell>
          <cell r="B618" t="str">
            <v>VAR_ncap</v>
          </cell>
          <cell r="C618" t="str">
            <v>-</v>
          </cell>
          <cell r="D618">
            <v>4.4910169230353501E-7</v>
          </cell>
          <cell r="E618">
            <v>4.77049701759272E-7</v>
          </cell>
          <cell r="F618">
            <v>4.9368166795682195E-4</v>
          </cell>
          <cell r="G618">
            <v>6.4086912325082195E-4</v>
          </cell>
          <cell r="H618">
            <v>7.1747909473018796E-3</v>
          </cell>
          <cell r="I618">
            <v>1.3859470621480701E-2</v>
          </cell>
        </row>
        <row r="619">
          <cell r="A619" t="str">
            <v>D-T-ELC-Bus_u_S1</v>
          </cell>
          <cell r="B619" t="str">
            <v>VAR_cap</v>
          </cell>
          <cell r="C619" t="str">
            <v>-</v>
          </cell>
          <cell r="D619">
            <v>4.4910169230353501E-7</v>
          </cell>
          <cell r="E619">
            <v>9.2615139406280696E-7</v>
          </cell>
          <cell r="F619">
            <v>4.9460781935088498E-4</v>
          </cell>
          <cell r="G619">
            <v>1.1352932402560901E-3</v>
          </cell>
          <cell r="H619">
            <v>1.8797965961650599E-2</v>
          </cell>
          <cell r="I619">
            <v>1.9477481307931099E-2</v>
          </cell>
        </row>
        <row r="620">
          <cell r="A620" t="str">
            <v>T-Plg-DSL-mix_S1</v>
          </cell>
          <cell r="B620" t="str">
            <v>VAR_fout</v>
          </cell>
          <cell r="C620" t="str">
            <v>CO2_T</v>
          </cell>
          <cell r="D620">
            <v>1.3948702136456601E-3</v>
          </cell>
          <cell r="E620">
            <v>1.9599138861803311E-3</v>
          </cell>
          <cell r="F620">
            <v>1.417760826351864E-3</v>
          </cell>
          <cell r="G620">
            <v>1.1207688239565116E-3</v>
          </cell>
          <cell r="H620">
            <v>1.35212741944044E-5</v>
          </cell>
        </row>
        <row r="621">
          <cell r="A621" t="str">
            <v>T-Plg-DSL-mix_S1</v>
          </cell>
          <cell r="B621" t="str">
            <v>VAR_fout</v>
          </cell>
          <cell r="C621" t="str">
            <v>T-PEVmix-ELC_DSL_S1</v>
          </cell>
          <cell r="D621">
            <v>1.3861274332290925E-5</v>
          </cell>
          <cell r="E621">
            <v>1.9476295198108848E-5</v>
          </cell>
          <cell r="F621">
            <v>1.4088745719414221E-5</v>
          </cell>
          <cell r="G621">
            <v>1.1137440587635028E-5</v>
          </cell>
          <cell r="H621">
            <v>1.4206458071354747E-7</v>
          </cell>
        </row>
        <row r="622">
          <cell r="A622" t="str">
            <v>T-Plg-DSL-mix_S1</v>
          </cell>
          <cell r="B622" t="str">
            <v>VAR_fin</v>
          </cell>
          <cell r="C622" t="str">
            <v>TDSL</v>
          </cell>
          <cell r="D622">
            <v>1.9029607280295434E-5</v>
          </cell>
          <cell r="E622">
            <v>2.6738252198913114E-5</v>
          </cell>
          <cell r="F622">
            <v>1.9341893947501554E-5</v>
          </cell>
          <cell r="G622">
            <v>1.5290161309092932E-5</v>
          </cell>
          <cell r="H622">
            <v>1.844648594052442E-7</v>
          </cell>
        </row>
        <row r="623">
          <cell r="A623" t="str">
            <v>T_B_u-BEVELC-S3</v>
          </cell>
          <cell r="B623" t="str">
            <v>VAR_fout</v>
          </cell>
          <cell r="C623" t="str">
            <v>TPBSu</v>
          </cell>
          <cell r="D623">
            <v>5.3807104612304982E-4</v>
          </cell>
          <cell r="E623">
            <v>1.4517002235021688E-3</v>
          </cell>
          <cell r="F623">
            <v>1.2098850546717249E-4</v>
          </cell>
          <cell r="G623">
            <v>5.4116946727666235E-5</v>
          </cell>
          <cell r="H623">
            <v>4.6681433951565169E-7</v>
          </cell>
          <cell r="I623">
            <v>2.2194512565998959E-7</v>
          </cell>
        </row>
        <row r="624">
          <cell r="A624" t="str">
            <v>T_B_u-BEVELC-S3</v>
          </cell>
          <cell r="B624" t="str">
            <v>VAR_fin</v>
          </cell>
          <cell r="C624" t="str">
            <v>T-ELC-Bus_u_BatSTGout_S3</v>
          </cell>
          <cell r="D624">
            <v>2.9407544889366506E-3</v>
          </cell>
          <cell r="E624">
            <v>7.8678383597814046E-3</v>
          </cell>
          <cell r="F624">
            <v>6.4951628368442485E-4</v>
          </cell>
          <cell r="G624">
            <v>2.905221284218518E-4</v>
          </cell>
          <cell r="H624">
            <v>1.9819288662026576E-6</v>
          </cell>
          <cell r="I624">
            <v>8.4665728034231166E-7</v>
          </cell>
        </row>
        <row r="625">
          <cell r="A625" t="str">
            <v>T_B_u-BEVELC-S3</v>
          </cell>
          <cell r="B625" t="str">
            <v>VAR_ncap</v>
          </cell>
          <cell r="C625" t="str">
            <v>-</v>
          </cell>
          <cell r="H625">
            <v>1.68557929778932E-8</v>
          </cell>
          <cell r="I625">
            <v>1.5389213095867898E-8</v>
          </cell>
        </row>
        <row r="626">
          <cell r="A626" t="str">
            <v>T_B_u-BEVELC-S3</v>
          </cell>
          <cell r="B626" t="str">
            <v>VAR_cap</v>
          </cell>
          <cell r="C626" t="str">
            <v>-</v>
          </cell>
          <cell r="D626">
            <v>1.4493670886075899E-5</v>
          </cell>
          <cell r="E626">
            <v>2.7376933895921198E-5</v>
          </cell>
          <cell r="F626">
            <v>2.2862375452244963E-6</v>
          </cell>
          <cell r="G626">
            <v>1.0229245990892993E-6</v>
          </cell>
          <cell r="H626">
            <v>2.8739320198585799E-8</v>
          </cell>
          <cell r="I626">
            <v>2.1162680321520399E-8</v>
          </cell>
        </row>
        <row r="627">
          <cell r="A627" t="str">
            <v>D-T-ELC-Bus_u_S2</v>
          </cell>
          <cell r="B627" t="str">
            <v>VAR_fout</v>
          </cell>
          <cell r="C627" t="str">
            <v>T-ELC-Bus_u_BatSTGin_S2</v>
          </cell>
          <cell r="D627">
            <v>6.4064838436854324E-4</v>
          </cell>
          <cell r="E627">
            <v>1.2011344310477469E-3</v>
          </cell>
          <cell r="F627">
            <v>1.2027940388692868E-3</v>
          </cell>
          <cell r="G627">
            <v>1.1125477468459973E-4</v>
          </cell>
          <cell r="H627">
            <v>0.11117623272495311</v>
          </cell>
          <cell r="I627">
            <v>0.12158256452133362</v>
          </cell>
        </row>
        <row r="628">
          <cell r="A628" t="str">
            <v>D-T-ELC-Bus_u_S2</v>
          </cell>
          <cell r="B628" t="str">
            <v>VAR_fin</v>
          </cell>
          <cell r="C628" t="str">
            <v>TELC</v>
          </cell>
          <cell r="D628">
            <v>6.4064838436854324E-4</v>
          </cell>
          <cell r="E628">
            <v>1.2011344310477469E-3</v>
          </cell>
          <cell r="F628">
            <v>1.2027940388692868E-3</v>
          </cell>
          <cell r="G628">
            <v>1.1125477468459973E-4</v>
          </cell>
          <cell r="H628">
            <v>0.11117623272495311</v>
          </cell>
          <cell r="I628">
            <v>0.12158256452133362</v>
          </cell>
        </row>
        <row r="629">
          <cell r="A629" t="str">
            <v>D-T-ELC-Bus_u_S2</v>
          </cell>
          <cell r="B629" t="str">
            <v>VAR_ncap</v>
          </cell>
          <cell r="C629" t="str">
            <v>-</v>
          </cell>
          <cell r="D629">
            <v>6.7721182656777396E-5</v>
          </cell>
          <cell r="E629">
            <v>5.9236233625377697E-5</v>
          </cell>
          <cell r="F629">
            <v>3.0772183438127599E-7</v>
          </cell>
          <cell r="G629">
            <v>2.8666118199392E-7</v>
          </cell>
          <cell r="H629">
            <v>7.4723656642809904E-3</v>
          </cell>
          <cell r="I629">
            <v>8.3528649776863206E-3</v>
          </cell>
        </row>
        <row r="630">
          <cell r="A630" t="str">
            <v>D-T-ELC-Bus_u_S2</v>
          </cell>
          <cell r="B630" t="str">
            <v>VAR_cap</v>
          </cell>
          <cell r="C630" t="str">
            <v>-</v>
          </cell>
          <cell r="D630">
            <v>6.7721182656777396E-5</v>
          </cell>
          <cell r="E630">
            <v>1.2695741628215501E-4</v>
          </cell>
          <cell r="F630">
            <v>1.27265138116536E-4</v>
          </cell>
          <cell r="G630">
            <v>1.0153345614188801E-4</v>
          </cell>
          <cell r="H630">
            <v>1.17513000373162E-2</v>
          </cell>
          <cell r="I630">
            <v>1.28511913347478E-2</v>
          </cell>
        </row>
        <row r="631">
          <cell r="A631" t="str">
            <v>T-Plg-DSL-mix_S2</v>
          </cell>
          <cell r="B631" t="str">
            <v>VAR_fout</v>
          </cell>
          <cell r="C631" t="str">
            <v>CO2_T</v>
          </cell>
          <cell r="D631">
            <v>2.4992447828441799E-4</v>
          </cell>
          <cell r="E631">
            <v>3.3042607986658002E-4</v>
          </cell>
          <cell r="F631">
            <v>5.3733037332617741E-4</v>
          </cell>
          <cell r="G631">
            <v>8.0724397834403179E-4</v>
          </cell>
          <cell r="H631">
            <v>4.5822873108128056E-4</v>
          </cell>
          <cell r="I631">
            <v>4.7892271657635001E-5</v>
          </cell>
        </row>
        <row r="632">
          <cell r="A632" t="str">
            <v>T-Plg-DSL-mix_S2</v>
          </cell>
          <cell r="B632" t="str">
            <v>VAR_fout</v>
          </cell>
          <cell r="C632" t="str">
            <v>T-PEVmix-ELC_DSL_S2</v>
          </cell>
          <cell r="D632">
            <v>2.0305053129390619E-6</v>
          </cell>
          <cell r="E632">
            <v>2.6845386066553489E-6</v>
          </cell>
          <cell r="F632">
            <v>4.3655274798681311E-6</v>
          </cell>
          <cell r="G632">
            <v>6.5584339642005195E-6</v>
          </cell>
          <cell r="H632">
            <v>3.8978100514459217E-6</v>
          </cell>
          <cell r="I632">
            <v>4.5880119429530919E-7</v>
          </cell>
        </row>
        <row r="633">
          <cell r="A633" t="str">
            <v>T-Plg-DSL-mix_S2</v>
          </cell>
          <cell r="B633" t="str">
            <v>VAR_fin</v>
          </cell>
          <cell r="C633" t="str">
            <v>TDSL</v>
          </cell>
          <cell r="D633">
            <v>3.4096108906469022E-6</v>
          </cell>
          <cell r="E633">
            <v>4.5078592069110408E-6</v>
          </cell>
          <cell r="F633">
            <v>7.3305644382834534E-6</v>
          </cell>
          <cell r="G633">
            <v>1.1012878285730321E-5</v>
          </cell>
          <cell r="H633">
            <v>6.2514151579983713E-6</v>
          </cell>
          <cell r="I633">
            <v>6.5337341961302918E-7</v>
          </cell>
        </row>
        <row r="634">
          <cell r="A634" t="str">
            <v>T_B_u-BEVELC-S4</v>
          </cell>
          <cell r="B634" t="str">
            <v>VAR_cap</v>
          </cell>
          <cell r="C634" t="str">
            <v>-</v>
          </cell>
          <cell r="D634">
            <v>1.7721518987341798E-7</v>
          </cell>
          <cell r="E634">
            <v>1.3151030770299557E-10</v>
          </cell>
          <cell r="F634">
            <v>1.3440530007103652E-10</v>
          </cell>
          <cell r="G634">
            <v>2.5084479215099258E-11</v>
          </cell>
        </row>
        <row r="635">
          <cell r="A635" t="str">
            <v>D-TBDS1</v>
          </cell>
          <cell r="B635" t="str">
            <v>VAR_fout</v>
          </cell>
          <cell r="C635" t="str">
            <v>TDSL</v>
          </cell>
          <cell r="D635">
            <v>2.970928449032721</v>
          </cell>
          <cell r="E635">
            <v>2.9709284394394087</v>
          </cell>
          <cell r="F635">
            <v>2.9709284394210291</v>
          </cell>
          <cell r="G635">
            <v>2.3767568796850171</v>
          </cell>
          <cell r="H635">
            <v>1.1883938836859529</v>
          </cell>
          <cell r="I635">
            <v>1.280153297732775</v>
          </cell>
        </row>
        <row r="636">
          <cell r="A636" t="str">
            <v>D-TBDS1</v>
          </cell>
          <cell r="B636" t="str">
            <v>VAR_fout</v>
          </cell>
          <cell r="C636" t="str">
            <v>TKER</v>
          </cell>
          <cell r="G636">
            <v>0.59417156000916005</v>
          </cell>
          <cell r="H636">
            <v>1.7825345575937499</v>
          </cell>
          <cell r="I636">
            <v>1.6907751417961501</v>
          </cell>
        </row>
        <row r="637">
          <cell r="A637" t="str">
            <v>D-TBDS1</v>
          </cell>
          <cell r="B637" t="str">
            <v>VAR_fin</v>
          </cell>
          <cell r="C637" t="str">
            <v>BDS</v>
          </cell>
          <cell r="D637">
            <v>3.0152407427741124</v>
          </cell>
          <cell r="E637">
            <v>3.01524073303771</v>
          </cell>
          <cell r="F637">
            <v>3.0152407330190565</v>
          </cell>
          <cell r="G637">
            <v>3.0152407315724887</v>
          </cell>
          <cell r="H637">
            <v>3.0152407323979555</v>
          </cell>
          <cell r="I637">
            <v>3.0152407318695262</v>
          </cell>
        </row>
        <row r="638">
          <cell r="A638" t="str">
            <v>D-T-ELC-Bus_u_S3</v>
          </cell>
          <cell r="B638" t="str">
            <v>VAR_fout</v>
          </cell>
          <cell r="C638" t="str">
            <v>T-ELC-Bus_u_BatSTGin_S3</v>
          </cell>
          <cell r="D638">
            <v>2.9426481481571458E-3</v>
          </cell>
          <cell r="E638">
            <v>7.8713284126101183E-3</v>
          </cell>
          <cell r="F638">
            <v>6.5245905486715941E-4</v>
          </cell>
          <cell r="G638">
            <v>2.9113587990960306E-4</v>
          </cell>
          <cell r="H638">
            <v>4.5978844308829659E-6</v>
          </cell>
          <cell r="I638">
            <v>2.3796650867420488E-6</v>
          </cell>
        </row>
        <row r="639">
          <cell r="A639" t="str">
            <v>D-T-ELC-Bus_u_S3</v>
          </cell>
          <cell r="B639" t="str">
            <v>VAR_fin</v>
          </cell>
          <cell r="C639" t="str">
            <v>TELC</v>
          </cell>
          <cell r="D639">
            <v>2.9426481481571458E-3</v>
          </cell>
          <cell r="E639">
            <v>7.8713284126101183E-3</v>
          </cell>
          <cell r="F639">
            <v>6.5245905486715941E-4</v>
          </cell>
          <cell r="G639">
            <v>2.9113587990960306E-4</v>
          </cell>
          <cell r="H639">
            <v>4.5978844308829659E-6</v>
          </cell>
          <cell r="I639">
            <v>2.3796650867420488E-6</v>
          </cell>
        </row>
        <row r="640">
          <cell r="A640" t="str">
            <v>D-T-ELC-Bus_u_S3</v>
          </cell>
          <cell r="B640" t="str">
            <v>VAR_ncap</v>
          </cell>
          <cell r="C640" t="str">
            <v>-</v>
          </cell>
          <cell r="D640">
            <v>3.1105485034477399E-4</v>
          </cell>
          <cell r="E640">
            <v>5.2093724010439401E-4</v>
          </cell>
          <cell r="F640">
            <v>1.15897133909199E-7</v>
          </cell>
          <cell r="G640">
            <v>1.4328214069863799E-7</v>
          </cell>
          <cell r="H640">
            <v>4.0852806778337101E-7</v>
          </cell>
          <cell r="I640">
            <v>3.3708937565484098E-7</v>
          </cell>
        </row>
        <row r="641">
          <cell r="A641" t="str">
            <v>D-T-ELC-Bus_u_S3</v>
          </cell>
          <cell r="B641" t="str">
            <v>VAR_cap</v>
          </cell>
          <cell r="C641" t="str">
            <v>-</v>
          </cell>
          <cell r="D641">
            <v>3.1105485034477399E-4</v>
          </cell>
          <cell r="E641">
            <v>8.3199209044916805E-4</v>
          </cell>
          <cell r="F641">
            <v>8.3210798758307696E-4</v>
          </cell>
          <cell r="G641">
            <v>4.4882702270260499E-4</v>
          </cell>
          <cell r="H641">
            <v>7.0123489506067001E-7</v>
          </cell>
          <cell r="I641">
            <v>4.7701891876205898E-7</v>
          </cell>
        </row>
        <row r="642">
          <cell r="A642" t="str">
            <v>T-Plg-DSL-mix_S3</v>
          </cell>
          <cell r="B642" t="str">
            <v>VAR_fout</v>
          </cell>
          <cell r="C642" t="str">
            <v>CO2_T</v>
          </cell>
          <cell r="D642">
            <v>7.4561766990236004E-3</v>
          </cell>
          <cell r="E642">
            <v>7.074241070126111E-2</v>
          </cell>
          <cell r="F642">
            <v>78.330446653801062</v>
          </cell>
          <cell r="G642">
            <v>328.52804813461489</v>
          </cell>
          <cell r="H642">
            <v>723.07807382884619</v>
          </cell>
          <cell r="I642">
            <v>332.72907323412903</v>
          </cell>
        </row>
        <row r="643">
          <cell r="A643" t="str">
            <v>T-Plg-DSL-mix_S3</v>
          </cell>
          <cell r="B643" t="str">
            <v>VAR_fout</v>
          </cell>
          <cell r="C643" t="str">
            <v>T-PEVmix-ELC_DSL_S3</v>
          </cell>
          <cell r="D643">
            <v>5.6311215471971723E-5</v>
          </cell>
          <cell r="E643">
            <v>5.3426726495458307E-4</v>
          </cell>
          <cell r="F643">
            <v>0.59157431986766007</v>
          </cell>
          <cell r="G643">
            <v>2.4811393900465393</v>
          </cell>
          <cell r="H643">
            <v>5.7837972443548846</v>
          </cell>
          <cell r="I643">
            <v>2.9832489005656435</v>
          </cell>
        </row>
        <row r="644">
          <cell r="A644" t="str">
            <v>T-Plg-DSL-mix_S3</v>
          </cell>
          <cell r="B644" t="str">
            <v>VAR_fin</v>
          </cell>
          <cell r="C644" t="str">
            <v>TDSL</v>
          </cell>
          <cell r="D644">
            <v>1.0172137379295493E-4</v>
          </cell>
          <cell r="E644">
            <v>9.6510792225458367E-4</v>
          </cell>
          <cell r="F644">
            <v>1.0686281944584044</v>
          </cell>
          <cell r="G644">
            <v>4.4819651860111218</v>
          </cell>
          <cell r="H644">
            <v>9.8646394792475594</v>
          </cell>
          <cell r="I644">
            <v>4.5392779431668409</v>
          </cell>
        </row>
        <row r="645">
          <cell r="A645" t="str">
            <v>D-T-ELC-Bus_u_S4</v>
          </cell>
          <cell r="B645" t="str">
            <v>VAR_ncap</v>
          </cell>
          <cell r="C645" t="str">
            <v>-</v>
          </cell>
          <cell r="D645">
            <v>1.4239595915658599E-7</v>
          </cell>
          <cell r="E645">
            <v>1.03510106066343E-7</v>
          </cell>
          <cell r="F645">
            <v>7.4491635732580296E-8</v>
          </cell>
          <cell r="G645">
            <v>9.2334050929176701E-8</v>
          </cell>
          <cell r="H645">
            <v>1.21170204014622E-7</v>
          </cell>
          <cell r="I645">
            <v>4.5074315525429898E-8</v>
          </cell>
        </row>
        <row r="646">
          <cell r="A646" t="str">
            <v>D-T-ELC-Bus_u_S4</v>
          </cell>
          <cell r="B646" t="str">
            <v>VAR_cap</v>
          </cell>
          <cell r="C646" t="str">
            <v>-</v>
          </cell>
          <cell r="D646">
            <v>1.4239595915658599E-7</v>
          </cell>
          <cell r="E646">
            <v>2.4590606522292899E-7</v>
          </cell>
          <cell r="F646">
            <v>3.2039770095550902E-7</v>
          </cell>
          <cell r="G646">
            <v>2.0014063801293001E-7</v>
          </cell>
          <cell r="H646">
            <v>1.91546073981184E-7</v>
          </cell>
          <cell r="I646">
            <v>6.6338309390990201E-8</v>
          </cell>
        </row>
        <row r="647">
          <cell r="A647" t="str">
            <v>T_C-FC-H2O-S1</v>
          </cell>
          <cell r="B647" t="str">
            <v>VAR_fout</v>
          </cell>
          <cell r="C647" t="str">
            <v>TPCAR</v>
          </cell>
          <cell r="H647">
            <v>4.1842413469998134E-4</v>
          </cell>
          <cell r="I647">
            <v>1.2239312300953403E-4</v>
          </cell>
        </row>
        <row r="648">
          <cell r="A648" t="str">
            <v>T_C-FC-H2O-S1</v>
          </cell>
          <cell r="B648" t="str">
            <v>VAR_fin</v>
          </cell>
          <cell r="C648" t="str">
            <v>TH2O</v>
          </cell>
          <cell r="H648">
            <v>3.5869326920228616E-4</v>
          </cell>
          <cell r="I648">
            <v>1.0492591557143989E-4</v>
          </cell>
        </row>
        <row r="649">
          <cell r="A649" t="str">
            <v>T_C-FC-H2O-S1</v>
          </cell>
          <cell r="B649" t="str">
            <v>VAR_ncap</v>
          </cell>
          <cell r="C649" t="str">
            <v>-</v>
          </cell>
          <cell r="E649">
            <v>1.1662486006785099E-8</v>
          </cell>
          <cell r="F649">
            <v>2.3420386828110901E-8</v>
          </cell>
          <cell r="G649">
            <v>2.0640463446664799E-8</v>
          </cell>
          <cell r="H649">
            <v>1.4969279346193101E-7</v>
          </cell>
          <cell r="I649">
            <v>4.5418902169294701E-8</v>
          </cell>
        </row>
        <row r="650">
          <cell r="A650" t="str">
            <v>T_C-FC-H2O-S1</v>
          </cell>
          <cell r="B650" t="str">
            <v>VAR_cap</v>
          </cell>
          <cell r="C650" t="str">
            <v>-</v>
          </cell>
          <cell r="E650">
            <v>1.15072215704979E-8</v>
          </cell>
          <cell r="F650">
            <v>3.3957151053306003E-8</v>
          </cell>
          <cell r="G650">
            <v>4.8595440098723603E-8</v>
          </cell>
          <cell r="H650">
            <v>6.3704132264623297E-5</v>
          </cell>
          <cell r="I650">
            <v>1.8738514209274901E-5</v>
          </cell>
        </row>
        <row r="651">
          <cell r="A651" t="str">
            <v>T_B_c-ICEDSL-S1</v>
          </cell>
          <cell r="B651" t="str">
            <v>VAR_fout</v>
          </cell>
          <cell r="C651" t="str">
            <v>CO2_T</v>
          </cell>
          <cell r="D651">
            <v>8.3243534269294699</v>
          </cell>
          <cell r="E651">
            <v>7.006890544623565E-3</v>
          </cell>
          <cell r="F651">
            <v>26.482050023609744</v>
          </cell>
          <cell r="G651">
            <v>33.25535796110519</v>
          </cell>
          <cell r="H651">
            <v>7.8320377368954448</v>
          </cell>
          <cell r="I651">
            <v>1.1729373890152281</v>
          </cell>
        </row>
        <row r="652">
          <cell r="A652" t="str">
            <v>T_B_c-ICEDSL-S1</v>
          </cell>
          <cell r="B652" t="str">
            <v>VAR_fout</v>
          </cell>
          <cell r="C652" t="str">
            <v>TPBSc</v>
          </cell>
          <cell r="D652">
            <v>1.4072946064449176E-2</v>
          </cell>
          <cell r="E652">
            <v>1.2055077675573246E-5</v>
          </cell>
          <cell r="F652">
            <v>4.8920777902374188E-2</v>
          </cell>
          <cell r="G652">
            <v>6.2599259237800506E-2</v>
          </cell>
          <cell r="H652">
            <v>1.6537654284693008E-2</v>
          </cell>
          <cell r="I652">
            <v>2.5155790696772761E-3</v>
          </cell>
        </row>
        <row r="653">
          <cell r="A653" t="str">
            <v>T_B_c-ICEDSL-S1</v>
          </cell>
          <cell r="B653" t="str">
            <v>VAR_fin</v>
          </cell>
          <cell r="C653" t="str">
            <v>TDSL</v>
          </cell>
          <cell r="D653">
            <v>0.11356553106315781</v>
          </cell>
          <cell r="E653">
            <v>9.5591958316828954E-5</v>
          </cell>
          <cell r="F653">
            <v>0.36128308354174238</v>
          </cell>
          <cell r="G653">
            <v>0.4536883760041639</v>
          </cell>
          <cell r="H653">
            <v>0.10684908235873741</v>
          </cell>
          <cell r="I653">
            <v>1.6001874338543356E-2</v>
          </cell>
        </row>
        <row r="654">
          <cell r="A654" t="str">
            <v>T_B_c-ICEDSL-S1</v>
          </cell>
          <cell r="B654" t="str">
            <v>VAR_ncap</v>
          </cell>
          <cell r="C654" t="str">
            <v>-</v>
          </cell>
          <cell r="F654">
            <v>1.06277369313861E-3</v>
          </cell>
          <cell r="G654">
            <v>3.2375845989425999E-4</v>
          </cell>
          <cell r="H654">
            <v>4.4770708203413001E-5</v>
          </cell>
          <cell r="I654">
            <v>1.3127254719981099E-8</v>
          </cell>
        </row>
        <row r="655">
          <cell r="A655" t="str">
            <v>T_B_c-ICEDSL-S1</v>
          </cell>
          <cell r="B655" t="str">
            <v>VAR_cap</v>
          </cell>
          <cell r="C655" t="str">
            <v>-</v>
          </cell>
          <cell r="D655">
            <v>3.05805288461538E-4</v>
          </cell>
          <cell r="E655">
            <v>3.8674013453298631E-7</v>
          </cell>
          <cell r="F655">
            <v>1.0631608411735601E-3</v>
          </cell>
          <cell r="G655">
            <v>1.3868514775578881E-3</v>
          </cell>
          <cell r="H655">
            <v>3.8863195691382001E-4</v>
          </cell>
          <cell r="I655">
            <v>7.2746268971226799E-5</v>
          </cell>
        </row>
        <row r="656">
          <cell r="A656" t="str">
            <v>T-Plg-DSL-mix_S4</v>
          </cell>
          <cell r="B656" t="str">
            <v>VAR_fout</v>
          </cell>
          <cell r="C656" t="str">
            <v>CO2_T</v>
          </cell>
          <cell r="D656">
            <v>0.45738863227417897</v>
          </cell>
          <cell r="E656">
            <v>63.169164673364797</v>
          </cell>
          <cell r="F656">
            <v>57.393255619188089</v>
          </cell>
          <cell r="G656">
            <v>42.476497957877797</v>
          </cell>
          <cell r="H656">
            <v>5.5476330169728196E-4</v>
          </cell>
          <cell r="I656">
            <v>6.0017425786017695E-5</v>
          </cell>
        </row>
        <row r="657">
          <cell r="A657" t="str">
            <v>T-Plg-DSL-mix_S4</v>
          </cell>
          <cell r="B657" t="str">
            <v>VAR_fout</v>
          </cell>
          <cell r="C657" t="str">
            <v>T-PEVmix-ELC_DSL_S4</v>
          </cell>
          <cell r="D657">
            <v>3.2884462586379487E-3</v>
          </cell>
          <cell r="E657">
            <v>0.45416170970093045</v>
          </cell>
          <cell r="F657">
            <v>0.41263517148111961</v>
          </cell>
          <cell r="G657">
            <v>0.30538948922957587</v>
          </cell>
          <cell r="H657">
            <v>4.1708581179138932E-6</v>
          </cell>
          <cell r="I657">
            <v>4.9763947095166654E-7</v>
          </cell>
        </row>
        <row r="658">
          <cell r="A658" t="str">
            <v>T-Plg-DSL-mix_S4</v>
          </cell>
          <cell r="B658" t="str">
            <v>VAR_fin</v>
          </cell>
          <cell r="C658" t="str">
            <v>TDSL</v>
          </cell>
          <cell r="D658">
            <v>6.2399540555822417E-3</v>
          </cell>
          <cell r="E658">
            <v>0.86178942255613578</v>
          </cell>
          <cell r="F658">
            <v>0.78299120899301544</v>
          </cell>
          <cell r="G658">
            <v>0.57948837596013347</v>
          </cell>
          <cell r="H658">
            <v>7.5683942932780663E-6</v>
          </cell>
          <cell r="I658">
            <v>8.1879162054594459E-7</v>
          </cell>
        </row>
        <row r="659">
          <cell r="A659" t="str">
            <v>T_C-FC-H2O-S2</v>
          </cell>
          <cell r="B659" t="str">
            <v>VAR_fout</v>
          </cell>
          <cell r="C659" t="str">
            <v>TPCAR</v>
          </cell>
          <cell r="D659">
            <v>6.768723531411443E-5</v>
          </cell>
          <cell r="E659">
            <v>8.3174399139134111E-5</v>
          </cell>
          <cell r="F659">
            <v>8.3110106185666483E-5</v>
          </cell>
          <cell r="G659">
            <v>7.0289735333791786E-5</v>
          </cell>
          <cell r="H659">
            <v>6.9246239194763366E-7</v>
          </cell>
        </row>
        <row r="660">
          <cell r="A660" t="str">
            <v>T_C-FC-H2O-S2</v>
          </cell>
          <cell r="B660" t="str">
            <v>VAR_fin</v>
          </cell>
          <cell r="C660" t="str">
            <v>TH2O</v>
          </cell>
          <cell r="D660">
            <v>7.592551868062421E-5</v>
          </cell>
          <cell r="E660">
            <v>9.3297641221153213E-5</v>
          </cell>
          <cell r="F660">
            <v>9.3225523105870784E-5</v>
          </cell>
          <cell r="G660">
            <v>7.8844771667444549E-5</v>
          </cell>
          <cell r="H660">
            <v>7.1029687328840772E-7</v>
          </cell>
        </row>
        <row r="661">
          <cell r="A661" t="str">
            <v>T_C-FC-H2O-S2</v>
          </cell>
          <cell r="B661" t="str">
            <v>VAR_ncap</v>
          </cell>
          <cell r="C661" t="str">
            <v>-</v>
          </cell>
          <cell r="F661">
            <v>1.58168765551999E-8</v>
          </cell>
          <cell r="G661">
            <v>1.71791164010789E-8</v>
          </cell>
          <cell r="H661">
            <v>8.1674540364909093E-8</v>
          </cell>
          <cell r="I661">
            <v>3.5245739447762497E-8</v>
          </cell>
        </row>
        <row r="662">
          <cell r="A662" t="str">
            <v>T_C-FC-H2O-S2</v>
          </cell>
          <cell r="B662" t="str">
            <v>VAR_cap</v>
          </cell>
          <cell r="C662" t="str">
            <v>-</v>
          </cell>
          <cell r="D662">
            <v>6.33333333333333E-6</v>
          </cell>
          <cell r="E662">
            <v>6.33333333333333E-6</v>
          </cell>
          <cell r="F662">
            <v>6.3489396374238993E-6</v>
          </cell>
          <cell r="G662">
            <v>5.3883962342011267E-6</v>
          </cell>
          <cell r="H662">
            <v>1.7997169207317101E-7</v>
          </cell>
          <cell r="I662">
            <v>9.8844787481962704E-8</v>
          </cell>
        </row>
        <row r="663">
          <cell r="A663" t="str">
            <v>T_B_c-ICEDSL-S2</v>
          </cell>
          <cell r="B663" t="str">
            <v>VAR_fout</v>
          </cell>
          <cell r="C663" t="str">
            <v>CO2_T</v>
          </cell>
          <cell r="D663">
            <v>38.097471509697399</v>
          </cell>
          <cell r="E663">
            <v>29.344307433204683</v>
          </cell>
          <cell r="F663">
            <v>35.505628997180025</v>
          </cell>
          <cell r="G663">
            <v>44.082667691041848</v>
          </cell>
          <cell r="H663">
            <v>19.194243618066835</v>
          </cell>
          <cell r="I663">
            <v>2.8319845841013263</v>
          </cell>
        </row>
        <row r="664">
          <cell r="A664" t="str">
            <v>T_B_c-ICEDSL-S2</v>
          </cell>
          <cell r="B664" t="str">
            <v>VAR_fout</v>
          </cell>
          <cell r="C664" t="str">
            <v>TPBSc</v>
          </cell>
          <cell r="D664">
            <v>4.5460131466092325E-2</v>
          </cell>
          <cell r="E664">
            <v>3.5153371666979627E-2</v>
          </cell>
          <cell r="F664">
            <v>4.3153753566879678E-2</v>
          </cell>
          <cell r="G664">
            <v>5.7008503738559445E-2</v>
          </cell>
          <cell r="H664">
            <v>2.8105242391384518E-2</v>
          </cell>
          <cell r="I664">
            <v>4.1792576899815923E-3</v>
          </cell>
        </row>
        <row r="665">
          <cell r="A665" t="str">
            <v>T_B_c-ICEDSL-S2</v>
          </cell>
          <cell r="B665" t="str">
            <v>VAR_fin</v>
          </cell>
          <cell r="C665" t="str">
            <v>TDSL</v>
          </cell>
          <cell r="D665">
            <v>0.51974722387036087</v>
          </cell>
          <cell r="E665">
            <v>0.40033161573266901</v>
          </cell>
          <cell r="F665">
            <v>0.48438784443629002</v>
          </cell>
          <cell r="G665">
            <v>0.60140065062812964</v>
          </cell>
          <cell r="H665">
            <v>0.26185871238836095</v>
          </cell>
          <cell r="I665">
            <v>3.8635533207385088E-2</v>
          </cell>
        </row>
        <row r="666">
          <cell r="A666" t="str">
            <v>T_B_c-ICEDSL-S2</v>
          </cell>
          <cell r="B666" t="str">
            <v>VAR_ncap</v>
          </cell>
          <cell r="C666" t="str">
            <v>-</v>
          </cell>
          <cell r="F666">
            <v>1.7376013523325099E-4</v>
          </cell>
          <cell r="G666">
            <v>5.2709838570335699E-4</v>
          </cell>
          <cell r="H666">
            <v>1.1995967009447E-7</v>
          </cell>
        </row>
        <row r="667">
          <cell r="A667" t="str">
            <v>T_B_c-ICEDSL-S2</v>
          </cell>
          <cell r="B667" t="str">
            <v>VAR_cap</v>
          </cell>
          <cell r="C667" t="str">
            <v>-</v>
          </cell>
          <cell r="D667">
            <v>9.8784375000000001E-4</v>
          </cell>
          <cell r="E667">
            <v>7.6397759402586397E-4</v>
          </cell>
          <cell r="F667">
            <v>9.3773783197399101E-4</v>
          </cell>
          <cell r="G667">
            <v>1.2387963147462429E-3</v>
          </cell>
          <cell r="H667">
            <v>6.1073101892902197E-4</v>
          </cell>
          <cell r="I667">
            <v>9.0831724134031897E-5</v>
          </cell>
        </row>
        <row r="668">
          <cell r="A668" t="str">
            <v>T_TW-FCLH2O-S1</v>
          </cell>
          <cell r="B668" t="str">
            <v>VAR_fout</v>
          </cell>
          <cell r="C668" t="str">
            <v>TPTWL</v>
          </cell>
          <cell r="H668">
            <v>4.1986456016450261E-7</v>
          </cell>
          <cell r="I668">
            <v>8.2131302941297199E-8</v>
          </cell>
        </row>
        <row r="669">
          <cell r="A669" t="str">
            <v>T_TW-FCLH2O-S1</v>
          </cell>
          <cell r="B669" t="str">
            <v>VAR_fin</v>
          </cell>
          <cell r="C669" t="str">
            <v>TH2O</v>
          </cell>
          <cell r="H669">
            <v>8.8445066713226713E-8</v>
          </cell>
          <cell r="I669">
            <v>1.663382639003109E-8</v>
          </cell>
        </row>
        <row r="670">
          <cell r="A670" t="str">
            <v>T_TW-FCLH2O-S1</v>
          </cell>
          <cell r="B670" t="str">
            <v>VAR_ncap</v>
          </cell>
          <cell r="C670" t="str">
            <v>-</v>
          </cell>
          <cell r="G670">
            <v>1.1947064475666899E-7</v>
          </cell>
          <cell r="H670">
            <v>2.1847814408607001E-7</v>
          </cell>
          <cell r="I670">
            <v>1.6782931074455599E-7</v>
          </cell>
        </row>
        <row r="671">
          <cell r="A671" t="str">
            <v>T_TW-FCLH2O-S1</v>
          </cell>
          <cell r="B671" t="str">
            <v>VAR_cap</v>
          </cell>
          <cell r="C671" t="str">
            <v>-</v>
          </cell>
          <cell r="G671">
            <v>1.1947064475666899E-7</v>
          </cell>
          <cell r="H671">
            <v>4.7455529759861801E-7</v>
          </cell>
          <cell r="I671">
            <v>3.1862239392640399E-7</v>
          </cell>
        </row>
        <row r="672">
          <cell r="A672" t="str">
            <v>D-T-ELC-TW_Bat_S1</v>
          </cell>
          <cell r="B672" t="str">
            <v>VAR_fout</v>
          </cell>
          <cell r="C672" t="str">
            <v>T-ELC-TWSTGin_S1</v>
          </cell>
          <cell r="D672">
            <v>1.5551864555500303E-3</v>
          </cell>
          <cell r="E672">
            <v>2.0678715959360208E-3</v>
          </cell>
          <cell r="F672">
            <v>2.067925118319065E-3</v>
          </cell>
          <cell r="G672">
            <v>1.3797833316013027E-3</v>
          </cell>
          <cell r="H672">
            <v>8.5004346679134789E-6</v>
          </cell>
          <cell r="I672">
            <v>6.0710684501402287E-6</v>
          </cell>
        </row>
        <row r="673">
          <cell r="A673" t="str">
            <v>D-T-ELC-TW_Bat_S1</v>
          </cell>
          <cell r="B673" t="str">
            <v>VAR_fin</v>
          </cell>
          <cell r="C673" t="str">
            <v>TELC</v>
          </cell>
          <cell r="D673">
            <v>1.5551864555500303E-3</v>
          </cell>
          <cell r="E673">
            <v>2.0678715959360208E-3</v>
          </cell>
          <cell r="F673">
            <v>2.067925118319065E-3</v>
          </cell>
          <cell r="G673">
            <v>1.3797833316013027E-3</v>
          </cell>
          <cell r="H673">
            <v>8.5004346679134789E-6</v>
          </cell>
          <cell r="I673">
            <v>6.0710684501402287E-6</v>
          </cell>
        </row>
        <row r="674">
          <cell r="A674" t="str">
            <v>D-T-ELC-TW_Bat_S1</v>
          </cell>
          <cell r="B674" t="str">
            <v>VAR_ncap</v>
          </cell>
          <cell r="C674" t="str">
            <v>-</v>
          </cell>
          <cell r="D674">
            <v>1.64388305479784E-4</v>
          </cell>
          <cell r="E674">
            <v>5.41827259760926E-5</v>
          </cell>
          <cell r="I674">
            <v>4.8143939466790202E-7</v>
          </cell>
        </row>
        <row r="675">
          <cell r="A675" t="str">
            <v>D-T-ELC-TW_Bat_S1</v>
          </cell>
          <cell r="B675" t="str">
            <v>VAR_cap</v>
          </cell>
          <cell r="C675" t="str">
            <v>-</v>
          </cell>
          <cell r="D675">
            <v>1.64388305479784E-4</v>
          </cell>
          <cell r="E675">
            <v>2.1857103145587599E-4</v>
          </cell>
          <cell r="F675">
            <v>2.1857103145587599E-4</v>
          </cell>
          <cell r="G675">
            <v>1.6728615231219299E-4</v>
          </cell>
          <cell r="H675">
            <v>8.9108580265103099E-7</v>
          </cell>
          <cell r="I675">
            <v>6.3781482702231895E-7</v>
          </cell>
        </row>
        <row r="676">
          <cell r="A676" t="str">
            <v>T_C-FC-H2O-S3</v>
          </cell>
          <cell r="B676" t="str">
            <v>VAR_fout</v>
          </cell>
          <cell r="C676" t="str">
            <v>TPCAR</v>
          </cell>
          <cell r="D676">
            <v>6.038692632196538E-4</v>
          </cell>
          <cell r="E676">
            <v>1.5711764407707969E-3</v>
          </cell>
          <cell r="F676">
            <v>1.4953986096092973E-3</v>
          </cell>
          <cell r="G676">
            <v>1.2513728680798022E-3</v>
          </cell>
          <cell r="H676">
            <v>3.0135532351521972E-7</v>
          </cell>
        </row>
        <row r="677">
          <cell r="A677" t="str">
            <v>T_C-FC-H2O-S3</v>
          </cell>
          <cell r="B677" t="str">
            <v>VAR_fin</v>
          </cell>
          <cell r="C677" t="str">
            <v>TH2O</v>
          </cell>
          <cell r="D677">
            <v>7.2754888274786076E-4</v>
          </cell>
          <cell r="E677">
            <v>1.8929720946349142E-3</v>
          </cell>
          <cell r="F677">
            <v>1.8016740608441963E-3</v>
          </cell>
          <cell r="G677">
            <v>1.5076689401581282E-3</v>
          </cell>
          <cell r="H677">
            <v>3.2847768999305494E-7</v>
          </cell>
        </row>
        <row r="678">
          <cell r="A678" t="str">
            <v>T_C-FC-H2O-S3</v>
          </cell>
          <cell r="B678" t="str">
            <v>VAR_ncap</v>
          </cell>
          <cell r="C678" t="str">
            <v>-</v>
          </cell>
          <cell r="F678">
            <v>1.2040012256919599E-8</v>
          </cell>
          <cell r="G678">
            <v>1.31865268855261E-8</v>
          </cell>
          <cell r="H678">
            <v>6.1511312976950895E-8</v>
          </cell>
          <cell r="I678">
            <v>3.7426445891488697E-8</v>
          </cell>
        </row>
        <row r="679">
          <cell r="A679" t="str">
            <v>T_C-FC-H2O-S3</v>
          </cell>
          <cell r="B679" t="str">
            <v>VAR_cap</v>
          </cell>
          <cell r="C679" t="str">
            <v>-</v>
          </cell>
          <cell r="D679">
            <v>5.3666666666666699E-5</v>
          </cell>
          <cell r="E679">
            <v>1.0805763110500999E-4</v>
          </cell>
          <cell r="F679">
            <v>1.0288219889598769E-4</v>
          </cell>
          <cell r="G679">
            <v>8.6099835521585272E-5</v>
          </cell>
          <cell r="H679">
            <v>1.20806599722441E-7</v>
          </cell>
          <cell r="I679">
            <v>7.9380832626671397E-8</v>
          </cell>
        </row>
        <row r="680">
          <cell r="A680" t="str">
            <v>T_B_c-ICEDSL-S3</v>
          </cell>
          <cell r="B680" t="str">
            <v>VAR_fout</v>
          </cell>
          <cell r="C680" t="str">
            <v>CO2_T</v>
          </cell>
          <cell r="D680">
            <v>11.77150972064566</v>
          </cell>
          <cell r="E680">
            <v>9.4608467753379415</v>
          </cell>
          <cell r="F680">
            <v>9.4609484125885945</v>
          </cell>
          <cell r="G680">
            <v>11.697223032282549</v>
          </cell>
          <cell r="H680">
            <v>4.39709053349007E-3</v>
          </cell>
          <cell r="I680">
            <v>1.6315167115996999E-4</v>
          </cell>
        </row>
        <row r="681">
          <cell r="A681" t="str">
            <v>T_B_c-ICEDSL-S3</v>
          </cell>
          <cell r="B681" t="str">
            <v>VAR_fout</v>
          </cell>
          <cell r="C681" t="str">
            <v>TPBSc</v>
          </cell>
          <cell r="D681">
            <v>9.3063224010980286E-3</v>
          </cell>
          <cell r="E681">
            <v>7.5090787016996764E-3</v>
          </cell>
          <cell r="F681">
            <v>7.5091593733723734E-3</v>
          </cell>
          <cell r="G681">
            <v>1.0342164191251987E-2</v>
          </cell>
          <cell r="H681">
            <v>4.3656426517479674E-6</v>
          </cell>
          <cell r="I681">
            <v>1.6731512674206719E-7</v>
          </cell>
        </row>
        <row r="682">
          <cell r="A682" t="str">
            <v>T_B_c-ICEDSL-S3</v>
          </cell>
          <cell r="B682" t="str">
            <v>VAR_fin</v>
          </cell>
          <cell r="C682" t="str">
            <v>TDSL</v>
          </cell>
          <cell r="D682">
            <v>0.16059358418343353</v>
          </cell>
          <cell r="E682">
            <v>0.12907021521607029</v>
          </cell>
          <cell r="F682">
            <v>0.12907160180884872</v>
          </cell>
          <cell r="G682">
            <v>0.15958012322350001</v>
          </cell>
          <cell r="H682">
            <v>5.9987592544202907E-5</v>
          </cell>
          <cell r="I682">
            <v>2.2258072463843062E-6</v>
          </cell>
        </row>
        <row r="683">
          <cell r="A683" t="str">
            <v>T_B_c-ICEDSL-S3</v>
          </cell>
          <cell r="B683" t="str">
            <v>VAR_ncap</v>
          </cell>
          <cell r="C683" t="str">
            <v>-</v>
          </cell>
          <cell r="G683">
            <v>1.56038703305972E-4</v>
          </cell>
          <cell r="H683">
            <v>4.8426230620372503E-8</v>
          </cell>
        </row>
        <row r="684">
          <cell r="A684" t="str">
            <v>T_B_c-ICEDSL-S3</v>
          </cell>
          <cell r="B684" t="str">
            <v>VAR_cap</v>
          </cell>
          <cell r="C684" t="str">
            <v>-</v>
          </cell>
          <cell r="D684">
            <v>2.022304467945725E-4</v>
          </cell>
          <cell r="E684">
            <v>1.6318399537860659E-4</v>
          </cell>
          <cell r="F684">
            <v>1.6318404395833659E-4</v>
          </cell>
          <cell r="G684">
            <v>2.2473897747984001E-4</v>
          </cell>
          <cell r="H684">
            <v>1.26350244142033E-7</v>
          </cell>
          <cell r="I684">
            <v>1.6587012887219101E-8</v>
          </cell>
        </row>
        <row r="685">
          <cell r="A685" t="str">
            <v>T_TW-FCLH2O-S2</v>
          </cell>
          <cell r="B685" t="str">
            <v>VAR_ncap</v>
          </cell>
          <cell r="C685" t="str">
            <v>-</v>
          </cell>
          <cell r="G685">
            <v>6.3344358452820203E-8</v>
          </cell>
          <cell r="H685">
            <v>8.9816416311711104E-8</v>
          </cell>
          <cell r="I685">
            <v>6.6287948012762101E-8</v>
          </cell>
        </row>
        <row r="686">
          <cell r="A686" t="str">
            <v>T_TW-FCLH2O-S2</v>
          </cell>
          <cell r="B686" t="str">
            <v>VAR_cap</v>
          </cell>
          <cell r="C686" t="str">
            <v>-</v>
          </cell>
          <cell r="G686">
            <v>6.3344358452820203E-8</v>
          </cell>
          <cell r="H686">
            <v>2.2871919333334101E-7</v>
          </cell>
          <cell r="I686">
            <v>1.6124980140749499E-7</v>
          </cell>
        </row>
        <row r="687">
          <cell r="A687" t="str">
            <v>D-T-ELC-TW_Bat_S2</v>
          </cell>
          <cell r="B687" t="str">
            <v>VAR_fout</v>
          </cell>
          <cell r="C687" t="str">
            <v>T-ELC-TWSTGin_S2</v>
          </cell>
          <cell r="D687">
            <v>3.6290573790896105E-4</v>
          </cell>
          <cell r="E687">
            <v>4.1739947001791846E-4</v>
          </cell>
          <cell r="F687">
            <v>4.1740426878316463E-4</v>
          </cell>
          <cell r="G687">
            <v>3.5871322949868691E-4</v>
          </cell>
          <cell r="H687">
            <v>8.8821204878200697E-6</v>
          </cell>
          <cell r="I687">
            <v>6.5105816889433444E-6</v>
          </cell>
        </row>
        <row r="688">
          <cell r="A688" t="str">
            <v>D-T-ELC-TW_Bat_S2</v>
          </cell>
          <cell r="B688" t="str">
            <v>VAR_fin</v>
          </cell>
          <cell r="C688" t="str">
            <v>TELC</v>
          </cell>
          <cell r="D688">
            <v>3.6290573790896105E-4</v>
          </cell>
          <cell r="E688">
            <v>4.1739947001791846E-4</v>
          </cell>
          <cell r="F688">
            <v>4.1740426878316463E-4</v>
          </cell>
          <cell r="G688">
            <v>3.5871322949868691E-4</v>
          </cell>
          <cell r="H688">
            <v>8.8821204878200697E-6</v>
          </cell>
          <cell r="I688">
            <v>6.5105816889433444E-6</v>
          </cell>
        </row>
        <row r="689">
          <cell r="A689" t="str">
            <v>D-T-ELC-TW_Bat_S2</v>
          </cell>
          <cell r="B689" t="str">
            <v>VAR_ncap</v>
          </cell>
          <cell r="C689" t="str">
            <v>-</v>
          </cell>
          <cell r="D689">
            <v>3.8364696492866298E-5</v>
          </cell>
          <cell r="E689">
            <v>5.7535669257195998E-6</v>
          </cell>
          <cell r="G689">
            <v>2.02278893602702E-8</v>
          </cell>
          <cell r="H689">
            <v>1.99353606128055E-7</v>
          </cell>
          <cell r="I689">
            <v>3.0810844166802998E-7</v>
          </cell>
        </row>
        <row r="690">
          <cell r="A690" t="str">
            <v>D-T-ELC-TW_Bat_S2</v>
          </cell>
          <cell r="B690" t="str">
            <v>VAR_cap</v>
          </cell>
          <cell r="C690" t="str">
            <v>-</v>
          </cell>
          <cell r="D690">
            <v>3.8364696492866298E-5</v>
          </cell>
          <cell r="E690">
            <v>4.4118263418585901E-5</v>
          </cell>
          <cell r="F690">
            <v>4.4118263418585901E-5</v>
          </cell>
          <cell r="G690">
            <v>4.41384913079462E-5</v>
          </cell>
          <cell r="H690">
            <v>9.3844756838074899E-7</v>
          </cell>
          <cell r="I690">
            <v>6.8781506685519E-7</v>
          </cell>
        </row>
        <row r="691">
          <cell r="A691" t="str">
            <v>T_C-FC-H2O-S4</v>
          </cell>
          <cell r="B691" t="str">
            <v>VAR_fout</v>
          </cell>
          <cell r="C691" t="str">
            <v>TPCAR</v>
          </cell>
          <cell r="H691">
            <v>3.4882434093934242E-4</v>
          </cell>
          <cell r="I691">
            <v>1.6685118664743275E-3</v>
          </cell>
        </row>
        <row r="692">
          <cell r="A692" t="str">
            <v>T_C-FC-H2O-S4</v>
          </cell>
          <cell r="B692" t="str">
            <v>VAR_fin</v>
          </cell>
          <cell r="C692" t="str">
            <v>TH2O</v>
          </cell>
          <cell r="H692">
            <v>3.7038024768835021E-4</v>
          </cell>
          <cell r="I692">
            <v>1.5907205768436311E-3</v>
          </cell>
        </row>
        <row r="693">
          <cell r="A693" t="str">
            <v>T_C-FC-H2O-S4</v>
          </cell>
          <cell r="B693" t="str">
            <v>VAR_ncap</v>
          </cell>
          <cell r="C693" t="str">
            <v>-</v>
          </cell>
          <cell r="F693">
            <v>1.6663138711862099E-8</v>
          </cell>
          <cell r="G693">
            <v>1.7194353234244899E-8</v>
          </cell>
          <cell r="H693">
            <v>2.8506699664986498E-5</v>
          </cell>
          <cell r="I693">
            <v>1.40912668185109E-4</v>
          </cell>
        </row>
        <row r="694">
          <cell r="A694" t="str">
            <v>T_C-FC-H2O-S4</v>
          </cell>
          <cell r="B694" t="str">
            <v>VAR_cap</v>
          </cell>
          <cell r="C694" t="str">
            <v>-</v>
          </cell>
          <cell r="F694">
            <v>1.6441299831423798E-8</v>
          </cell>
          <cell r="G694">
            <v>3.0756962228743898E-8</v>
          </cell>
          <cell r="H694">
            <v>2.7579096896442901E-5</v>
          </cell>
          <cell r="I694">
            <v>1.34744437951773E-4</v>
          </cell>
        </row>
        <row r="695">
          <cell r="A695" t="str">
            <v>T_B_c-ICEDSL-S4</v>
          </cell>
          <cell r="B695" t="str">
            <v>VAR_fout</v>
          </cell>
          <cell r="C695" t="str">
            <v>CO2_T</v>
          </cell>
          <cell r="D695">
            <v>0.84323307453646801</v>
          </cell>
        </row>
        <row r="696">
          <cell r="A696" t="str">
            <v>T_B_c-ICEDSL-S4</v>
          </cell>
          <cell r="B696" t="str">
            <v>VAR_fout</v>
          </cell>
          <cell r="C696" t="str">
            <v>TPBSc</v>
          </cell>
          <cell r="D696">
            <v>4.4458378336664902E-4</v>
          </cell>
        </row>
        <row r="697">
          <cell r="A697" t="str">
            <v>T_B_c-ICEDSL-S4</v>
          </cell>
          <cell r="B697" t="str">
            <v>VAR_fin</v>
          </cell>
          <cell r="C697" t="str">
            <v>TDSL</v>
          </cell>
          <cell r="D697">
            <v>1.1503861862707599E-2</v>
          </cell>
        </row>
        <row r="698">
          <cell r="A698" t="str">
            <v>T_B_c-ICEDSL-S4</v>
          </cell>
          <cell r="B698" t="str">
            <v>VAR_cap</v>
          </cell>
          <cell r="C698" t="str">
            <v>-</v>
          </cell>
          <cell r="D698">
            <v>1.0168269230769204E-5</v>
          </cell>
          <cell r="E698">
            <v>5.3246566200258402E-11</v>
          </cell>
          <cell r="F698">
            <v>8.0228253998993609E-11</v>
          </cell>
          <cell r="G698">
            <v>1.4242279679896786E-11</v>
          </cell>
        </row>
        <row r="699">
          <cell r="A699" t="str">
            <v>D-T-ELC-HGV</v>
          </cell>
          <cell r="B699" t="str">
            <v>VAR_fout</v>
          </cell>
          <cell r="C699" t="str">
            <v>T-ELC-HGV_BatSTGin</v>
          </cell>
          <cell r="D699">
            <v>5.1884819415337294E-3</v>
          </cell>
          <cell r="E699">
            <v>1.6914837439201514E-2</v>
          </cell>
          <cell r="F699">
            <v>1.1846374795715367E-2</v>
          </cell>
          <cell r="G699">
            <v>4.3781538279747184E-3</v>
          </cell>
          <cell r="H699">
            <v>7.9054299650259869E-6</v>
          </cell>
          <cell r="I699">
            <v>1.3566721949063587E-6</v>
          </cell>
        </row>
        <row r="700">
          <cell r="A700" t="str">
            <v>D-T-ELC-HGV</v>
          </cell>
          <cell r="B700" t="str">
            <v>VAR_fin</v>
          </cell>
          <cell r="C700" t="str">
            <v>TELC</v>
          </cell>
          <cell r="D700">
            <v>5.1884819415337294E-3</v>
          </cell>
          <cell r="E700">
            <v>1.6914837439201514E-2</v>
          </cell>
          <cell r="F700">
            <v>1.1846374795715367E-2</v>
          </cell>
          <cell r="G700">
            <v>4.3781538279747184E-3</v>
          </cell>
          <cell r="H700">
            <v>7.9054299650259869E-6</v>
          </cell>
          <cell r="I700">
            <v>1.3566721949063587E-6</v>
          </cell>
        </row>
        <row r="701">
          <cell r="A701" t="str">
            <v>D-T-ELC-HGV</v>
          </cell>
          <cell r="B701" t="str">
            <v>VAR_ncap</v>
          </cell>
          <cell r="C701" t="str">
            <v>-</v>
          </cell>
          <cell r="D701">
            <v>6.5684856648440997E-4</v>
          </cell>
          <cell r="E701">
            <v>1.48418315498549E-3</v>
          </cell>
          <cell r="F701">
            <v>1.7774421939326899E-7</v>
          </cell>
          <cell r="G701">
            <v>7.2743568708288205E-7</v>
          </cell>
          <cell r="H701">
            <v>2.3153409451697601E-7</v>
          </cell>
          <cell r="I701">
            <v>2.35469454641661E-7</v>
          </cell>
        </row>
        <row r="702">
          <cell r="A702" t="str">
            <v>D-T-ELC-HGV</v>
          </cell>
          <cell r="B702" t="str">
            <v>VAR_cap</v>
          </cell>
          <cell r="C702" t="str">
            <v>-</v>
          </cell>
          <cell r="D702">
            <v>6.5684856648440997E-4</v>
          </cell>
          <cell r="E702">
            <v>2.1410317214699002E-3</v>
          </cell>
          <cell r="F702">
            <v>2.1412094656892999E-3</v>
          </cell>
          <cell r="G702">
            <v>5.5232432510598595E-4</v>
          </cell>
          <cell r="H702">
            <v>7.6273471520673998E-6</v>
          </cell>
          <cell r="I702">
            <v>2.7610105715083001E-7</v>
          </cell>
        </row>
        <row r="703">
          <cell r="A703" t="str">
            <v>T_TW-FCLH2O-S3</v>
          </cell>
          <cell r="B703" t="str">
            <v>VAR_ncap</v>
          </cell>
          <cell r="C703" t="str">
            <v>-</v>
          </cell>
          <cell r="G703">
            <v>3.4525483832222899E-8</v>
          </cell>
          <cell r="H703">
            <v>3.7280344408443401E-8</v>
          </cell>
          <cell r="I703">
            <v>3.3668991646936901E-8</v>
          </cell>
        </row>
        <row r="704">
          <cell r="A704" t="str">
            <v>T_TW-FCLH2O-S3</v>
          </cell>
          <cell r="B704" t="str">
            <v>VAR_cap</v>
          </cell>
          <cell r="C704" t="str">
            <v>-</v>
          </cell>
          <cell r="G704">
            <v>3.4525483832222899E-8</v>
          </cell>
          <cell r="H704">
            <v>1.15404131634899E-7</v>
          </cell>
          <cell r="I704">
            <v>1.1466896159215601E-7</v>
          </cell>
        </row>
        <row r="705">
          <cell r="A705" t="str">
            <v>D-T-ELC-TW_Bat_S3</v>
          </cell>
          <cell r="B705" t="str">
            <v>VAR_fout</v>
          </cell>
          <cell r="C705" t="str">
            <v>T-ELC-TWSTGin_S3</v>
          </cell>
          <cell r="D705">
            <v>7.5965617100565521E-5</v>
          </cell>
          <cell r="E705">
            <v>1.1501515429036648E-4</v>
          </cell>
          <cell r="F705">
            <v>1.1497752258332745E-4</v>
          </cell>
          <cell r="G705">
            <v>1.1818830706235869E-4</v>
          </cell>
          <cell r="H705">
            <v>5.2994866483932606E-5</v>
          </cell>
          <cell r="I705">
            <v>1.0185315545225277E-5</v>
          </cell>
        </row>
        <row r="706">
          <cell r="A706" t="str">
            <v>D-T-ELC-TW_Bat_S3</v>
          </cell>
          <cell r="B706" t="str">
            <v>VAR_fin</v>
          </cell>
          <cell r="C706" t="str">
            <v>TELC</v>
          </cell>
          <cell r="D706">
            <v>7.5965617100565521E-5</v>
          </cell>
          <cell r="E706">
            <v>1.1501515429036648E-4</v>
          </cell>
          <cell r="F706">
            <v>1.1497752258332745E-4</v>
          </cell>
          <cell r="G706">
            <v>1.1818830706235869E-4</v>
          </cell>
          <cell r="H706">
            <v>5.2994866483932606E-5</v>
          </cell>
          <cell r="I706">
            <v>1.0185315545225277E-5</v>
          </cell>
        </row>
        <row r="707">
          <cell r="A707" t="str">
            <v>D-T-ELC-TW_Bat_S3</v>
          </cell>
          <cell r="B707" t="str">
            <v>VAR_ncap</v>
          </cell>
          <cell r="C707" t="str">
            <v>-</v>
          </cell>
          <cell r="D707">
            <v>8.0436658773991206E-6</v>
          </cell>
          <cell r="E707">
            <v>4.1136264314154897E-6</v>
          </cell>
          <cell r="G707">
            <v>3.3240070763074399E-7</v>
          </cell>
          <cell r="H707">
            <v>2.8491807071762801E-8</v>
          </cell>
          <cell r="I707">
            <v>7.3015982267680205E-7</v>
          </cell>
        </row>
        <row r="708">
          <cell r="A708" t="str">
            <v>D-T-ELC-TW_Bat_S3</v>
          </cell>
          <cell r="B708" t="str">
            <v>VAR_cap</v>
          </cell>
          <cell r="C708" t="str">
            <v>-</v>
          </cell>
          <cell r="D708">
            <v>8.0436658773991206E-6</v>
          </cell>
          <cell r="E708">
            <v>1.21572923088146E-5</v>
          </cell>
          <cell r="F708">
            <v>1.21572923088146E-5</v>
          </cell>
          <cell r="G708">
            <v>1.24896930164454E-5</v>
          </cell>
          <cell r="H708">
            <v>5.5985333849359297E-6</v>
          </cell>
          <cell r="I708">
            <v>1.07618539804376E-6</v>
          </cell>
        </row>
        <row r="709">
          <cell r="A709" t="str">
            <v>T_TW-FCLH2O-S4</v>
          </cell>
          <cell r="B709" t="str">
            <v>VAR_ncap</v>
          </cell>
          <cell r="C709" t="str">
            <v>-</v>
          </cell>
          <cell r="G709">
            <v>1.5142178350113301E-8</v>
          </cell>
          <cell r="H709">
            <v>1.9539154872464301E-8</v>
          </cell>
          <cell r="I709">
            <v>1.68373668730956E-8</v>
          </cell>
        </row>
        <row r="710">
          <cell r="A710" t="str">
            <v>T_TW-FCLH2O-S4</v>
          </cell>
          <cell r="B710" t="str">
            <v>VAR_cap</v>
          </cell>
          <cell r="C710" t="str">
            <v>-</v>
          </cell>
          <cell r="G710">
            <v>1.5142178350113301E-8</v>
          </cell>
          <cell r="H710">
            <v>5.5078033499552701E-8</v>
          </cell>
          <cell r="I710">
            <v>6.6658468980872998E-8</v>
          </cell>
        </row>
        <row r="711">
          <cell r="A711" t="str">
            <v>D-T-ELC-TW_Bat_S4</v>
          </cell>
          <cell r="B711" t="str">
            <v>VAR_fout</v>
          </cell>
          <cell r="C711" t="str">
            <v>T-ELC-TWSTGin_S4</v>
          </cell>
          <cell r="D711">
            <v>9.572509950153618E-6</v>
          </cell>
          <cell r="E711">
            <v>2.068058689055915E-5</v>
          </cell>
          <cell r="F711">
            <v>2.060936013014602E-5</v>
          </cell>
          <cell r="G711">
            <v>2.5239688687174098E-5</v>
          </cell>
          <cell r="H711">
            <v>3.1075589942008225E-5</v>
          </cell>
          <cell r="I711">
            <v>1.7396440100729969E-5</v>
          </cell>
        </row>
        <row r="712">
          <cell r="A712" t="str">
            <v>D-T-ELC-TW_Bat_S4</v>
          </cell>
          <cell r="B712" t="str">
            <v>VAR_fin</v>
          </cell>
          <cell r="C712" t="str">
            <v>TELC</v>
          </cell>
          <cell r="D712">
            <v>9.572509950153618E-6</v>
          </cell>
          <cell r="E712">
            <v>2.068058689055915E-5</v>
          </cell>
          <cell r="F712">
            <v>2.060936013014602E-5</v>
          </cell>
          <cell r="G712">
            <v>2.5239688687174098E-5</v>
          </cell>
          <cell r="H712">
            <v>3.1075589942008225E-5</v>
          </cell>
          <cell r="I712">
            <v>1.7396440100729969E-5</v>
          </cell>
        </row>
        <row r="713">
          <cell r="A713" t="str">
            <v>D-T-ELC-TW_Bat_S4</v>
          </cell>
          <cell r="B713" t="str">
            <v>VAR_ncap</v>
          </cell>
          <cell r="C713" t="str">
            <v>-</v>
          </cell>
          <cell r="D713">
            <v>1.0915108013367099E-6</v>
          </cell>
          <cell r="E713">
            <v>1.11642516399186E-6</v>
          </cell>
          <cell r="G713">
            <v>4.5544500558215998E-7</v>
          </cell>
          <cell r="H713">
            <v>1.75967565973682E-8</v>
          </cell>
          <cell r="I713">
            <v>6.3101713649328201E-7</v>
          </cell>
        </row>
        <row r="714">
          <cell r="A714" t="str">
            <v>D-T-ELC-TW_Bat_S4</v>
          </cell>
          <cell r="B714" t="str">
            <v>VAR_cap</v>
          </cell>
          <cell r="C714" t="str">
            <v>-</v>
          </cell>
          <cell r="D714">
            <v>1.0915108013367099E-6</v>
          </cell>
          <cell r="E714">
            <v>2.20793596532857E-6</v>
          </cell>
          <cell r="F714">
            <v>2.20793596532857E-6</v>
          </cell>
          <cell r="G714">
            <v>2.6633809709107298E-6</v>
          </cell>
          <cell r="H714">
            <v>3.2790314796284102E-6</v>
          </cell>
          <cell r="I714">
            <v>1.8368713606092001E-6</v>
          </cell>
        </row>
        <row r="715">
          <cell r="A715" t="str">
            <v>T_B_u-ICENGA-S2</v>
          </cell>
          <cell r="B715" t="str">
            <v>VAR_fout</v>
          </cell>
          <cell r="C715" t="str">
            <v>CO2_T</v>
          </cell>
          <cell r="H715">
            <v>2.24300391350847E-5</v>
          </cell>
        </row>
        <row r="716">
          <cell r="A716" t="str">
            <v>T_B_u-ICENGA-S2</v>
          </cell>
          <cell r="B716" t="str">
            <v>VAR_fout</v>
          </cell>
          <cell r="C716" t="str">
            <v>TPBSu</v>
          </cell>
          <cell r="H716">
            <v>4.0506232169290295E-8</v>
          </cell>
        </row>
        <row r="717">
          <cell r="A717" t="str">
            <v>T_B_u-ICENGA-S2</v>
          </cell>
          <cell r="B717" t="str">
            <v>VAR_fin</v>
          </cell>
          <cell r="C717" t="str">
            <v>TNGA</v>
          </cell>
          <cell r="H717">
            <v>3.9769572934547391E-7</v>
          </cell>
        </row>
        <row r="718">
          <cell r="A718" t="str">
            <v>T_B_c-ICEDSLEXT</v>
          </cell>
          <cell r="B718" t="str">
            <v>VAR_fout</v>
          </cell>
          <cell r="C718" t="str">
            <v>CO2_T</v>
          </cell>
          <cell r="D718">
            <v>0.44184037186805197</v>
          </cell>
          <cell r="E718">
            <v>0.44075909912639999</v>
          </cell>
          <cell r="F718">
            <v>0.43754698213955401</v>
          </cell>
        </row>
        <row r="719">
          <cell r="A719" t="str">
            <v>T_B_c-ICEDSLEXT</v>
          </cell>
          <cell r="B719" t="str">
            <v>VAR_fout</v>
          </cell>
          <cell r="C719" t="str">
            <v>TPBSc</v>
          </cell>
          <cell r="D719">
            <v>5.9978471771887393E-2</v>
          </cell>
          <cell r="E719">
            <v>4.7982771214979111E-2</v>
          </cell>
          <cell r="F719">
            <v>2.9989232798290771E-2</v>
          </cell>
        </row>
        <row r="720">
          <cell r="A720" t="str">
            <v>T_B_c-ICEDSLEXT</v>
          </cell>
          <cell r="B720" t="str">
            <v>VAR_fin</v>
          </cell>
          <cell r="C720" t="str">
            <v>TDSL</v>
          </cell>
          <cell r="D720">
            <v>6.0278359054304585E-3</v>
          </cell>
          <cell r="E720">
            <v>6.0130845719836203E-3</v>
          </cell>
          <cell r="F720">
            <v>5.9692630578383806E-3</v>
          </cell>
        </row>
        <row r="721">
          <cell r="A721" t="str">
            <v>T_B_c-ICEDSLEXT</v>
          </cell>
          <cell r="B721" t="str">
            <v>VAR_cap</v>
          </cell>
          <cell r="C721" t="str">
            <v>-</v>
          </cell>
          <cell r="D721">
            <v>1.30332047521267E-3</v>
          </cell>
          <cell r="E721">
            <v>1.04265638017014E-3</v>
          </cell>
          <cell r="F721">
            <v>6.5166023760633498E-4</v>
          </cell>
        </row>
        <row r="722">
          <cell r="A722" t="str">
            <v>T_B_u-ICENGA-S3</v>
          </cell>
          <cell r="B722" t="str">
            <v>VAR_fout</v>
          </cell>
          <cell r="C722" t="str">
            <v>CO2_T</v>
          </cell>
          <cell r="F722">
            <v>5.2601727093603303</v>
          </cell>
          <cell r="G722">
            <v>5.2601745858083104</v>
          </cell>
          <cell r="H722">
            <v>11.592940873328169</v>
          </cell>
          <cell r="I722">
            <v>21.677039895399382</v>
          </cell>
        </row>
        <row r="723">
          <cell r="A723" t="str">
            <v>T_B_u-ICENGA-S3</v>
          </cell>
          <cell r="B723" t="str">
            <v>VAR_fout</v>
          </cell>
          <cell r="C723" t="str">
            <v>TPBSu</v>
          </cell>
          <cell r="F723">
            <v>5.5359238968930588E-3</v>
          </cell>
          <cell r="G723">
            <v>5.5359258717090597E-3</v>
          </cell>
          <cell r="H723">
            <v>1.4136619066124484E-2</v>
          </cell>
          <cell r="I723">
            <v>2.9686474433562791E-2</v>
          </cell>
        </row>
        <row r="724">
          <cell r="A724" t="str">
            <v>T_B_u-ICENGA-S3</v>
          </cell>
          <cell r="B724" t="str">
            <v>VAR_fin</v>
          </cell>
          <cell r="C724" t="str">
            <v>TNGA</v>
          </cell>
          <cell r="F724">
            <v>9.3265473570218554E-2</v>
          </cell>
          <cell r="G724">
            <v>9.3265506840572915E-2</v>
          </cell>
          <cell r="H724">
            <v>0.20554859704482592</v>
          </cell>
          <cell r="I724">
            <v>0.3843446789964427</v>
          </cell>
        </row>
        <row r="725">
          <cell r="A725" t="str">
            <v>T_B_u-ICENGA-S3</v>
          </cell>
          <cell r="B725" t="str">
            <v>VAR_ncap</v>
          </cell>
          <cell r="C725" t="str">
            <v>-</v>
          </cell>
          <cell r="F725">
            <v>1.0439425425157E-4</v>
          </cell>
          <cell r="H725">
            <v>9.6097933506787399E-5</v>
          </cell>
          <cell r="I725">
            <v>5.2690072101115601E-4</v>
          </cell>
        </row>
        <row r="726">
          <cell r="A726" t="str">
            <v>T_B_u-ICENGA-S3</v>
          </cell>
          <cell r="B726" t="str">
            <v>VAR_cap</v>
          </cell>
          <cell r="C726" t="str">
            <v>-</v>
          </cell>
          <cell r="F726">
            <v>1.0439425425157E-4</v>
          </cell>
          <cell r="G726">
            <v>1.0439425425157E-4</v>
          </cell>
          <cell r="H726">
            <v>2.6658272595123501E-4</v>
          </cell>
          <cell r="I726">
            <v>5.5981630500545599E-4</v>
          </cell>
        </row>
        <row r="727">
          <cell r="A727"/>
          <cell r="B727"/>
          <cell r="C727"/>
        </row>
        <row r="728">
          <cell r="A728"/>
          <cell r="B728"/>
          <cell r="C728"/>
        </row>
        <row r="729">
          <cell r="A729"/>
          <cell r="B729"/>
          <cell r="C729"/>
        </row>
        <row r="730">
          <cell r="A730"/>
          <cell r="B730"/>
          <cell r="C730"/>
        </row>
        <row r="731">
          <cell r="A731"/>
          <cell r="B731"/>
          <cell r="C731"/>
        </row>
        <row r="732">
          <cell r="A732"/>
          <cell r="B732"/>
          <cell r="C732"/>
        </row>
        <row r="733">
          <cell r="A733"/>
          <cell r="B733"/>
          <cell r="C733"/>
        </row>
        <row r="734">
          <cell r="A734"/>
          <cell r="B734"/>
          <cell r="C734"/>
        </row>
        <row r="735">
          <cell r="A735"/>
          <cell r="B735"/>
          <cell r="C735"/>
        </row>
        <row r="736">
          <cell r="A736"/>
          <cell r="B736"/>
          <cell r="C736"/>
        </row>
        <row r="737">
          <cell r="A737"/>
          <cell r="B737"/>
          <cell r="C737"/>
        </row>
        <row r="738">
          <cell r="A738"/>
          <cell r="B738"/>
          <cell r="C738"/>
        </row>
        <row r="739">
          <cell r="A739"/>
          <cell r="B739"/>
          <cell r="C739"/>
        </row>
        <row r="740">
          <cell r="A740"/>
          <cell r="B740"/>
          <cell r="C740"/>
        </row>
        <row r="741">
          <cell r="A741"/>
          <cell r="B741"/>
          <cell r="C741"/>
        </row>
        <row r="742">
          <cell r="A742"/>
          <cell r="B742"/>
          <cell r="C742"/>
        </row>
        <row r="743">
          <cell r="A743"/>
          <cell r="B743"/>
          <cell r="C743"/>
        </row>
        <row r="744">
          <cell r="A744"/>
          <cell r="B744"/>
          <cell r="C744"/>
        </row>
        <row r="745">
          <cell r="A745"/>
          <cell r="B745"/>
          <cell r="C745"/>
        </row>
        <row r="746">
          <cell r="A746"/>
          <cell r="B746"/>
          <cell r="C746"/>
        </row>
        <row r="747">
          <cell r="A747"/>
          <cell r="B747"/>
          <cell r="C747"/>
        </row>
        <row r="748">
          <cell r="A748"/>
          <cell r="B748"/>
          <cell r="C748"/>
        </row>
        <row r="749">
          <cell r="A749"/>
          <cell r="B749"/>
          <cell r="C749"/>
        </row>
        <row r="750">
          <cell r="A750"/>
          <cell r="B750"/>
          <cell r="C750"/>
        </row>
        <row r="751">
          <cell r="A751"/>
          <cell r="B751"/>
          <cell r="C751"/>
        </row>
        <row r="752">
          <cell r="A752"/>
          <cell r="B752"/>
          <cell r="C752"/>
        </row>
        <row r="753">
          <cell r="A753"/>
          <cell r="B753"/>
          <cell r="C753"/>
        </row>
        <row r="754">
          <cell r="A754"/>
          <cell r="B754"/>
          <cell r="C754"/>
        </row>
        <row r="755">
          <cell r="A755"/>
          <cell r="B755"/>
          <cell r="C755"/>
        </row>
        <row r="756">
          <cell r="A756"/>
          <cell r="B756"/>
          <cell r="C756"/>
        </row>
        <row r="757">
          <cell r="A757"/>
          <cell r="B757"/>
          <cell r="C757"/>
        </row>
        <row r="758">
          <cell r="A758"/>
          <cell r="B758"/>
          <cell r="C758"/>
        </row>
        <row r="759">
          <cell r="A759"/>
          <cell r="B759"/>
          <cell r="C759"/>
        </row>
        <row r="760">
          <cell r="A760"/>
          <cell r="B760"/>
          <cell r="C760"/>
        </row>
        <row r="761">
          <cell r="A761"/>
          <cell r="B761"/>
          <cell r="C761"/>
        </row>
        <row r="762">
          <cell r="A762"/>
          <cell r="B762"/>
          <cell r="C762"/>
        </row>
        <row r="763">
          <cell r="A763"/>
          <cell r="B763"/>
          <cell r="C763"/>
        </row>
        <row r="764">
          <cell r="A764"/>
          <cell r="B764"/>
          <cell r="C764"/>
        </row>
        <row r="765">
          <cell r="A765"/>
          <cell r="B765"/>
          <cell r="C765"/>
        </row>
        <row r="766">
          <cell r="A766"/>
          <cell r="B766"/>
          <cell r="C766"/>
        </row>
        <row r="767">
          <cell r="A767"/>
          <cell r="B767"/>
          <cell r="C767"/>
        </row>
        <row r="768">
          <cell r="A768"/>
          <cell r="B768"/>
          <cell r="C768"/>
        </row>
        <row r="769">
          <cell r="A769"/>
          <cell r="B769"/>
          <cell r="C769"/>
        </row>
        <row r="770">
          <cell r="A770"/>
          <cell r="B770"/>
          <cell r="C770"/>
        </row>
        <row r="771">
          <cell r="A771"/>
          <cell r="B771"/>
          <cell r="C771"/>
        </row>
        <row r="772">
          <cell r="A772"/>
          <cell r="B772"/>
          <cell r="C772"/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18.873003814903779</v>
          </cell>
          <cell r="C9">
            <v>22.214943346641544</v>
          </cell>
          <cell r="D9">
            <v>27.777553253017604</v>
          </cell>
          <cell r="E9">
            <v>31.25848079825295</v>
          </cell>
          <cell r="F9">
            <v>37.945898033260413</v>
          </cell>
          <cell r="G9">
            <v>43.810465353861581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5.9766427075662653E-5</v>
          </cell>
          <cell r="G28">
            <v>6.6428635628300884E-5</v>
          </cell>
        </row>
      </sheetData>
      <sheetData sheetId="31"/>
      <sheetData sheetId="32"/>
      <sheetData sheetId="33">
        <row r="14">
          <cell r="B14">
            <v>82.759999997970255</v>
          </cell>
          <cell r="C14">
            <v>82.75999984165648</v>
          </cell>
          <cell r="D14">
            <v>53.460439447854732</v>
          </cell>
          <cell r="E14">
            <v>56.939311226739456</v>
          </cell>
          <cell r="F14">
            <v>32.693451113880883</v>
          </cell>
          <cell r="G14">
            <v>0</v>
          </cell>
        </row>
        <row r="15">
          <cell r="B15">
            <v>66.745679999973873</v>
          </cell>
          <cell r="C15">
            <v>49.798799540204008</v>
          </cell>
          <cell r="D15">
            <v>68.537825547990536</v>
          </cell>
          <cell r="E15">
            <v>69.622716974459181</v>
          </cell>
          <cell r="F15">
            <v>70.856867392551408</v>
          </cell>
          <cell r="G15">
            <v>67.950368485892639</v>
          </cell>
        </row>
        <row r="16">
          <cell r="B16">
            <v>66.63240000140317</v>
          </cell>
          <cell r="C16">
            <v>55.763996363113613</v>
          </cell>
          <cell r="D16">
            <v>65.547509271177688</v>
          </cell>
          <cell r="E16">
            <v>64.462617966561552</v>
          </cell>
          <cell r="F16">
            <v>63.228468910340453</v>
          </cell>
          <cell r="G16">
            <v>66.134967473220343</v>
          </cell>
        </row>
        <row r="17">
          <cell r="B17">
            <v>12.841920005672671</v>
          </cell>
          <cell r="C17">
            <v>16.032964569185612</v>
          </cell>
          <cell r="D17">
            <v>3.196203437391866</v>
          </cell>
          <cell r="E17">
            <v>12.595782094305292</v>
          </cell>
          <cell r="F17">
            <v>14.163291256424607</v>
          </cell>
          <cell r="G17">
            <v>13.064441959181796</v>
          </cell>
        </row>
        <row r="18">
          <cell r="B18">
            <v>3.9600003873950164E-2</v>
          </cell>
          <cell r="C18">
            <v>0</v>
          </cell>
          <cell r="D18">
            <v>1.0794461968763518E-5</v>
          </cell>
          <cell r="E18">
            <v>0</v>
          </cell>
          <cell r="F18">
            <v>4.5422305023306548E-6</v>
          </cell>
          <cell r="G18">
            <v>1.23241710751644E-8</v>
          </cell>
        </row>
        <row r="19">
          <cell r="B19">
            <v>6.5070000005800699</v>
          </cell>
          <cell r="C19">
            <v>7.3027694674439338</v>
          </cell>
          <cell r="D19">
            <v>8.1988181410532803</v>
          </cell>
          <cell r="E19">
            <v>7.3981382108041105</v>
          </cell>
          <cell r="F19">
            <v>7.668025909493041</v>
          </cell>
          <cell r="G19">
            <v>8.0332767257470881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1.251809034592497E-5</v>
          </cell>
          <cell r="G21">
            <v>6.5520946520258804E-8</v>
          </cell>
        </row>
        <row r="22">
          <cell r="B22">
            <v>0</v>
          </cell>
          <cell r="C22">
            <v>0</v>
          </cell>
          <cell r="D22">
            <v>5.8433166162576173E-3</v>
          </cell>
          <cell r="E22">
            <v>8.4160794964942013E-6</v>
          </cell>
          <cell r="F22">
            <v>2.5513365318945401E-3</v>
          </cell>
          <cell r="G22">
            <v>1.3117143311529849E-3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0.96588000238700267</v>
          </cell>
          <cell r="C24">
            <v>3.5920617344755525E-7</v>
          </cell>
          <cell r="D24">
            <v>6.5280970984943692E-5</v>
          </cell>
          <cell r="E24">
            <v>2.6838393249988745E-5</v>
          </cell>
          <cell r="F24">
            <v>4.3084440311256119E-6</v>
          </cell>
          <cell r="G24">
            <v>0</v>
          </cell>
        </row>
        <row r="25">
          <cell r="B25">
            <v>0.4257441925463018</v>
          </cell>
          <cell r="C25">
            <v>8.1430036134099729E-2</v>
          </cell>
          <cell r="D25">
            <v>0.71232492238881784</v>
          </cell>
          <cell r="E25">
            <v>0.94353658717815936</v>
          </cell>
          <cell r="F25">
            <v>5.4766482968086419E-5</v>
          </cell>
          <cell r="G25">
            <v>2.2393264330479726E-2</v>
          </cell>
        </row>
        <row r="26">
          <cell r="B26">
            <v>1.5176404298313071</v>
          </cell>
          <cell r="C26">
            <v>1.4122787320708345</v>
          </cell>
          <cell r="D26">
            <v>1.3243830915518269</v>
          </cell>
          <cell r="E26">
            <v>1.4025300370063978</v>
          </cell>
          <cell r="F26">
            <v>1.3915571113041179</v>
          </cell>
          <cell r="G26">
            <v>1.4834706931395778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1.8000038818194218E-3</v>
          </cell>
          <cell r="C28">
            <v>0</v>
          </cell>
          <cell r="D28">
            <v>6.1743274296212406E-7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2.4823391384127357E-6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2.7329622790928411E-2</v>
          </cell>
          <cell r="G30">
            <v>2.2095899429998619E-2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8.9649640613494033E-6</v>
          </cell>
          <cell r="G32">
            <v>9.9642953442451386E-6</v>
          </cell>
        </row>
        <row r="33">
          <cell r="B33">
            <v>0.52400000000000047</v>
          </cell>
          <cell r="C33">
            <v>0.54529200036799375</v>
          </cell>
          <cell r="D33">
            <v>1.5470903840557788</v>
          </cell>
          <cell r="E33">
            <v>1.9745236640160475</v>
          </cell>
          <cell r="F33">
            <v>3.9599937854638902</v>
          </cell>
          <cell r="G33">
            <v>7.9200160296011628</v>
          </cell>
        </row>
        <row r="34">
          <cell r="B34">
            <v>0</v>
          </cell>
          <cell r="C34">
            <v>0</v>
          </cell>
          <cell r="D34">
            <v>0.14080554839094739</v>
          </cell>
          <cell r="E34">
            <v>0.1558444622427097</v>
          </cell>
          <cell r="F34">
            <v>0.15584480585810975</v>
          </cell>
          <cell r="G34">
            <v>5.8670718042541488</v>
          </cell>
        </row>
        <row r="35">
          <cell r="B35">
            <v>3.517953999707534</v>
          </cell>
          <cell r="C35">
            <v>4.8498357259899549</v>
          </cell>
          <cell r="D35">
            <v>9.5945025927404402</v>
          </cell>
          <cell r="E35">
            <v>12.306486147260243</v>
          </cell>
          <cell r="F35">
            <v>16.538587956051593</v>
          </cell>
          <cell r="G35">
            <v>22.976601106238586</v>
          </cell>
        </row>
        <row r="36">
          <cell r="B36">
            <v>2.1349390887346629</v>
          </cell>
          <cell r="C36">
            <v>3.3906651496682749</v>
          </cell>
          <cell r="D36">
            <v>8.0481879662119287</v>
          </cell>
          <cell r="E36">
            <v>10.326563998017637</v>
          </cell>
          <cell r="F36">
            <v>13.877808461666655</v>
          </cell>
          <cell r="G36">
            <v>18.650752962692231</v>
          </cell>
        </row>
        <row r="37">
          <cell r="B37">
            <v>0.86248322578584768</v>
          </cell>
          <cell r="C37">
            <v>1.2875825735523878</v>
          </cell>
          <cell r="D37">
            <v>4.1841021251335748</v>
          </cell>
          <cell r="E37">
            <v>5.3685871285178557</v>
          </cell>
          <cell r="F37">
            <v>7.2148711407291728</v>
          </cell>
          <cell r="G37">
            <v>9.696220366247907</v>
          </cell>
        </row>
        <row r="38">
          <cell r="B38">
            <v>2.8396236857719668</v>
          </cell>
          <cell r="C38">
            <v>3.2944550379620496</v>
          </cell>
          <cell r="D38">
            <v>6.8323998850416068</v>
          </cell>
          <cell r="E38">
            <v>8.766556201984276</v>
          </cell>
          <cell r="F38">
            <v>11.781108303484332</v>
          </cell>
          <cell r="G38">
            <v>15.832756895397074</v>
          </cell>
        </row>
        <row r="39">
          <cell r="B39">
            <v>0.66996002006211741</v>
          </cell>
          <cell r="C39">
            <v>9.5430582117614848E-2</v>
          </cell>
          <cell r="D39">
            <v>9.5430174965519601E-2</v>
          </cell>
          <cell r="E39">
            <v>0.33910367257545188</v>
          </cell>
          <cell r="F39">
            <v>1.2108175903202012E-2</v>
          </cell>
          <cell r="G39">
            <v>2.6795622837874613E-3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7.0500004519392145E-2</v>
          </cell>
          <cell r="C41">
            <v>0.17152699013034076</v>
          </cell>
          <cell r="D41">
            <v>2.4962986581528132E-3</v>
          </cell>
          <cell r="E41">
            <v>0.17152446183722223</v>
          </cell>
          <cell r="F41">
            <v>2.1999048080642691E-2</v>
          </cell>
          <cell r="G41">
            <v>2.6887105814988856E-2</v>
          </cell>
        </row>
        <row r="42">
          <cell r="B42">
            <v>0.17245219588172489</v>
          </cell>
          <cell r="C42">
            <v>0.51676634275389899</v>
          </cell>
          <cell r="D42">
            <v>1.1121638580587767</v>
          </cell>
          <cell r="E42">
            <v>1.7892799193107756</v>
          </cell>
          <cell r="F42">
            <v>4.5421647967715542</v>
          </cell>
          <cell r="G42">
            <v>5.8867017821717091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0.23004001889860984</v>
          </cell>
          <cell r="C44">
            <v>0.23015670503846836</v>
          </cell>
          <cell r="D44">
            <v>0.33670546103208238</v>
          </cell>
          <cell r="E44">
            <v>0.33294515552706777</v>
          </cell>
          <cell r="F44">
            <v>0.32752322745611984</v>
          </cell>
          <cell r="G44">
            <v>0.32419997097216441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1.4776340361077415E-5</v>
          </cell>
          <cell r="F46">
            <v>6.3567700035946015E-2</v>
          </cell>
          <cell r="G46">
            <v>4.5767484459858614E-2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8.9177596593002347E-7</v>
          </cell>
          <cell r="F47">
            <v>1.5165523143195506E-6</v>
          </cell>
          <cell r="G47">
            <v>0</v>
          </cell>
        </row>
        <row r="48">
          <cell r="B48">
            <v>1.2567901584582564E-2</v>
          </cell>
          <cell r="C48">
            <v>1.5510751457748955E-3</v>
          </cell>
          <cell r="D48">
            <v>4.3981501345358755E-3</v>
          </cell>
          <cell r="E48">
            <v>4.4006501168754042E-3</v>
          </cell>
          <cell r="F48">
            <v>4.0187023836611721E-3</v>
          </cell>
          <cell r="G48">
            <v>3.7098451366384551E-3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8.7940387991382815E-7</v>
          </cell>
          <cell r="F50">
            <v>2.413456712311365E-6</v>
          </cell>
          <cell r="G50">
            <v>4.1017913112997462E-7</v>
          </cell>
        </row>
        <row r="51">
          <cell r="B51">
            <v>2.7620722015072478E-2</v>
          </cell>
          <cell r="C51">
            <v>1.2039414527155548E-3</v>
          </cell>
          <cell r="D51">
            <v>0.18493014529046481</v>
          </cell>
          <cell r="E51">
            <v>0.24945533032120129</v>
          </cell>
          <cell r="F51">
            <v>1.5431492208899855</v>
          </cell>
          <cell r="G51">
            <v>2.1899892406118728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4.3361992794745194E-6</v>
          </cell>
          <cell r="G52">
            <v>6.6020240927354713E-6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5.4723320551826305E-6</v>
          </cell>
          <cell r="F53">
            <v>8.705280892414006E-6</v>
          </cell>
          <cell r="G53">
            <v>2.0705011286737488E-6</v>
          </cell>
        </row>
        <row r="54">
          <cell r="B54">
            <v>0.95936400661254895</v>
          </cell>
          <cell r="C54">
            <v>1.105933597935838</v>
          </cell>
          <cell r="D54">
            <v>1.1059335995089565</v>
          </cell>
          <cell r="E54">
            <v>1.105933598808861</v>
          </cell>
          <cell r="F54">
            <v>1.1059336072039596</v>
          </cell>
          <cell r="G54">
            <v>1.1059336076893349</v>
          </cell>
        </row>
        <row r="55">
          <cell r="B55">
            <v>0.59439602018747306</v>
          </cell>
          <cell r="C55">
            <v>0.62585970188688145</v>
          </cell>
          <cell r="D55">
            <v>0.53855314904796237</v>
          </cell>
          <cell r="E55">
            <v>1.2487277069415792</v>
          </cell>
          <cell r="F55">
            <v>4.7994071243717729</v>
          </cell>
          <cell r="G55">
            <v>4.0178651813583439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7.3231140805962202E-6</v>
          </cell>
          <cell r="F56">
            <v>5.9437097527261098E-6</v>
          </cell>
          <cell r="G56">
            <v>1.5001860738158692E-6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1.8989625609491613E-6</v>
          </cell>
          <cell r="F57">
            <v>4.1305693467674757E-6</v>
          </cell>
          <cell r="G57">
            <v>1.5874135193883797E-6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7.2790912055618967E-7</v>
          </cell>
          <cell r="F58">
            <v>4.1975437197400103E-6</v>
          </cell>
          <cell r="G58">
            <v>4.8591705996266263E-6</v>
          </cell>
        </row>
        <row r="70">
          <cell r="B70">
            <v>9.4500012453774263E-2</v>
          </cell>
          <cell r="C70">
            <v>1.9382059285261597E-3</v>
          </cell>
          <cell r="D70">
            <v>1.6439783333025079E-2</v>
          </cell>
          <cell r="E70">
            <v>1.0693887060875408E-2</v>
          </cell>
          <cell r="F70">
            <v>2.8731933835959428E-2</v>
          </cell>
          <cell r="G70">
            <v>9.4499366015299568E-2</v>
          </cell>
        </row>
        <row r="71">
          <cell r="B71">
            <v>6.8942070572301495E-6</v>
          </cell>
          <cell r="C71">
            <v>5.5436352413006603E-6</v>
          </cell>
          <cell r="D71">
            <v>6.6741959285921514E-6</v>
          </cell>
          <cell r="E71">
            <v>6.8457281654205704E-6</v>
          </cell>
          <cell r="F71">
            <v>2.43576499195503E-5</v>
          </cell>
          <cell r="G71">
            <v>0.87926560404920007</v>
          </cell>
        </row>
        <row r="72">
          <cell r="B72">
            <v>6.2825318739846609E-6</v>
          </cell>
          <cell r="C72">
            <v>5.0548825046334762E-6</v>
          </cell>
          <cell r="D72">
            <v>5.9564832852742005E-6</v>
          </cell>
          <cell r="E72">
            <v>6.3528350170255396E-6</v>
          </cell>
          <cell r="F72">
            <v>2.0104585667647981E-5</v>
          </cell>
          <cell r="G72">
            <v>1.4950105793489743E-4</v>
          </cell>
        </row>
        <row r="73">
          <cell r="B73">
            <v>8.1608664288387412E-6</v>
          </cell>
          <cell r="C73">
            <v>7.9757025418654817E-6</v>
          </cell>
          <cell r="D73">
            <v>8.1272549312893289E-6</v>
          </cell>
          <cell r="E73">
            <v>9.4848454563040746E-6</v>
          </cell>
          <cell r="F73">
            <v>1.5192165756678809E-5</v>
          </cell>
          <cell r="G73">
            <v>1.0713096414662109E-5</v>
          </cell>
        </row>
        <row r="74">
          <cell r="B74">
            <v>1.5804989680728343E-5</v>
          </cell>
          <cell r="C74">
            <v>1.4564862738988961E-5</v>
          </cell>
          <cell r="D74">
            <v>1.5764868493694429E-5</v>
          </cell>
          <cell r="E74">
            <v>2.1382819920539179E-3</v>
          </cell>
          <cell r="F74">
            <v>1.7587708672323885E-3</v>
          </cell>
          <cell r="G74">
            <v>0.18626906509134361</v>
          </cell>
        </row>
        <row r="75">
          <cell r="B75">
            <v>1.5800323885784093E-5</v>
          </cell>
          <cell r="C75">
            <v>1.4565569136682285E-5</v>
          </cell>
          <cell r="D75">
            <v>1.5767336180190639E-5</v>
          </cell>
          <cell r="E75">
            <v>0.12281540142215236</v>
          </cell>
          <cell r="F75">
            <v>0.39077269901818423</v>
          </cell>
          <cell r="G75">
            <v>0.29742668162414543</v>
          </cell>
        </row>
        <row r="76">
          <cell r="B76">
            <v>6.7115250533789542E-6</v>
          </cell>
          <cell r="C76">
            <v>6.5838839845856709E-6</v>
          </cell>
          <cell r="D76">
            <v>6.6959958361267251E-6</v>
          </cell>
          <cell r="E76">
            <v>9.6349976108115504E-6</v>
          </cell>
          <cell r="F76">
            <v>1.5371389159819548E-5</v>
          </cell>
          <cell r="G76">
            <v>9.8463342365129701E-6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1.803549824694261</v>
          </cell>
          <cell r="C91">
            <v>4.4419665529269994E-6</v>
          </cell>
          <cell r="D91">
            <v>1.3075754186611779E-4</v>
          </cell>
          <cell r="E91">
            <v>5.740012503675701E-5</v>
          </cell>
          <cell r="F91">
            <v>1.0307584511949021E-5</v>
          </cell>
          <cell r="G91">
            <v>0</v>
          </cell>
        </row>
        <row r="92">
          <cell r="B92">
            <v>1.2830984156623724</v>
          </cell>
          <cell r="C92">
            <v>0.21295458750735047</v>
          </cell>
          <cell r="D92">
            <v>2.0242522705452513</v>
          </cell>
          <cell r="E92">
            <v>2.4675229741189546</v>
          </cell>
          <cell r="F92">
            <v>1.4322447027397621E-4</v>
          </cell>
          <cell r="G92">
            <v>6.7178536215175361E-2</v>
          </cell>
        </row>
        <row r="93">
          <cell r="B93">
            <v>14.159859737036557</v>
          </cell>
          <cell r="C93">
            <v>13.051648768282597</v>
          </cell>
          <cell r="D93">
            <v>12.147993900891183</v>
          </cell>
          <cell r="E93">
            <v>12.779633850555896</v>
          </cell>
          <cell r="F93">
            <v>12.034786561588673</v>
          </cell>
          <cell r="G93">
            <v>11.399072192047768</v>
          </cell>
        </row>
        <row r="94">
          <cell r="B94">
            <v>9.2571628207855829E-3</v>
          </cell>
          <cell r="C94">
            <v>0</v>
          </cell>
          <cell r="D94">
            <v>1.3860241663500424E-5</v>
          </cell>
          <cell r="E94">
            <v>5.6441837900045765E-6</v>
          </cell>
          <cell r="F94">
            <v>6.7851926231799131E-6</v>
          </cell>
          <cell r="G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3.1649824014762368E-6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3.3186155670483865E-2</v>
          </cell>
          <cell r="G96">
            <v>2.7883281306616055E-2</v>
          </cell>
        </row>
        <row r="97">
          <cell r="B97">
            <v>1.7328975576981942</v>
          </cell>
          <cell r="C97">
            <v>1.6155248609064674</v>
          </cell>
          <cell r="D97">
            <v>4.0440952170223117</v>
          </cell>
          <cell r="E97">
            <v>1.8190773407721668</v>
          </cell>
          <cell r="F97">
            <v>1.3620326937908284E-6</v>
          </cell>
          <cell r="G97">
            <v>0</v>
          </cell>
        </row>
        <row r="98">
          <cell r="B98">
            <v>0.90177360369433279</v>
          </cell>
          <cell r="C98">
            <v>0</v>
          </cell>
          <cell r="D98">
            <v>3.0483979015332196E-7</v>
          </cell>
          <cell r="E98">
            <v>0</v>
          </cell>
          <cell r="F98">
            <v>0</v>
          </cell>
          <cell r="G98">
            <v>0</v>
          </cell>
        </row>
        <row r="99">
          <cell r="B99">
            <v>1.4500000152270691</v>
          </cell>
          <cell r="C99">
            <v>3.8019360587615401</v>
          </cell>
          <cell r="D99">
            <v>3.8019376176363266</v>
          </cell>
          <cell r="E99">
            <v>0.6956012200031475</v>
          </cell>
          <cell r="F99">
            <v>0</v>
          </cell>
          <cell r="G99">
            <v>0</v>
          </cell>
        </row>
        <row r="100">
          <cell r="B100">
            <v>0.18406338151367874</v>
          </cell>
          <cell r="C100">
            <v>3.1931294067024321</v>
          </cell>
          <cell r="D100">
            <v>1.4799773801684151E-6</v>
          </cell>
          <cell r="E100">
            <v>0</v>
          </cell>
          <cell r="F100">
            <v>0</v>
          </cell>
          <cell r="G100">
            <v>0</v>
          </cell>
        </row>
        <row r="101">
          <cell r="B101">
            <v>1.5333400335935266</v>
          </cell>
          <cell r="C101">
            <v>1.3838393773633892</v>
          </cell>
          <cell r="D101">
            <v>1.186469290159073</v>
          </cell>
          <cell r="E101">
            <v>0.91806732578773842</v>
          </cell>
          <cell r="F101">
            <v>0.54968035760708422</v>
          </cell>
          <cell r="G101">
            <v>0.32911354966538586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1.371381806716437E-2</v>
          </cell>
          <cell r="G103">
            <v>2.9616214715545712E-3</v>
          </cell>
        </row>
        <row r="104">
          <cell r="B104">
            <v>0.92931824139198926</v>
          </cell>
          <cell r="C104">
            <v>2.0729565677806372</v>
          </cell>
          <cell r="D104">
            <v>2.6062715046884458E-2</v>
          </cell>
          <cell r="E104">
            <v>1.3206129842034555</v>
          </cell>
          <cell r="F104">
            <v>4.8765729052107812E-2</v>
          </cell>
          <cell r="G104">
            <v>5.960118421318486E-2</v>
          </cell>
        </row>
        <row r="105">
          <cell r="B105">
            <v>0.65953105296016545</v>
          </cell>
          <cell r="C105">
            <v>1.7997005619482269</v>
          </cell>
          <cell r="D105">
            <v>3.3030226067544084</v>
          </cell>
          <cell r="E105">
            <v>3.7850152139266457</v>
          </cell>
          <cell r="F105">
            <v>9.6084255316321467</v>
          </cell>
          <cell r="G105">
            <v>12.452638385363253</v>
          </cell>
        </row>
        <row r="106">
          <cell r="B106">
            <v>1.9347796921806157</v>
          </cell>
          <cell r="C106">
            <v>1.858760252864927</v>
          </cell>
          <cell r="D106">
            <v>2.5502833888905698</v>
          </cell>
          <cell r="E106">
            <v>2.2433280475434043</v>
          </cell>
          <cell r="F106">
            <v>1.6589178984662289</v>
          </cell>
          <cell r="G106">
            <v>1.0997664742865736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4.4588798296501179E-7</v>
          </cell>
          <cell r="F107">
            <v>2.5964632598979599E-7</v>
          </cell>
          <cell r="G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1.1044941279997261E-5</v>
          </cell>
          <cell r="F108">
            <v>3.8140620021567595E-2</v>
          </cell>
          <cell r="G108">
            <v>2.288373597857658E-2</v>
          </cell>
        </row>
        <row r="109">
          <cell r="B109">
            <v>3.0277683084559723E-2</v>
          </cell>
          <cell r="C109">
            <v>3.7129092678073353E-3</v>
          </cell>
          <cell r="D109">
            <v>1.0579589800623457E-2</v>
          </cell>
          <cell r="E109">
            <v>1.0680040046637586E-2</v>
          </cell>
          <cell r="F109">
            <v>9.5247083993422535E-3</v>
          </cell>
          <cell r="G109">
            <v>8.7541633563970774E-3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8.6972078328536508E-6</v>
          </cell>
          <cell r="F110">
            <v>1.8297360823303573E-5</v>
          </cell>
          <cell r="G110">
            <v>8.370796104440767E-6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0.10613277943837474</v>
          </cell>
          <cell r="C112">
            <v>2.6097185783752882E-3</v>
          </cell>
          <cell r="D112">
            <v>0.39867838401444261</v>
          </cell>
          <cell r="E112">
            <v>0.54553089427087509</v>
          </cell>
          <cell r="F112">
            <v>3.2954235320727401</v>
          </cell>
          <cell r="G112">
            <v>4.6466517765475119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2.7700333704914669E-5</v>
          </cell>
          <cell r="F113">
            <v>3.7505679046664155E-5</v>
          </cell>
          <cell r="G113">
            <v>1.9813003418527432E-5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1.4243074729523202</v>
          </cell>
          <cell r="C115">
            <v>1.5783094022902799</v>
          </cell>
          <cell r="D115">
            <v>1.4829083013985085</v>
          </cell>
          <cell r="E115">
            <v>1.3239064619990752</v>
          </cell>
          <cell r="F115">
            <v>1.0059027927134374</v>
          </cell>
          <cell r="G115">
            <v>1.005902793154912</v>
          </cell>
        </row>
        <row r="116">
          <cell r="B116">
            <v>0.69257409800446601</v>
          </cell>
          <cell r="C116">
            <v>0.75019020806942549</v>
          </cell>
          <cell r="D116">
            <v>0.67258805689177481</v>
          </cell>
          <cell r="E116">
            <v>1.6640375835795365</v>
          </cell>
          <cell r="F116">
            <v>7.199110686557658</v>
          </cell>
          <cell r="G116">
            <v>6.0267977720375141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1.1734352906506362E-5</v>
          </cell>
          <cell r="F117">
            <v>9.1183089386491597E-6</v>
          </cell>
          <cell r="G117">
            <v>2.7838259064050584E-6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7.7497491778323988E-7</v>
          </cell>
          <cell r="G118">
            <v>1.0694893303626374E-6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1.4292191906091045E-6</v>
          </cell>
          <cell r="F119">
            <v>1.6108424315413584E-6</v>
          </cell>
          <cell r="G119">
            <v>6.9436207928045097E-7</v>
          </cell>
        </row>
        <row r="123">
          <cell r="B123">
            <v>0</v>
          </cell>
          <cell r="C123">
            <v>2.286000015628423</v>
          </cell>
          <cell r="D123">
            <v>2.3552681113700222</v>
          </cell>
          <cell r="E123">
            <v>5.6604650741190348</v>
          </cell>
          <cell r="F123">
            <v>15.222442248845507</v>
          </cell>
          <cell r="G123">
            <v>17.31585385867994</v>
          </cell>
        </row>
      </sheetData>
      <sheetData sheetId="34">
        <row r="13">
          <cell r="B13">
            <v>16.052400012184428</v>
          </cell>
          <cell r="C13">
            <v>20.04120572114978</v>
          </cell>
          <cell r="D13">
            <v>3.9952542989474917</v>
          </cell>
          <cell r="E13">
            <v>15.744727760928507</v>
          </cell>
          <cell r="F13">
            <v>17.704114084547161</v>
          </cell>
          <cell r="G13">
            <v>16.330551761868772</v>
          </cell>
        </row>
        <row r="14">
          <cell r="B14">
            <v>250.94816979459264</v>
          </cell>
          <cell r="C14">
            <v>253.30010536688491</v>
          </cell>
          <cell r="D14">
            <v>164.9701565418446</v>
          </cell>
          <cell r="E14">
            <v>172.35164205999357</v>
          </cell>
          <cell r="F14">
            <v>98.561578261050187</v>
          </cell>
          <cell r="G14">
            <v>0</v>
          </cell>
        </row>
        <row r="15">
          <cell r="B15">
            <v>66.745679999973873</v>
          </cell>
          <cell r="C15">
            <v>49.798799540204008</v>
          </cell>
          <cell r="D15">
            <v>68.537825547990536</v>
          </cell>
          <cell r="E15">
            <v>69.622716974459181</v>
          </cell>
          <cell r="F15">
            <v>70.856867392551408</v>
          </cell>
          <cell r="G15">
            <v>67.950368485892639</v>
          </cell>
        </row>
        <row r="16">
          <cell r="B16">
            <v>66.63240000140317</v>
          </cell>
          <cell r="C16">
            <v>55.763996363113613</v>
          </cell>
          <cell r="D16">
            <v>65.547509271177688</v>
          </cell>
          <cell r="E16">
            <v>64.462617966561552</v>
          </cell>
          <cell r="F16">
            <v>63.228468910340453</v>
          </cell>
          <cell r="G16">
            <v>66.134967473220343</v>
          </cell>
        </row>
        <row r="18">
          <cell r="B18">
            <v>0.11308152046505088</v>
          </cell>
          <cell r="C18">
            <v>2.4109912236899816E-2</v>
          </cell>
          <cell r="D18">
            <v>3.5606640226409042E-5</v>
          </cell>
          <cell r="E18">
            <v>7.3789915825454335E-6</v>
          </cell>
          <cell r="F18">
            <v>1.4565429969380823E-5</v>
          </cell>
          <cell r="G18">
            <v>1.698676043656869E-7</v>
          </cell>
        </row>
        <row r="19">
          <cell r="B19">
            <v>18.203590480284557</v>
          </cell>
          <cell r="C19">
            <v>20.429787113174161</v>
          </cell>
          <cell r="D19">
            <v>22.936518802636684</v>
          </cell>
          <cell r="E19">
            <v>20.696584953744814</v>
          </cell>
          <cell r="F19">
            <v>21.451606490883552</v>
          </cell>
          <cell r="G19">
            <v>22.473410130208229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2.1809747140901573E-5</v>
          </cell>
          <cell r="G21">
            <v>3.3583059186379579E-6</v>
          </cell>
        </row>
        <row r="22">
          <cell r="B22">
            <v>0</v>
          </cell>
          <cell r="C22">
            <v>8.7611710340987469E-6</v>
          </cell>
          <cell r="D22">
            <v>1.5373975257764414E-2</v>
          </cell>
          <cell r="E22">
            <v>2.1691112050488675E-5</v>
          </cell>
          <cell r="F22">
            <v>6.5821063674732982E-3</v>
          </cell>
          <cell r="G22">
            <v>3.2180160787964236E-3</v>
          </cell>
          <cell r="L22">
            <v>2.5467028750250784</v>
          </cell>
          <cell r="M22">
            <v>1.0093941001473421</v>
          </cell>
          <cell r="N22">
            <v>1.7469057820494114</v>
          </cell>
          <cell r="O22">
            <v>2.0309205128549763</v>
          </cell>
          <cell r="P22">
            <v>5.1413495641990314</v>
          </cell>
          <cell r="Q22">
            <v>5.0804471967067864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L23">
            <v>6.5057885484022582E-2</v>
          </cell>
          <cell r="M23">
            <v>7.7011099580801157E-2</v>
          </cell>
          <cell r="N23">
            <v>0.24155805334685082</v>
          </cell>
          <cell r="O23">
            <v>2.1744867446726237E-2</v>
          </cell>
          <cell r="P23">
            <v>1.7808324887180955E-3</v>
          </cell>
          <cell r="Q23">
            <v>2.3405755071933616E-3</v>
          </cell>
        </row>
        <row r="24">
          <cell r="B24">
            <v>3.6653722362770846</v>
          </cell>
          <cell r="C24">
            <v>1.4020533606413229E-5</v>
          </cell>
          <cell r="D24">
            <v>2.5829851996939655E-4</v>
          </cell>
          <cell r="E24">
            <v>1.0959433324827901E-4</v>
          </cell>
          <cell r="F24">
            <v>2.1773737222304094E-5</v>
          </cell>
          <cell r="G24">
            <v>0</v>
          </cell>
        </row>
        <row r="25">
          <cell r="B25">
            <v>1.7453632571262687</v>
          </cell>
          <cell r="C25">
            <v>0.3255124254202339</v>
          </cell>
          <cell r="D25">
            <v>2.7449268866873147</v>
          </cell>
          <cell r="E25">
            <v>3.4300029419655522</v>
          </cell>
          <cell r="F25">
            <v>1.8021354753330982E-4</v>
          </cell>
          <cell r="G25">
            <v>2.9195116936528627E-5</v>
          </cell>
        </row>
        <row r="26">
          <cell r="B26">
            <v>39.679286258240957</v>
          </cell>
          <cell r="C26">
            <v>37.439712400647672</v>
          </cell>
          <cell r="D26">
            <v>35.292659791130234</v>
          </cell>
          <cell r="E26">
            <v>37.206397480310443</v>
          </cell>
          <cell r="F26">
            <v>36.748656795928426</v>
          </cell>
          <cell r="G26">
            <v>44.397569923604721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1.5489456333781054E-2</v>
          </cell>
          <cell r="C28">
            <v>2.4851822605905481E-2</v>
          </cell>
          <cell r="D28">
            <v>2.7432214350494281E-5</v>
          </cell>
          <cell r="E28">
            <v>1.0893053785766103E-5</v>
          </cell>
          <cell r="F28">
            <v>1.2825414928205169E-5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8.4352571389714211E-6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6.5071074640747795E-2</v>
          </cell>
          <cell r="G30">
            <v>5.2610968879069429E-2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5.9766427075662653E-5</v>
          </cell>
          <cell r="G32">
            <v>6.6428635628300884E-5</v>
          </cell>
        </row>
        <row r="33">
          <cell r="B33">
            <v>0.52400000000000047</v>
          </cell>
          <cell r="C33">
            <v>0.54529200036799375</v>
          </cell>
          <cell r="D33">
            <v>1.5470903840557788</v>
          </cell>
          <cell r="E33">
            <v>1.9745236640160475</v>
          </cell>
          <cell r="F33">
            <v>3.9599937854638902</v>
          </cell>
          <cell r="G33">
            <v>7.9200160296011628</v>
          </cell>
        </row>
        <row r="34">
          <cell r="B34">
            <v>0</v>
          </cell>
          <cell r="C34">
            <v>0</v>
          </cell>
          <cell r="D34">
            <v>0.14080554839094739</v>
          </cell>
          <cell r="E34">
            <v>0.1558444622427097</v>
          </cell>
          <cell r="F34">
            <v>0.15584480585810975</v>
          </cell>
          <cell r="G34">
            <v>5.8670718042541488</v>
          </cell>
        </row>
        <row r="35">
          <cell r="B35">
            <v>3.517953999707534</v>
          </cell>
          <cell r="C35">
            <v>4.8498357259899549</v>
          </cell>
          <cell r="D35">
            <v>9.5945025927404402</v>
          </cell>
          <cell r="E35">
            <v>12.306486147260243</v>
          </cell>
          <cell r="F35">
            <v>16.538587956051593</v>
          </cell>
          <cell r="G35">
            <v>22.976601106238586</v>
          </cell>
        </row>
        <row r="36">
          <cell r="B36">
            <v>2.1349390887346629</v>
          </cell>
          <cell r="C36">
            <v>3.3906651496682749</v>
          </cell>
          <cell r="D36">
            <v>8.0481879662119287</v>
          </cell>
          <cell r="E36">
            <v>10.326563998017637</v>
          </cell>
          <cell r="F36">
            <v>13.877808461666655</v>
          </cell>
          <cell r="G36">
            <v>18.650752962692231</v>
          </cell>
        </row>
        <row r="37">
          <cell r="B37">
            <v>0.86248322578584768</v>
          </cell>
          <cell r="C37">
            <v>1.2875825735523878</v>
          </cell>
          <cell r="D37">
            <v>4.1841021251335748</v>
          </cell>
          <cell r="E37">
            <v>5.3685871285178557</v>
          </cell>
          <cell r="F37">
            <v>7.2148711407291728</v>
          </cell>
          <cell r="G37">
            <v>9.696220366247907</v>
          </cell>
        </row>
        <row r="38">
          <cell r="B38">
            <v>2.8396236857719668</v>
          </cell>
          <cell r="C38">
            <v>3.2944550379620496</v>
          </cell>
          <cell r="D38">
            <v>6.8323998850416068</v>
          </cell>
          <cell r="E38">
            <v>8.766556201984276</v>
          </cell>
          <cell r="F38">
            <v>11.781108303484332</v>
          </cell>
          <cell r="G38">
            <v>15.832756895397074</v>
          </cell>
        </row>
        <row r="39">
          <cell r="B39">
            <v>1.9147921872445823</v>
          </cell>
          <cell r="C39">
            <v>0.2719823547025611</v>
          </cell>
          <cell r="D39">
            <v>0.26968634878970188</v>
          </cell>
          <cell r="E39">
            <v>0.94197068244530036</v>
          </cell>
          <cell r="F39">
            <v>3.4210708457540623E-2</v>
          </cell>
          <cell r="G39">
            <v>7.4798393631194029E-3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0.29095425418976884</v>
          </cell>
          <cell r="C41">
            <v>0.6953320347185451</v>
          </cell>
          <cell r="D41">
            <v>9.871688981335433E-3</v>
          </cell>
          <cell r="E41">
            <v>0.65171961665265099</v>
          </cell>
          <cell r="F41">
            <v>8.4608524771980054E-2</v>
          </cell>
          <cell r="G41">
            <v>0.11275595253567906</v>
          </cell>
        </row>
        <row r="42">
          <cell r="B42">
            <v>0.87253740647966371</v>
          </cell>
          <cell r="C42">
            <v>2.288411282293914</v>
          </cell>
          <cell r="D42">
            <v>4.5288695704500395</v>
          </cell>
          <cell r="E42">
            <v>5.285708325896139</v>
          </cell>
          <cell r="F42">
            <v>12.866759559529472</v>
          </cell>
          <cell r="G42">
            <v>16.018660552112259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3.7119600096042227</v>
          </cell>
          <cell r="C44">
            <v>3.7138431188788052</v>
          </cell>
          <cell r="D44">
            <v>5.4331299040716701</v>
          </cell>
          <cell r="E44">
            <v>5.3724530495142346</v>
          </cell>
          <cell r="F44">
            <v>5.2849640035994545</v>
          </cell>
          <cell r="G44">
            <v>5.2313394377057607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2.9851192648641251E-5</v>
          </cell>
          <cell r="F46">
            <v>0.11557763642899269</v>
          </cell>
          <cell r="G46">
            <v>7.6279140766431025E-2</v>
          </cell>
        </row>
        <row r="47">
          <cell r="B47">
            <v>0</v>
          </cell>
        </row>
        <row r="48">
          <cell r="B48">
            <v>4.715442693721509E-2</v>
          </cell>
          <cell r="C48">
            <v>5.7149048145331794E-3</v>
          </cell>
          <cell r="D48">
            <v>1.6059302799944487E-2</v>
          </cell>
          <cell r="E48">
            <v>1.5785265030194541E-2</v>
          </cell>
          <cell r="F48">
            <v>1.4231237522128841E-2</v>
          </cell>
          <cell r="G48">
            <v>1.2864202502018364E-2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4.0718533263184639E-7</v>
          </cell>
          <cell r="G49">
            <v>2.8272299157611124E-7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1.5196266809064766E-5</v>
          </cell>
          <cell r="F50">
            <v>2.1619446581534879E-5</v>
          </cell>
          <cell r="G50">
            <v>1.0303369632049069E-5</v>
          </cell>
        </row>
        <row r="51">
          <cell r="B51">
            <v>9.5359972342692251E-2</v>
          </cell>
          <cell r="C51">
            <v>4.1315598898121197E-3</v>
          </cell>
          <cell r="D51">
            <v>0.62858091025386598</v>
          </cell>
          <cell r="E51">
            <v>0.83341071302959102</v>
          </cell>
          <cell r="F51">
            <v>5.0907604274481368</v>
          </cell>
          <cell r="G51">
            <v>7.0978574916973365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2.8819251861623753E-6</v>
          </cell>
          <cell r="F52">
            <v>1.6541513753454407E-5</v>
          </cell>
          <cell r="G52">
            <v>1.8005125830427174E-5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3.2551542027493981E-5</v>
          </cell>
          <cell r="F53">
            <v>3.7471137215357973E-5</v>
          </cell>
          <cell r="G53">
            <v>1.6382229265769364E-5</v>
          </cell>
        </row>
        <row r="54">
          <cell r="B54">
            <v>2.6453639780597382</v>
          </cell>
          <cell r="C54">
            <v>3.0459903337940144</v>
          </cell>
          <cell r="D54">
            <v>3.0411002460136594</v>
          </cell>
          <cell r="E54">
            <v>3.0319756578734358</v>
          </cell>
          <cell r="F54">
            <v>2.9544639188119151</v>
          </cell>
          <cell r="G54">
            <v>2.8804757136409562</v>
          </cell>
        </row>
        <row r="55">
          <cell r="B55">
            <v>1.6515864235499358</v>
          </cell>
          <cell r="C55">
            <v>1.7384992510290114</v>
          </cell>
          <cell r="D55">
            <v>1.4960759549663649</v>
          </cell>
          <cell r="E55">
            <v>3.4704746250747789</v>
          </cell>
          <cell r="F55">
            <v>13.408552860616266</v>
          </cell>
          <cell r="G55">
            <v>11.208722660737292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2.3322293894948249E-5</v>
          </cell>
          <cell r="F56">
            <v>1.867664479591887E-5</v>
          </cell>
          <cell r="G56">
            <v>7.6052326214936518E-6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6.6666767261562544E-6</v>
          </cell>
          <cell r="F57">
            <v>8.1223254099722967E-6</v>
          </cell>
          <cell r="G57">
            <v>4.95349587440961E-6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1.7152210102639533E-6</v>
          </cell>
          <cell r="F58">
            <v>8.4021235640910593E-6</v>
          </cell>
          <cell r="G58">
            <v>9.4882953184886436E-6</v>
          </cell>
        </row>
        <row r="63">
          <cell r="B63">
            <v>0.13500003852147302</v>
          </cell>
          <cell r="C63">
            <v>2.7688758624874275E-3</v>
          </cell>
          <cell r="D63">
            <v>2.3485283156197453E-2</v>
          </cell>
          <cell r="E63">
            <v>1.5276218640688833E-2</v>
          </cell>
          <cell r="F63">
            <v>4.1045294181071036E-2</v>
          </cell>
          <cell r="G63">
            <v>0.13499917530094391</v>
          </cell>
        </row>
        <row r="64">
          <cell r="B64">
            <v>7.9428466905631449E-6</v>
          </cell>
          <cell r="C64">
            <v>6.4094395854989989E-6</v>
          </cell>
          <cell r="D64">
            <v>7.6980955108973713E-6</v>
          </cell>
          <cell r="E64">
            <v>7.7991842951951489E-6</v>
          </cell>
          <cell r="F64">
            <v>2.8041043457217908E-5</v>
          </cell>
          <cell r="G64">
            <v>1.0141004538572509</v>
          </cell>
        </row>
        <row r="65">
          <cell r="B65">
            <v>6.8836734918987497E-6</v>
          </cell>
          <cell r="C65">
            <v>5.4693996253463089E-6</v>
          </cell>
          <cell r="D65">
            <v>6.4428567386053653E-6</v>
          </cell>
          <cell r="E65">
            <v>6.9563676484518594E-6</v>
          </cell>
          <cell r="F65">
            <v>2.2431777373155003E-5</v>
          </cell>
          <cell r="G65">
            <v>1.6644112215617651E-4</v>
          </cell>
        </row>
        <row r="66">
          <cell r="B66">
            <v>9.0334419896878724E-6</v>
          </cell>
          <cell r="C66">
            <v>8.8291028168356793E-6</v>
          </cell>
          <cell r="D66">
            <v>8.9887252602431677E-6</v>
          </cell>
          <cell r="E66">
            <v>1.0292251013629857E-5</v>
          </cell>
          <cell r="F66">
            <v>1.6625939282797734E-5</v>
          </cell>
          <cell r="G66">
            <v>1.1480687670338316E-5</v>
          </cell>
        </row>
        <row r="67">
          <cell r="B67">
            <v>1.7495435891227519E-5</v>
          </cell>
          <cell r="C67">
            <v>1.6124335754362718E-5</v>
          </cell>
          <cell r="D67">
            <v>1.74358115092926E-5</v>
          </cell>
          <cell r="E67">
            <v>2.3646183773568721E-3</v>
          </cell>
          <cell r="F67">
            <v>1.9447509552983008E-3</v>
          </cell>
          <cell r="G67">
            <v>0.20598680054372687</v>
          </cell>
        </row>
        <row r="68">
          <cell r="B68">
            <v>1.7490276152851634E-5</v>
          </cell>
          <cell r="C68">
            <v>1.6125171833408812E-5</v>
          </cell>
          <cell r="D68">
            <v>1.7438107663404587E-5</v>
          </cell>
          <cell r="E68">
            <v>0.13581719681439564</v>
          </cell>
          <cell r="F68">
            <v>0.43214152905975839</v>
          </cell>
          <cell r="G68">
            <v>0.32891209548184897</v>
          </cell>
        </row>
        <row r="69">
          <cell r="B69">
            <v>7.4018038549951322E-6</v>
          </cell>
          <cell r="C69">
            <v>7.2896218628280632E-6</v>
          </cell>
          <cell r="D69">
            <v>7.4067325304764491E-6</v>
          </cell>
          <cell r="E69">
            <v>1.0527787055766464E-5</v>
          </cell>
          <cell r="F69">
            <v>1.6864266605541697E-5</v>
          </cell>
          <cell r="G69">
            <v>1.0553710425956238E-5</v>
          </cell>
        </row>
        <row r="90">
          <cell r="B90">
            <v>2.028073491481249</v>
          </cell>
          <cell r="C90">
            <v>1.890707924815463</v>
          </cell>
          <cell r="D90">
            <v>4.7329527762526258</v>
          </cell>
          <cell r="E90">
            <v>2.1289328485606633</v>
          </cell>
          <cell r="F90">
            <v>1.5940367556851657E-6</v>
          </cell>
          <cell r="G90">
            <v>0</v>
          </cell>
        </row>
        <row r="91">
          <cell r="B91">
            <v>1.1839490909410055</v>
          </cell>
          <cell r="C91">
            <v>0</v>
          </cell>
          <cell r="D91">
            <v>4.0022771897081269E-7</v>
          </cell>
          <cell r="E91">
            <v>0</v>
          </cell>
          <cell r="F91">
            <v>0</v>
          </cell>
          <cell r="G91">
            <v>0</v>
          </cell>
        </row>
        <row r="92">
          <cell r="B92">
            <v>1.4500000152270691</v>
          </cell>
          <cell r="C92">
            <v>3.8019360587615401</v>
          </cell>
          <cell r="D92">
            <v>3.8019376176363266</v>
          </cell>
          <cell r="E92">
            <v>0.6956012200031475</v>
          </cell>
          <cell r="F92">
            <v>0</v>
          </cell>
          <cell r="G92">
            <v>0</v>
          </cell>
        </row>
        <row r="93">
          <cell r="B93">
            <v>0.21541611801688809</v>
          </cell>
          <cell r="C93">
            <v>3.7370363157556676</v>
          </cell>
          <cell r="D93">
            <v>1.7320717427164729E-6</v>
          </cell>
          <cell r="E93">
            <v>0</v>
          </cell>
          <cell r="F93">
            <v>0</v>
          </cell>
          <cell r="G93">
            <v>0</v>
          </cell>
        </row>
        <row r="94">
          <cell r="B94">
            <v>2.1904857622764666</v>
          </cell>
          <cell r="C94">
            <v>1.9769133962334122</v>
          </cell>
          <cell r="D94">
            <v>1.6949561287986759</v>
          </cell>
          <cell r="E94">
            <v>1.3115247511253405</v>
          </cell>
          <cell r="F94">
            <v>0.78525765372440492</v>
          </cell>
          <cell r="G94">
            <v>0.47016221380769468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B97">
            <v>0</v>
          </cell>
          <cell r="C97">
            <v>0.76200000520947431</v>
          </cell>
          <cell r="D97">
            <v>0.78508937045667393</v>
          </cell>
          <cell r="E97">
            <v>1.8868216913730114</v>
          </cell>
          <cell r="F97">
            <v>5.0741474162818303</v>
          </cell>
          <cell r="G97">
            <v>5.7719512862266464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2.1753124861250921</v>
          </cell>
          <cell r="E14">
            <v>2.1667062218076967</v>
          </cell>
          <cell r="F14">
            <v>1.2350963329181619</v>
          </cell>
          <cell r="G14">
            <v>0</v>
          </cell>
        </row>
        <row r="15">
          <cell r="B15">
            <v>7.3394300010600002</v>
          </cell>
          <cell r="C15">
            <v>7.339435231623642</v>
          </cell>
          <cell r="D15">
            <v>7.3394457734802883</v>
          </cell>
          <cell r="E15">
            <v>7.4147321181336476</v>
          </cell>
          <cell r="F15">
            <v>7.5848262765316043</v>
          </cell>
          <cell r="G15">
            <v>7.6722271937220894</v>
          </cell>
        </row>
        <row r="16">
          <cell r="B16">
            <v>4.7247299999999992</v>
          </cell>
          <cell r="C16">
            <v>4.8070655040368298</v>
          </cell>
          <cell r="D16">
            <v>4.8580935857800416</v>
          </cell>
          <cell r="E16">
            <v>4.8618511553917809</v>
          </cell>
          <cell r="F16">
            <v>4.9283660795939648</v>
          </cell>
          <cell r="G16">
            <v>5.2948376777883643</v>
          </cell>
        </row>
        <row r="17">
          <cell r="B17">
            <v>3.3394499999999998</v>
          </cell>
          <cell r="C17">
            <v>3.9710295882875446</v>
          </cell>
          <cell r="D17">
            <v>4.359450642166494</v>
          </cell>
          <cell r="E17">
            <v>4.359450642166494</v>
          </cell>
          <cell r="F17">
            <v>4.359450692808287</v>
          </cell>
          <cell r="G17">
            <v>4.359450692808287</v>
          </cell>
        </row>
        <row r="18">
          <cell r="B18">
            <v>5.5950947620256042E-3</v>
          </cell>
          <cell r="C18">
            <v>5.3892279758965822E-6</v>
          </cell>
          <cell r="D18">
            <v>5.3867416126007761E-6</v>
          </cell>
          <cell r="E18">
            <v>5.3850874014898034E-6</v>
          </cell>
          <cell r="F18">
            <v>6.1045579122492172E-6</v>
          </cell>
          <cell r="G18">
            <v>7.3183133401134101E-7</v>
          </cell>
        </row>
        <row r="19">
          <cell r="B19">
            <v>0.3058621471587295</v>
          </cell>
          <cell r="C19">
            <v>0.30586214662131894</v>
          </cell>
          <cell r="D19">
            <v>0.3058621465000812</v>
          </cell>
          <cell r="E19">
            <v>0.27599211791227302</v>
          </cell>
          <cell r="F19">
            <v>0.30271395341064961</v>
          </cell>
          <cell r="G19">
            <v>0.3181599710170247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9.7280877071082907E-7</v>
          </cell>
          <cell r="G21">
            <v>4.9294606721367603E-7</v>
          </cell>
        </row>
        <row r="22">
          <cell r="B22">
            <v>0</v>
          </cell>
          <cell r="C22">
            <v>0.25</v>
          </cell>
          <cell r="D22">
            <v>5.4392543853649999E-2</v>
          </cell>
          <cell r="E22">
            <v>5.4392538628092013E-2</v>
          </cell>
          <cell r="F22">
            <v>5.4392536273236008E-2</v>
          </cell>
          <cell r="G22">
            <v>9.5452657842626035E-3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4.6713867119439992E-2</v>
          </cell>
          <cell r="C24">
            <v>7.7726777800157798E-7</v>
          </cell>
          <cell r="D24">
            <v>2.4352557374540673E-6</v>
          </cell>
          <cell r="E24">
            <v>2.4341541535605193E-6</v>
          </cell>
          <cell r="F24">
            <v>1.6051006452726097E-6</v>
          </cell>
          <cell r="G24">
            <v>1.13881906380524E-7</v>
          </cell>
        </row>
        <row r="25">
          <cell r="B25">
            <v>1.5882663698955302E-2</v>
          </cell>
          <cell r="C25">
            <v>1.48721090837238E-2</v>
          </cell>
          <cell r="D25">
            <v>2.6573737854079807E-2</v>
          </cell>
          <cell r="E25">
            <v>3.5199238547006254E-2</v>
          </cell>
          <cell r="F25">
            <v>2.5433053045184617E-6</v>
          </cell>
          <cell r="G25">
            <v>4.9075906476993281E-7</v>
          </cell>
        </row>
        <row r="26">
          <cell r="B26">
            <v>7.6766001853349433E-2</v>
          </cell>
          <cell r="C26">
            <v>7.1000995948600654E-2</v>
          </cell>
          <cell r="D26">
            <v>7.0489653955945905E-2</v>
          </cell>
          <cell r="E26">
            <v>7.0489653708256328E-2</v>
          </cell>
          <cell r="F26">
            <v>7.0079058272935008E-2</v>
          </cell>
          <cell r="G26">
            <v>7.0292996065891789E-2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1.00046389079648E-3</v>
          </cell>
          <cell r="C28">
            <v>1.6440148421000694E-6</v>
          </cell>
          <cell r="D28">
            <v>1.5853878901992552E-6</v>
          </cell>
          <cell r="E28">
            <v>1.4459566825084785E-6</v>
          </cell>
          <cell r="F28">
            <v>4.9837754548546966E-7</v>
          </cell>
          <cell r="G28">
            <v>1.5710544633470301E-7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1.82006002913071E-7</v>
          </cell>
          <cell r="G29">
            <v>1.82006002913071E-7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3.22379378294536E-3</v>
          </cell>
          <cell r="G30">
            <v>3.22379378294536E-3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3.5593511414097302E-7</v>
          </cell>
          <cell r="G32">
            <v>3.95425361682144E-7</v>
          </cell>
        </row>
        <row r="33">
          <cell r="B33">
            <v>8.7120000000000003E-2</v>
          </cell>
          <cell r="C33">
            <v>9.0659998229121394E-2</v>
          </cell>
          <cell r="D33">
            <v>0.2572185387371112</v>
          </cell>
          <cell r="E33">
            <v>0.32828340004735129</v>
          </cell>
          <cell r="F33">
            <v>0.65838675436737371</v>
          </cell>
          <cell r="G33">
            <v>1.3167782386565099</v>
          </cell>
        </row>
        <row r="34">
          <cell r="B34">
            <v>0</v>
          </cell>
          <cell r="C34">
            <v>0</v>
          </cell>
          <cell r="D34">
            <v>4.4925413538872701E-2</v>
          </cell>
          <cell r="E34">
            <v>4.4925413538872701E-2</v>
          </cell>
          <cell r="F34">
            <v>4.4925602809015995E-2</v>
          </cell>
          <cell r="G34">
            <v>1.6913058689266929</v>
          </cell>
        </row>
        <row r="35">
          <cell r="B35">
            <v>1.1186210000000001</v>
          </cell>
          <cell r="C35">
            <v>1.65292701458705</v>
          </cell>
          <cell r="D35">
            <v>3.0611854273545003</v>
          </cell>
          <cell r="E35">
            <v>3.5487515428024201</v>
          </cell>
          <cell r="F35">
            <v>4.769138709774257</v>
          </cell>
          <cell r="G35">
            <v>6.6256320029901703</v>
          </cell>
        </row>
        <row r="36">
          <cell r="B36">
            <v>0.67885700000000004</v>
          </cell>
          <cell r="C36">
            <v>1.1558999411469875</v>
          </cell>
          <cell r="D36">
            <v>2.5678545869554066</v>
          </cell>
          <cell r="E36">
            <v>2.9768472476350092</v>
          </cell>
          <cell r="F36">
            <v>4.0005674560178717</v>
          </cell>
          <cell r="G36">
            <v>5.3764681589975698</v>
          </cell>
        </row>
        <row r="37">
          <cell r="B37">
            <v>0.27424799999999999</v>
          </cell>
          <cell r="C37">
            <v>0.43894534322517864</v>
          </cell>
          <cell r="D37">
            <v>1.334979492641464</v>
          </cell>
          <cell r="E37">
            <v>1.5476071136959559</v>
          </cell>
          <cell r="F37">
            <v>2.0798369467156963</v>
          </cell>
          <cell r="G37">
            <v>2.79513755435454</v>
          </cell>
        </row>
        <row r="38">
          <cell r="B38">
            <v>0.90292899999999998</v>
          </cell>
          <cell r="C38">
            <v>1.12310126156801</v>
          </cell>
          <cell r="D38">
            <v>2.1799452799781802</v>
          </cell>
          <cell r="E38">
            <v>2.52714249219341</v>
          </cell>
          <cell r="F38">
            <v>3.396149945418959</v>
          </cell>
          <cell r="G38">
            <v>4.5641220699407796</v>
          </cell>
        </row>
        <row r="39">
          <cell r="B39">
            <v>3.0689782011023903E-2</v>
          </cell>
          <cell r="C39">
            <v>2.2698162164154601E-2</v>
          </cell>
          <cell r="D39">
            <v>2.2698058533758003E-2</v>
          </cell>
          <cell r="E39">
            <v>1.3012151758040848E-2</v>
          </cell>
          <cell r="F39">
            <v>2.8799228686171999E-3</v>
          </cell>
          <cell r="G39">
            <v>6.3733120432262207E-4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8.3053317839590496E-3</v>
          </cell>
          <cell r="C41">
            <v>6.3989255742160633E-3</v>
          </cell>
          <cell r="D41">
            <v>6.3989255742160633E-3</v>
          </cell>
          <cell r="E41">
            <v>2.3326700061388692E-2</v>
          </cell>
          <cell r="F41">
            <v>5.6391764252218202E-2</v>
          </cell>
          <cell r="G41">
            <v>6.8921711254363097E-2</v>
          </cell>
        </row>
        <row r="42">
          <cell r="B42">
            <v>6.3763295404916411E-3</v>
          </cell>
          <cell r="C42">
            <v>1.9107149280592459E-2</v>
          </cell>
          <cell r="D42">
            <v>4.1121642556467164E-2</v>
          </cell>
          <cell r="E42">
            <v>6.6157635057756556E-2</v>
          </cell>
          <cell r="F42">
            <v>0.19162260250022101</v>
          </cell>
          <cell r="G42">
            <v>0.25450345431107302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4.7230912264770858E-2</v>
          </cell>
          <cell r="C44">
            <v>1.4045578690996603E-2</v>
          </cell>
          <cell r="D44">
            <v>1.4045578440543598E-2</v>
          </cell>
          <cell r="E44">
            <v>1.354566772465007E-2</v>
          </cell>
          <cell r="F44">
            <v>1.3325079519250209E-2</v>
          </cell>
          <cell r="G44">
            <v>1.318987485279002E-2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6.0145644093702802E-7</v>
          </cell>
          <cell r="F46">
            <v>7.72189779634741E-3</v>
          </cell>
          <cell r="G46">
            <v>5.6035661519778599E-3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2.02484284713323E-7</v>
          </cell>
          <cell r="F47">
            <v>2.9865823195553002E-7</v>
          </cell>
          <cell r="G47">
            <v>1.64844967857196E-7</v>
          </cell>
        </row>
        <row r="48">
          <cell r="B48">
            <v>2.3784143894729696E-3</v>
          </cell>
          <cell r="C48">
            <v>3.9115734766916158E-4</v>
          </cell>
          <cell r="D48">
            <v>3.9118131172476692E-4</v>
          </cell>
          <cell r="E48">
            <v>3.9117716563992385E-4</v>
          </cell>
          <cell r="F48">
            <v>3.572172977689607E-4</v>
          </cell>
          <cell r="G48">
            <v>3.298496717805355E-4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4.2394981846066E-8</v>
          </cell>
          <cell r="F49">
            <v>1.2185095531957059E-7</v>
          </cell>
          <cell r="G49">
            <v>1.022234258456635E-7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2.7185139077652598E-7</v>
          </cell>
          <cell r="F50">
            <v>4.1937788383796703E-7</v>
          </cell>
          <cell r="G50">
            <v>2.1567319927097821E-7</v>
          </cell>
        </row>
        <row r="51">
          <cell r="B51">
            <v>8.3499999999999998E-3</v>
          </cell>
          <cell r="C51">
            <v>1.039339029932506E-4</v>
          </cell>
          <cell r="D51">
            <v>1.3725375188116461E-2</v>
          </cell>
          <cell r="E51">
            <v>1.851808123369331E-2</v>
          </cell>
          <cell r="F51">
            <v>0.11450688122917355</v>
          </cell>
          <cell r="G51">
            <v>0.16250459568807951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1.8939871603374729E-7</v>
          </cell>
          <cell r="F52">
            <v>6.4062721136443802E-7</v>
          </cell>
          <cell r="G52">
            <v>7.3746221406406203E-7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5.8531871692357598E-7</v>
          </cell>
          <cell r="F53">
            <v>7.0695979083882001E-7</v>
          </cell>
          <cell r="G53">
            <v>3.1987874465115803E-7</v>
          </cell>
        </row>
        <row r="54">
          <cell r="B54">
            <v>7.35127E-2</v>
          </cell>
          <cell r="C54">
            <v>8.4743832230924299E-2</v>
          </cell>
          <cell r="D54">
            <v>8.4743816187134197E-2</v>
          </cell>
          <cell r="E54">
            <v>8.4743818496289106E-2</v>
          </cell>
          <cell r="F54">
            <v>8.4743831981636805E-2</v>
          </cell>
          <cell r="G54">
            <v>8.4743815393550595E-2</v>
          </cell>
        </row>
        <row r="55">
          <cell r="B55">
            <v>6.5199999999999994E-2</v>
          </cell>
          <cell r="C55">
            <v>4.7876787453785798E-2</v>
          </cell>
          <cell r="D55">
            <v>3.9970681549977398E-2</v>
          </cell>
          <cell r="E55">
            <v>9.0400200058606606E-2</v>
          </cell>
          <cell r="F55">
            <v>0.34925495340176299</v>
          </cell>
          <cell r="G55">
            <v>0.30566392144114601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4.4372294291137302E-7</v>
          </cell>
          <cell r="F56">
            <v>4.59597232638839E-7</v>
          </cell>
          <cell r="G56">
            <v>2.3967528084430499E-7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1.9027121555553901E-7</v>
          </cell>
          <cell r="F57">
            <v>2.7510269953514199E-7</v>
          </cell>
          <cell r="G57">
            <v>2.26242670893839E-7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8.9911949829987896E-8</v>
          </cell>
          <cell r="F58">
            <v>3.0707591925813799E-7</v>
          </cell>
          <cell r="G58">
            <v>3.4885428991035602E-7</v>
          </cell>
        </row>
        <row r="63">
          <cell r="B63">
            <v>0.1</v>
          </cell>
          <cell r="C63">
            <v>3.0404292071773004E-2</v>
          </cell>
          <cell r="D63">
            <v>3.0404290809509904E-2</v>
          </cell>
          <cell r="E63">
            <v>3.0404290179147211E-2</v>
          </cell>
          <cell r="F63">
            <v>3.040428963513031E-2</v>
          </cell>
          <cell r="G63">
            <v>9.9999992591200113E-2</v>
          </cell>
        </row>
        <row r="64">
          <cell r="B64">
            <v>1.1771420891293301E-6</v>
          </cell>
          <cell r="C64">
            <v>1.1771420891293301E-6</v>
          </cell>
          <cell r="D64">
            <v>1.1771420891293301E-6</v>
          </cell>
          <cell r="E64">
            <v>1.1636331506184699E-6</v>
          </cell>
          <cell r="F64">
            <v>4.1617760283381004E-6</v>
          </cell>
          <cell r="G64">
            <v>0.370781035421959</v>
          </cell>
        </row>
        <row r="65">
          <cell r="B65">
            <v>8.6844743749716201E-7</v>
          </cell>
          <cell r="C65">
            <v>8.6844743749716201E-7</v>
          </cell>
          <cell r="D65">
            <v>8.6844743749716201E-7</v>
          </cell>
          <cell r="E65">
            <v>8.7207914686108897E-7</v>
          </cell>
          <cell r="F65">
            <v>2.7758097880250498E-6</v>
          </cell>
          <cell r="G65">
            <v>4.0229614693873998E-5</v>
          </cell>
        </row>
        <row r="66">
          <cell r="B66">
            <v>3.34398367437201E-6</v>
          </cell>
          <cell r="C66">
            <v>3.34398367437201E-6</v>
          </cell>
          <cell r="D66">
            <v>3.34398367437201E-6</v>
          </cell>
          <cell r="E66">
            <v>3.8814666679302102E-6</v>
          </cell>
          <cell r="F66">
            <v>6.2220702187358297E-6</v>
          </cell>
          <cell r="G66">
            <v>4.3883048253738702E-6</v>
          </cell>
        </row>
        <row r="67">
          <cell r="B67">
            <v>6.4758649277284818E-6</v>
          </cell>
          <cell r="C67">
            <v>6.4758649277284818E-6</v>
          </cell>
          <cell r="D67">
            <v>6.4758649277284818E-6</v>
          </cell>
          <cell r="E67">
            <v>1.8717959924870499E-3</v>
          </cell>
          <cell r="F67">
            <v>7.2038381131042401E-4</v>
          </cell>
          <cell r="G67">
            <v>8.8031569246046701E-2</v>
          </cell>
        </row>
        <row r="68">
          <cell r="B68">
            <v>6.4739497970309371E-6</v>
          </cell>
          <cell r="C68">
            <v>6.4739497970309371E-6</v>
          </cell>
          <cell r="D68">
            <v>6.4739497970309371E-6</v>
          </cell>
          <cell r="E68">
            <v>0.1120647277618802</v>
          </cell>
          <cell r="F68">
            <v>0.16005253607817282</v>
          </cell>
          <cell r="G68">
            <v>0.1408892692204744</v>
          </cell>
        </row>
        <row r="69">
          <cell r="B69">
            <v>2.749381422583139E-6</v>
          </cell>
          <cell r="C69">
            <v>2.749381422583139E-6</v>
          </cell>
          <cell r="D69">
            <v>2.749381422583139E-6</v>
          </cell>
          <cell r="E69">
            <v>3.9434089906915804E-6</v>
          </cell>
          <cell r="F69">
            <v>6.2956478032260403E-6</v>
          </cell>
          <cell r="G69">
            <v>4.0330776636925904E-6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1.8405529275953174E-5</v>
          </cell>
          <cell r="F72">
            <v>4.1061003256324869E-5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</sheetData>
      <sheetData sheetId="43">
        <row r="5">
          <cell r="B5">
            <v>0.43512487717106685</v>
          </cell>
          <cell r="C5">
            <v>0</v>
          </cell>
          <cell r="D5">
            <v>0.41382309439280329</v>
          </cell>
          <cell r="E5">
            <v>2.4621550856559117E-6</v>
          </cell>
          <cell r="F5">
            <v>1.4718559271803631E-6</v>
          </cell>
          <cell r="G5">
            <v>4.6309907672481736E-7</v>
          </cell>
        </row>
        <row r="12">
          <cell r="B12">
            <v>0.14539856578768601</v>
          </cell>
          <cell r="C12">
            <v>0</v>
          </cell>
          <cell r="D12">
            <v>0</v>
          </cell>
          <cell r="E12">
            <v>0</v>
          </cell>
          <cell r="F12">
            <v>2.5525220149484475E-7</v>
          </cell>
          <cell r="G12">
            <v>0</v>
          </cell>
        </row>
        <row r="19">
          <cell r="B19">
            <v>1.3280000089758399</v>
          </cell>
          <cell r="C19">
            <v>4.0939061887513013</v>
          </cell>
          <cell r="D19">
            <v>5.0937148554422507</v>
          </cell>
          <cell r="E19">
            <v>5.9813653847115456</v>
          </cell>
          <cell r="F19">
            <v>5.9813655028436541</v>
          </cell>
          <cell r="G19">
            <v>9.4405594392228132</v>
          </cell>
        </row>
        <row r="20">
          <cell r="B20">
            <v>5.6293832098300358</v>
          </cell>
          <cell r="C20">
            <v>5.6371632519507555</v>
          </cell>
          <cell r="D20">
            <v>5.4279780296204514</v>
          </cell>
          <cell r="E20">
            <v>5.6176899715627533</v>
          </cell>
          <cell r="F20">
            <v>5.4447936788307052</v>
          </cell>
          <cell r="G20">
            <v>9.8446890736595947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0.55963041865714203</v>
          </cell>
        </row>
        <row r="28">
          <cell r="B28">
            <v>3.4390184730269421E-3</v>
          </cell>
          <cell r="C28">
            <v>5.1925344747287133E-3</v>
          </cell>
          <cell r="D28">
            <v>5.1925947815888301E-3</v>
          </cell>
          <cell r="E28">
            <v>5.1925782604387901E-3</v>
          </cell>
          <cell r="F28">
            <v>2.9043974133682711</v>
          </cell>
          <cell r="G28">
            <v>5.2947641433758745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1.398820224972441E-5</v>
          </cell>
          <cell r="F29">
            <v>3.1059542038337312E-5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2.6705022006654162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1.2890701620295555</v>
          </cell>
          <cell r="C38">
            <v>5.0392701387565895</v>
          </cell>
          <cell r="D38">
            <v>3.9437701505331177</v>
          </cell>
          <cell r="E38">
            <v>2.9711629088072717</v>
          </cell>
          <cell r="F38">
            <v>3.0850077208737225</v>
          </cell>
          <cell r="G38">
            <v>11.125159895064916</v>
          </cell>
        </row>
        <row r="39">
          <cell r="B39">
            <v>1.1764705907138977</v>
          </cell>
          <cell r="C39">
            <v>4.5990926572807771</v>
          </cell>
          <cell r="D39">
            <v>3.5992839919066828</v>
          </cell>
          <cell r="E39">
            <v>2.711633459057269</v>
          </cell>
          <cell r="F39">
            <v>2.8155339892585518</v>
          </cell>
          <cell r="G39">
            <v>10.153383282820499</v>
          </cell>
        </row>
      </sheetData>
      <sheetData sheetId="44">
        <row r="3">
          <cell r="B3">
            <v>48.063397652170998</v>
          </cell>
          <cell r="C3">
            <v>50.546771363370937</v>
          </cell>
          <cell r="D3">
            <v>52.297466007314341</v>
          </cell>
          <cell r="E3">
            <v>53.722001395917268</v>
          </cell>
          <cell r="F3">
            <v>55.088229912827479</v>
          </cell>
          <cell r="G3">
            <v>56.6422454394664</v>
          </cell>
        </row>
        <row r="6">
          <cell r="B6">
            <v>0</v>
          </cell>
          <cell r="C6">
            <v>4.8941835569527452</v>
          </cell>
          <cell r="D6">
            <v>4.8941834799958794</v>
          </cell>
          <cell r="E6">
            <v>4.8941834844838619</v>
          </cell>
          <cell r="F6">
            <v>4.8941808073021829</v>
          </cell>
          <cell r="G6">
            <v>5.1834193268328201</v>
          </cell>
        </row>
        <row r="11">
          <cell r="B11">
            <v>60.070000066056373</v>
          </cell>
          <cell r="C11">
            <v>62.413857473942301</v>
          </cell>
          <cell r="D11">
            <v>64.190489084352336</v>
          </cell>
          <cell r="E11">
            <v>66.128337372867861</v>
          </cell>
          <cell r="F11">
            <v>69.345383719190821</v>
          </cell>
          <cell r="G11">
            <v>71.011999546560531</v>
          </cell>
        </row>
        <row r="18">
          <cell r="B18">
            <v>3.5600000057513128</v>
          </cell>
          <cell r="C18">
            <v>3.4647164172366667</v>
          </cell>
          <cell r="D18">
            <v>1.7325083404243857</v>
          </cell>
          <cell r="E18">
            <v>1.7054539678499484E-6</v>
          </cell>
          <cell r="F18">
            <v>1.0544717054099917E-6</v>
          </cell>
          <cell r="G18">
            <v>0</v>
          </cell>
        </row>
        <row r="19">
          <cell r="B19">
            <v>12.728638719406064</v>
          </cell>
          <cell r="C19">
            <v>13.638424979126203</v>
          </cell>
          <cell r="D19">
            <v>13.494240604473584</v>
          </cell>
          <cell r="E19">
            <v>16.48892505437286</v>
          </cell>
          <cell r="F19">
            <v>21.502998038349265</v>
          </cell>
          <cell r="G19">
            <v>25.566866233561782</v>
          </cell>
        </row>
        <row r="21">
          <cell r="B21">
            <v>7.7980400038187803</v>
          </cell>
          <cell r="C21">
            <v>8.0801396659664064</v>
          </cell>
          <cell r="D21">
            <v>5.6082607247438538</v>
          </cell>
          <cell r="E21">
            <v>5.5456280519315442</v>
          </cell>
          <cell r="F21">
            <v>5.455318914866611</v>
          </cell>
          <cell r="G21">
            <v>5.3999658085370204</v>
          </cell>
        </row>
        <row r="22">
          <cell r="B22">
            <v>6.762755789151853E-2</v>
          </cell>
          <cell r="C22">
            <v>8.5488346665263865E-2</v>
          </cell>
          <cell r="D22">
            <v>8.5488347205588761E-2</v>
          </cell>
          <cell r="E22">
            <v>8.5488358752567453E-2</v>
          </cell>
          <cell r="F22">
            <v>8.5488362034896848E-2</v>
          </cell>
          <cell r="G22">
            <v>8.5488350975083935E-2</v>
          </cell>
        </row>
        <row r="23">
          <cell r="B23">
            <v>0</v>
          </cell>
          <cell r="C23">
            <v>0</v>
          </cell>
          <cell r="D23">
            <v>2.7106816920496719E-3</v>
          </cell>
          <cell r="E23">
            <v>2.4401789406969031E-3</v>
          </cell>
          <cell r="F23">
            <v>3.3475948661631412</v>
          </cell>
          <cell r="G23">
            <v>8.4540525253691339</v>
          </cell>
        </row>
        <row r="24">
          <cell r="B24">
            <v>0.74846041741002645</v>
          </cell>
          <cell r="C24">
            <v>0.94972787106901591</v>
          </cell>
          <cell r="D24">
            <v>1.0652526136985188</v>
          </cell>
          <cell r="E24">
            <v>1.6214169453300842</v>
          </cell>
          <cell r="F24">
            <v>2.2905740736507938</v>
          </cell>
          <cell r="G24">
            <v>2.745344310716527</v>
          </cell>
        </row>
        <row r="33">
          <cell r="B33">
            <v>12.006602413885373</v>
          </cell>
          <cell r="C33">
            <v>12.710039388356492</v>
          </cell>
          <cell r="D33">
            <v>12.735975952910263</v>
          </cell>
          <cell r="E33">
            <v>13.24928882074876</v>
          </cell>
          <cell r="F33">
            <v>14.275736980174759</v>
          </cell>
          <cell r="G33">
            <v>14.389440357050722</v>
          </cell>
        </row>
        <row r="34">
          <cell r="B34">
            <v>8.89780002059371</v>
          </cell>
          <cell r="C34">
            <v>8.0036929285244849</v>
          </cell>
          <cell r="D34">
            <v>7.9843472213951925</v>
          </cell>
          <cell r="E34">
            <v>6.5120759602837399</v>
          </cell>
          <cell r="F34">
            <v>3.3251146649773786</v>
          </cell>
          <cell r="G34">
            <v>0</v>
          </cell>
        </row>
        <row r="35">
          <cell r="B35">
            <v>2.7300000137943732</v>
          </cell>
          <cell r="C35">
            <v>0</v>
          </cell>
          <cell r="D35">
            <v>1.9602218185228879E-6</v>
          </cell>
          <cell r="E35">
            <v>6.1101613131261246E-7</v>
          </cell>
          <cell r="F35">
            <v>9.3585341899886489E-7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0.24928715039367449</v>
          </cell>
        </row>
        <row r="37">
          <cell r="B37">
            <v>35.240059577136066</v>
          </cell>
          <cell r="C37">
            <v>31.764207636491935</v>
          </cell>
          <cell r="D37">
            <v>33.000713420662393</v>
          </cell>
          <cell r="E37">
            <v>28.966460624007112</v>
          </cell>
          <cell r="F37">
            <v>17.459804748180058</v>
          </cell>
          <cell r="G37">
            <v>3.730847287821125</v>
          </cell>
        </row>
        <row r="38">
          <cell r="B38">
            <v>0.31230043165047583</v>
          </cell>
          <cell r="C38">
            <v>0</v>
          </cell>
          <cell r="D38">
            <v>2.6826970798496093</v>
          </cell>
          <cell r="E38">
            <v>2.6247139169389948</v>
          </cell>
          <cell r="F38">
            <v>2.8001546665307777</v>
          </cell>
          <cell r="G38">
            <v>10.112621576198425</v>
          </cell>
        </row>
        <row r="39">
          <cell r="B39">
            <v>0.43672372582830421</v>
          </cell>
          <cell r="C39">
            <v>0.55206471565876647</v>
          </cell>
          <cell r="D39">
            <v>2.7095317635120546</v>
          </cell>
          <cell r="E39">
            <v>5.0778687033244037</v>
          </cell>
          <cell r="F39">
            <v>6.0131999999061003</v>
          </cell>
          <cell r="G39">
            <v>6.3863425486161107</v>
          </cell>
        </row>
        <row r="55">
          <cell r="B55">
            <v>9.8138872752939399</v>
          </cell>
          <cell r="C55">
            <v>10.335082501079865</v>
          </cell>
          <cell r="D55">
            <v>10.335082506238987</v>
          </cell>
          <cell r="E55">
            <v>10.59442397745657</v>
          </cell>
          <cell r="F55">
            <v>11.269273470531523</v>
          </cell>
          <cell r="G55">
            <v>11.269273485750549</v>
          </cell>
        </row>
        <row r="56">
          <cell r="B56">
            <v>1.108127666427408</v>
          </cell>
          <cell r="C56">
            <v>1.4007898356552071</v>
          </cell>
          <cell r="D56">
            <v>1.5295160792575651</v>
          </cell>
          <cell r="E56">
            <v>2.2723821376799123</v>
          </cell>
          <cell r="F56">
            <v>3.23387983831751</v>
          </cell>
          <cell r="G56">
            <v>3.8661865414323158</v>
          </cell>
        </row>
        <row r="57">
          <cell r="B57">
            <v>6.9177025762882547</v>
          </cell>
          <cell r="C57">
            <v>6.2326348420728817</v>
          </cell>
          <cell r="D57">
            <v>6.2326334650942163</v>
          </cell>
          <cell r="E57">
            <v>5.1038453900004637</v>
          </cell>
          <cell r="F57">
            <v>2.626972480329691</v>
          </cell>
          <cell r="G57">
            <v>0.19851444592203604</v>
          </cell>
        </row>
        <row r="58">
          <cell r="B58">
            <v>1.8458212593267214</v>
          </cell>
          <cell r="C58">
            <v>0</v>
          </cell>
          <cell r="D58">
            <v>1.3396890990967356E-6</v>
          </cell>
          <cell r="E58">
            <v>4.2205939270418637E-7</v>
          </cell>
          <cell r="F58">
            <v>6.6012760542632472E-7</v>
          </cell>
          <cell r="G58">
            <v>0</v>
          </cell>
        </row>
        <row r="59">
          <cell r="B59">
            <v>28.619768235351216</v>
          </cell>
          <cell r="C59">
            <v>25.592674773450231</v>
          </cell>
          <cell r="D59">
            <v>28.769830683188886</v>
          </cell>
          <cell r="E59">
            <v>25.493116222866146</v>
          </cell>
          <cell r="F59">
            <v>16.530141276323004</v>
          </cell>
          <cell r="G59">
            <v>11.639538181882081</v>
          </cell>
        </row>
        <row r="60">
          <cell r="B60">
            <v>0</v>
          </cell>
          <cell r="C60">
            <v>0</v>
          </cell>
          <cell r="D60">
            <v>4.7859715337315284E-2</v>
          </cell>
          <cell r="E60">
            <v>0.12155458977415425</v>
          </cell>
          <cell r="F60">
            <v>5.7788946790033345E-2</v>
          </cell>
          <cell r="G60">
            <v>9.772505863617165E-6</v>
          </cell>
        </row>
        <row r="61">
          <cell r="B61">
            <v>2.3674000038246228</v>
          </cell>
          <cell r="C61">
            <v>2.3075011338796214</v>
          </cell>
          <cell r="D61">
            <v>1.1564493172332766</v>
          </cell>
          <cell r="E61">
            <v>1.1426541584594648E-6</v>
          </cell>
          <cell r="F61">
            <v>7.117684011517441E-7</v>
          </cell>
          <cell r="G61">
            <v>0</v>
          </cell>
        </row>
        <row r="62">
          <cell r="B62">
            <v>5.1850533315643821</v>
          </cell>
          <cell r="C62">
            <v>5.5675572496921539</v>
          </cell>
          <cell r="D62">
            <v>5.6852780835056089</v>
          </cell>
          <cell r="E62">
            <v>7.5350892861049381</v>
          </cell>
          <cell r="F62">
            <v>10.709262133065343</v>
          </cell>
          <cell r="G62">
            <v>12.93954237436515</v>
          </cell>
        </row>
        <row r="63">
          <cell r="B63">
            <v>6.5822710167561223</v>
          </cell>
          <cell r="C63">
            <v>7.0678483689053158</v>
          </cell>
          <cell r="D63">
            <v>6.856626957994302</v>
          </cell>
          <cell r="E63">
            <v>7.8717792664019015</v>
          </cell>
          <cell r="F63">
            <v>9.595531159186665</v>
          </cell>
          <cell r="G63">
            <v>11.348981332561957</v>
          </cell>
        </row>
        <row r="64">
          <cell r="B64">
            <v>5.3111173503209024</v>
          </cell>
          <cell r="C64">
            <v>6.2669381209566257</v>
          </cell>
          <cell r="D64">
            <v>5.8166962163710112</v>
          </cell>
          <cell r="E64">
            <v>6.8821095513938237</v>
          </cell>
          <cell r="F64">
            <v>7.9578501021185772</v>
          </cell>
          <cell r="G64">
            <v>6.1659917294247162</v>
          </cell>
        </row>
        <row r="65">
          <cell r="B65">
            <v>0.46151732789807259</v>
          </cell>
          <cell r="C65">
            <v>0.54457477073787663</v>
          </cell>
          <cell r="D65">
            <v>0.54457477307204327</v>
          </cell>
          <cell r="E65">
            <v>0.54457477456119874</v>
          </cell>
          <cell r="F65">
            <v>0.54457478223556799</v>
          </cell>
          <cell r="G65">
            <v>0.54457478788366898</v>
          </cell>
        </row>
        <row r="66">
          <cell r="B66">
            <v>4.1173651220163148</v>
          </cell>
          <cell r="C66">
            <v>4.2663137436302589</v>
          </cell>
          <cell r="D66">
            <v>2.9611616626647543</v>
          </cell>
          <cell r="E66">
            <v>2.9280916114198563</v>
          </cell>
          <cell r="F66">
            <v>2.880408387049572</v>
          </cell>
          <cell r="G66">
            <v>2.9375813998441371</v>
          </cell>
        </row>
        <row r="67">
          <cell r="B67">
            <v>6.762755789151853E-2</v>
          </cell>
          <cell r="C67">
            <v>8.5488346665263865E-2</v>
          </cell>
          <cell r="D67">
            <v>8.5488347205588761E-2</v>
          </cell>
          <cell r="E67">
            <v>8.5488358752567453E-2</v>
          </cell>
          <cell r="F67">
            <v>8.5488362034896848E-2</v>
          </cell>
          <cell r="G67">
            <v>8.5488350975083935E-2</v>
          </cell>
        </row>
        <row r="68">
          <cell r="B68">
            <v>0.3105105690639246</v>
          </cell>
          <cell r="C68">
            <v>0.39251801283338322</v>
          </cell>
          <cell r="D68">
            <v>1.9264770838570684</v>
          </cell>
          <cell r="E68">
            <v>3.6103646480636487</v>
          </cell>
          <cell r="F68">
            <v>4.2753851999332388</v>
          </cell>
          <cell r="G68">
            <v>4.5981666350035972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2.9430928098574248E-5</v>
          </cell>
          <cell r="F69">
            <v>2.6054980897434965</v>
          </cell>
          <cell r="G69">
            <v>6.5174320623473481</v>
          </cell>
        </row>
        <row r="70">
          <cell r="B70">
            <v>0</v>
          </cell>
          <cell r="C70">
            <v>4.0512302752854117</v>
          </cell>
          <cell r="D70">
            <v>4.0512305999802534</v>
          </cell>
          <cell r="E70">
            <v>4.0512306376539042</v>
          </cell>
          <cell r="F70">
            <v>4.8755978684447427</v>
          </cell>
          <cell r="G70">
            <v>5.1637338630192851</v>
          </cell>
        </row>
        <row r="71">
          <cell r="B71">
            <v>72.708169292023385</v>
          </cell>
          <cell r="C71">
            <v>74.111151974844077</v>
          </cell>
          <cell r="D71">
            <v>75.998906830689961</v>
          </cell>
          <cell r="E71">
            <v>77.094081447770733</v>
          </cell>
          <cell r="F71">
            <v>77.247653467999868</v>
          </cell>
          <cell r="G71">
            <v>77.275014962917794</v>
          </cell>
        </row>
      </sheetData>
      <sheetData sheetId="45">
        <row r="3">
          <cell r="B3">
            <v>56.994774574912441</v>
          </cell>
          <cell r="C3">
            <v>58.701894526690843</v>
          </cell>
          <cell r="D3">
            <v>61.606084872846836</v>
          </cell>
          <cell r="E3">
            <v>62.277426264228907</v>
          </cell>
          <cell r="F3">
            <v>63.129792483066872</v>
          </cell>
          <cell r="G3">
            <v>62.159529499653125</v>
          </cell>
        </row>
        <row r="6">
          <cell r="B6">
            <v>0</v>
          </cell>
          <cell r="C6">
            <v>6.9642317946326671</v>
          </cell>
          <cell r="D6">
            <v>6.964222741847216</v>
          </cell>
          <cell r="E6">
            <v>6.9642271674851566</v>
          </cell>
          <cell r="F6">
            <v>8.4742467360869416</v>
          </cell>
          <cell r="G6">
            <v>8.4741338665292805</v>
          </cell>
        </row>
        <row r="11">
          <cell r="B11">
            <v>60.950000030897741</v>
          </cell>
          <cell r="C11">
            <v>60.127094760138064</v>
          </cell>
          <cell r="D11">
            <v>65.51717761328193</v>
          </cell>
          <cell r="E11">
            <v>65.92913512686404</v>
          </cell>
          <cell r="F11">
            <v>66.21918324005479</v>
          </cell>
          <cell r="G11">
            <v>64.578946315014932</v>
          </cell>
        </row>
        <row r="12">
          <cell r="B12">
            <v>30.256633663424303</v>
          </cell>
          <cell r="C12">
            <v>26.745939761412288</v>
          </cell>
          <cell r="D12">
            <v>25.907204376243314</v>
          </cell>
          <cell r="E12">
            <v>23.523962203174008</v>
          </cell>
          <cell r="F12">
            <v>11.72666011543512</v>
          </cell>
          <cell r="G12">
            <v>11.44187915966995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25.258918836572747</v>
          </cell>
          <cell r="C14">
            <v>22.483969969896524</v>
          </cell>
          <cell r="D14">
            <v>25.521666284596755</v>
          </cell>
          <cell r="E14">
            <v>26.463523137115843</v>
          </cell>
          <cell r="F14">
            <v>26.283360925285045</v>
          </cell>
          <cell r="G14">
            <v>22.309855892719121</v>
          </cell>
        </row>
        <row r="15">
          <cell r="B15">
            <v>0.2897677754191092</v>
          </cell>
          <cell r="C15">
            <v>4.2658102726842069</v>
          </cell>
          <cell r="D15">
            <v>1.5814553970350573E-2</v>
          </cell>
          <cell r="E15">
            <v>0</v>
          </cell>
          <cell r="F15">
            <v>0</v>
          </cell>
          <cell r="G15">
            <v>0</v>
          </cell>
        </row>
        <row r="16">
          <cell r="B16">
            <v>1.4022762944686722</v>
          </cell>
          <cell r="C16">
            <v>1.537222591941112</v>
          </cell>
          <cell r="D16">
            <v>1.6198132961506464</v>
          </cell>
          <cell r="E16">
            <v>1.6198128985608533</v>
          </cell>
          <cell r="F16">
            <v>1.8681557208912776</v>
          </cell>
          <cell r="G16">
            <v>2.0444186083589724</v>
          </cell>
        </row>
        <row r="17">
          <cell r="B17">
            <v>7.7268815672442104</v>
          </cell>
          <cell r="C17">
            <v>8.3696897393740102</v>
          </cell>
          <cell r="D17">
            <v>8.1274703278190934</v>
          </cell>
          <cell r="E17">
            <v>8.8093017589282123</v>
          </cell>
          <cell r="F17">
            <v>13.678566853388217</v>
          </cell>
          <cell r="G17">
            <v>12.698616985113199</v>
          </cell>
        </row>
        <row r="19">
          <cell r="B19">
            <v>0.62699335417326996</v>
          </cell>
          <cell r="C19">
            <v>0.68733127363266378</v>
          </cell>
          <cell r="D19">
            <v>0.68733127601280697</v>
          </cell>
          <cell r="E19">
            <v>0.68733127928081006</v>
          </cell>
          <cell r="F19">
            <v>0.68733130736890513</v>
          </cell>
          <cell r="G19">
            <v>1.0083342222324545</v>
          </cell>
        </row>
        <row r="20">
          <cell r="B20">
            <v>0</v>
          </cell>
          <cell r="C20">
            <v>0</v>
          </cell>
          <cell r="D20">
            <v>7.3005018073198508E-6</v>
          </cell>
          <cell r="E20">
            <v>6.0316874357220211E-7</v>
          </cell>
          <cell r="F20">
            <v>5.5388880221954304E-2</v>
          </cell>
          <cell r="G20">
            <v>4.0254009846481045E-2</v>
          </cell>
        </row>
        <row r="21">
          <cell r="B21">
            <v>2.929578135360396</v>
          </cell>
          <cell r="C21">
            <v>3.192447756937046</v>
          </cell>
          <cell r="D21">
            <v>3.3653688688664376</v>
          </cell>
          <cell r="E21">
            <v>3.6718196488371606</v>
          </cell>
          <cell r="F21">
            <v>4.359935985691922</v>
          </cell>
          <cell r="G21">
            <v>4.9922827827645522</v>
          </cell>
        </row>
        <row r="28">
          <cell r="B28">
            <v>3.9552254559853006</v>
          </cell>
          <cell r="C28">
            <v>1.4252002334472222</v>
          </cell>
          <cell r="D28">
            <v>3.9110927404350955</v>
          </cell>
          <cell r="E28">
            <v>3.6517088626351342</v>
          </cell>
          <cell r="F28">
            <v>3.0893907569879131</v>
          </cell>
          <cell r="G28">
            <v>2.4194168153617999</v>
          </cell>
        </row>
        <row r="47">
          <cell r="B47">
            <v>4.261204560524213</v>
          </cell>
          <cell r="C47">
            <v>4.6176476484267983</v>
          </cell>
          <cell r="D47">
            <v>4.8285700321924185</v>
          </cell>
          <cell r="E47">
            <v>5.2017422087805736</v>
          </cell>
          <cell r="F47">
            <v>6.036822304297587</v>
          </cell>
          <cell r="G47">
            <v>6.0368223281911408</v>
          </cell>
        </row>
        <row r="48">
          <cell r="B48">
            <v>24.843069306978268</v>
          </cell>
          <cell r="C48">
            <v>22.004000431746253</v>
          </cell>
          <cell r="D48">
            <v>21.37715290242701</v>
          </cell>
          <cell r="E48">
            <v>19.506255787285372</v>
          </cell>
          <cell r="F48">
            <v>9.8210778466769177</v>
          </cell>
          <cell r="G48">
            <v>9.5825737962235671</v>
          </cell>
        </row>
        <row r="49">
          <cell r="B49">
            <v>24.189713919864669</v>
          </cell>
          <cell r="C49">
            <v>25.326919591379657</v>
          </cell>
          <cell r="D49">
            <v>24.179109984598131</v>
          </cell>
          <cell r="E49">
            <v>25.05588814677035</v>
          </cell>
          <cell r="F49">
            <v>24.937745637992879</v>
          </cell>
          <cell r="G49">
            <v>20.75880771094419</v>
          </cell>
        </row>
        <row r="50">
          <cell r="B50">
            <v>0</v>
          </cell>
          <cell r="C50">
            <v>0</v>
          </cell>
          <cell r="D50">
            <v>3.0657762947213059E-6</v>
          </cell>
          <cell r="E50">
            <v>2.4439063375115054E-6</v>
          </cell>
          <cell r="F50">
            <v>1.538774611755947E-5</v>
          </cell>
          <cell r="G50">
            <v>0.96917428022506036</v>
          </cell>
        </row>
        <row r="51">
          <cell r="B51">
            <v>2.0957127425513651</v>
          </cell>
          <cell r="C51">
            <v>2.2700574968380884</v>
          </cell>
          <cell r="D51">
            <v>2.0302602784349126</v>
          </cell>
          <cell r="E51">
            <v>2.7052733462650731</v>
          </cell>
          <cell r="F51">
            <v>7.5258457963177738</v>
          </cell>
          <cell r="G51">
            <v>6.5556954627347181</v>
          </cell>
        </row>
        <row r="52">
          <cell r="B52">
            <v>5.5539000090204036</v>
          </cell>
          <cell r="C52">
            <v>6.0159353451421786</v>
          </cell>
          <cell r="D52">
            <v>6.0159353461059979</v>
          </cell>
          <cell r="E52">
            <v>6.0159353452619246</v>
          </cell>
          <cell r="F52">
            <v>6.0159353486162486</v>
          </cell>
          <cell r="G52">
            <v>6.0159353525273449</v>
          </cell>
        </row>
        <row r="53">
          <cell r="B53">
            <v>6.1735442448848739</v>
          </cell>
          <cell r="C53">
            <v>7.1868580880072779</v>
          </cell>
          <cell r="D53">
            <v>6.0175421173818684</v>
          </cell>
          <cell r="E53">
            <v>4.9103314279253816</v>
          </cell>
          <cell r="F53">
            <v>2.1680053121645324</v>
          </cell>
          <cell r="G53">
            <v>0.44726443609232708</v>
          </cell>
        </row>
        <row r="54">
          <cell r="B54">
            <v>1.8770697058283434</v>
          </cell>
          <cell r="C54">
            <v>2.1600816443446162</v>
          </cell>
          <cell r="D54">
            <v>2.177362902735803</v>
          </cell>
          <cell r="E54">
            <v>2.2809877774405662</v>
          </cell>
          <cell r="F54">
            <v>2.7648725487131554</v>
          </cell>
          <cell r="G54">
            <v>2.5898449199165006</v>
          </cell>
        </row>
        <row r="55">
          <cell r="B55">
            <v>0.62699335417326996</v>
          </cell>
          <cell r="C55">
            <v>0.68733127363266378</v>
          </cell>
          <cell r="D55">
            <v>0.68733127601280697</v>
          </cell>
          <cell r="E55">
            <v>0.68733127928081006</v>
          </cell>
          <cell r="F55">
            <v>0.68733130736890513</v>
          </cell>
          <cell r="G55">
            <v>1.0083342222324545</v>
          </cell>
        </row>
        <row r="56">
          <cell r="B56">
            <v>1.2230653840355754</v>
          </cell>
          <cell r="C56">
            <v>1.3407655446910371</v>
          </cell>
          <cell r="D56">
            <v>1.4128011569025942</v>
          </cell>
          <cell r="E56">
            <v>1.4128008101247769</v>
          </cell>
          <cell r="F56">
            <v>1.6294054197613725</v>
          </cell>
          <cell r="G56">
            <v>1.7831419102106953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5.7108529976517045E-7</v>
          </cell>
          <cell r="F57">
            <v>5.678340141702185E-7</v>
          </cell>
          <cell r="G57">
            <v>5.6867780740509247E-7</v>
          </cell>
        </row>
        <row r="58">
          <cell r="B58">
            <v>0</v>
          </cell>
          <cell r="C58">
            <v>6.9642317946326671</v>
          </cell>
          <cell r="D58">
            <v>6.964222741847216</v>
          </cell>
          <cell r="E58">
            <v>6.9642271674851566</v>
          </cell>
          <cell r="F58">
            <v>8.4742467360869416</v>
          </cell>
          <cell r="G58">
            <v>8.4741338665292805</v>
          </cell>
        </row>
        <row r="59">
          <cell r="B59">
            <v>73.238307343485587</v>
          </cell>
          <cell r="C59">
            <v>78.573829171732328</v>
          </cell>
          <cell r="D59">
            <v>77.939290466636237</v>
          </cell>
          <cell r="E59">
            <v>76.703427143925012</v>
          </cell>
          <cell r="F59">
            <v>71.385518906508466</v>
          </cell>
          <cell r="G59">
            <v>65.010969311490172</v>
          </cell>
        </row>
      </sheetData>
      <sheetData sheetId="46">
        <row r="3">
          <cell r="B3">
            <v>44.576905515803361</v>
          </cell>
          <cell r="C3">
            <v>44.861180253054222</v>
          </cell>
          <cell r="D3">
            <v>44.662714311412103</v>
          </cell>
          <cell r="E3">
            <v>45.065504076889638</v>
          </cell>
          <cell r="F3">
            <v>46.18707015840706</v>
          </cell>
          <cell r="G3">
            <v>48.814106819216626</v>
          </cell>
        </row>
        <row r="10">
          <cell r="B10">
            <v>3.550247333396078</v>
          </cell>
          <cell r="C10">
            <v>8.5222529822679753</v>
          </cell>
          <cell r="D10">
            <v>8.5222442885833072</v>
          </cell>
          <cell r="E10">
            <v>8.5222429979520662</v>
          </cell>
          <cell r="F10">
            <v>10.582860418524623</v>
          </cell>
          <cell r="G10">
            <v>12.699199911095409</v>
          </cell>
        </row>
        <row r="15">
          <cell r="B15">
            <v>69.47000004664784</v>
          </cell>
          <cell r="C15">
            <v>69.701235305624664</v>
          </cell>
          <cell r="D15">
            <v>67.289974929058189</v>
          </cell>
          <cell r="E15">
            <v>67.524640684772962</v>
          </cell>
          <cell r="F15">
            <v>65.99593923187939</v>
          </cell>
          <cell r="G15">
            <v>63.85392863694306</v>
          </cell>
        </row>
        <row r="16">
          <cell r="B16">
            <v>60.231814895333677</v>
          </cell>
          <cell r="C16">
            <v>50.226976305297946</v>
          </cell>
          <cell r="D16">
            <v>44.705672286144583</v>
          </cell>
          <cell r="E16">
            <v>43.463088123687896</v>
          </cell>
          <cell r="F16">
            <v>33.852972107158095</v>
          </cell>
          <cell r="G16">
            <v>27.399864832736927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>
            <v>46.688746567596212</v>
          </cell>
          <cell r="C18">
            <v>48.273153180659676</v>
          </cell>
          <cell r="D18">
            <v>50.068599468971861</v>
          </cell>
          <cell r="E18">
            <v>51.176650654084938</v>
          </cell>
          <cell r="F18">
            <v>46.553025607235732</v>
          </cell>
          <cell r="G18">
            <v>39.607335145979306</v>
          </cell>
        </row>
        <row r="19">
          <cell r="B19">
            <v>0.31316450361969606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0.10000000126823211</v>
          </cell>
          <cell r="C20">
            <v>0.10000000050832775</v>
          </cell>
          <cell r="D20">
            <v>3.778317404759362E-6</v>
          </cell>
          <cell r="E20">
            <v>2.2396580153816732E-6</v>
          </cell>
          <cell r="F20">
            <v>0</v>
          </cell>
          <cell r="G20">
            <v>0</v>
          </cell>
        </row>
        <row r="21">
          <cell r="B21">
            <v>5.6034443962554183</v>
          </cell>
          <cell r="C21">
            <v>9.6725525829034353</v>
          </cell>
          <cell r="D21">
            <v>10.402651284998612</v>
          </cell>
          <cell r="E21">
            <v>8.0623961265213868</v>
          </cell>
          <cell r="F21">
            <v>12.701095609274017</v>
          </cell>
          <cell r="G21">
            <v>13.527750847338915</v>
          </cell>
        </row>
        <row r="22">
          <cell r="B22">
            <v>16.991186777489901</v>
          </cell>
          <cell r="C22">
            <v>17.613159620990057</v>
          </cell>
          <cell r="D22">
            <v>14.457614934227198</v>
          </cell>
          <cell r="E22">
            <v>14.184711386754964</v>
          </cell>
          <cell r="F22">
            <v>14.049296601712097</v>
          </cell>
          <cell r="G22">
            <v>12.619322371595832</v>
          </cell>
        </row>
        <row r="23">
          <cell r="B23">
            <v>2.5068244970084019</v>
          </cell>
          <cell r="C23">
            <v>2.9279869274558936</v>
          </cell>
          <cell r="D23">
            <v>2.9279869411795048</v>
          </cell>
          <cell r="E23">
            <v>2.927986950407008</v>
          </cell>
          <cell r="F23">
            <v>2.3989703122921986</v>
          </cell>
          <cell r="G23">
            <v>5.4707009503876582</v>
          </cell>
        </row>
        <row r="24">
          <cell r="B24">
            <v>0</v>
          </cell>
          <cell r="C24">
            <v>0</v>
          </cell>
          <cell r="D24">
            <v>7.7038434717028972E-6</v>
          </cell>
          <cell r="E24">
            <v>0</v>
          </cell>
          <cell r="F24">
            <v>9.6419328654909001E-2</v>
          </cell>
          <cell r="G24">
            <v>6.4910466705857428E-2</v>
          </cell>
        </row>
        <row r="25">
          <cell r="B25">
            <v>15.194965262133357</v>
          </cell>
          <cell r="C25">
            <v>18.072767718635482</v>
          </cell>
          <cell r="D25">
            <v>23.346931770452649</v>
          </cell>
          <cell r="E25">
            <v>25.965244204085707</v>
          </cell>
          <cell r="F25">
            <v>31.29532820749062</v>
          </cell>
          <cell r="G25">
            <v>36.072771831744873</v>
          </cell>
        </row>
        <row r="26">
          <cell r="B26">
            <v>217.10014694735275</v>
          </cell>
          <cell r="C26">
            <v>216.58783164207543</v>
          </cell>
          <cell r="D26">
            <v>213.19944309719344</v>
          </cell>
          <cell r="E26">
            <v>213.3047203699729</v>
          </cell>
          <cell r="F26">
            <v>206.94304700569705</v>
          </cell>
          <cell r="G26">
            <v>198.61658508343248</v>
          </cell>
        </row>
        <row r="102">
          <cell r="B102">
            <v>8.9079989665661614</v>
          </cell>
          <cell r="C102">
            <v>7.3879187354844085</v>
          </cell>
          <cell r="D102">
            <v>5.926331974955608</v>
          </cell>
          <cell r="E102">
            <v>5.2246662444516536</v>
          </cell>
          <cell r="F102">
            <v>3.5899745054766448</v>
          </cell>
          <cell r="G102">
            <v>0.60344294529188647</v>
          </cell>
        </row>
        <row r="104">
          <cell r="B104">
            <v>19.060324198303633</v>
          </cell>
          <cell r="C104">
            <v>22.701736198745355</v>
          </cell>
          <cell r="D104">
            <v>24.9307491279842</v>
          </cell>
          <cell r="E104">
            <v>27.74481199109843</v>
          </cell>
          <cell r="F104">
            <v>31.548265087574112</v>
          </cell>
          <cell r="G104">
            <v>33.636368888916891</v>
          </cell>
        </row>
        <row r="105">
          <cell r="B105">
            <v>45.124385639350578</v>
          </cell>
          <cell r="C105">
            <v>37.515774114837797</v>
          </cell>
          <cell r="D105">
            <v>40.048731805402007</v>
          </cell>
          <cell r="E105">
            <v>38.935568788941481</v>
          </cell>
          <cell r="F105">
            <v>30.326618245653751</v>
          </cell>
          <cell r="G105">
            <v>24.545709990121317</v>
          </cell>
        </row>
        <row r="106">
          <cell r="B106">
            <v>36.569914134427933</v>
          </cell>
          <cell r="C106">
            <v>39.140821514093602</v>
          </cell>
          <cell r="D106">
            <v>36.810213912698345</v>
          </cell>
          <cell r="E106">
            <v>38.002529145225694</v>
          </cell>
          <cell r="F106">
            <v>35.736624218433775</v>
          </cell>
          <cell r="G106">
            <v>32.717894300246002</v>
          </cell>
        </row>
        <row r="107">
          <cell r="B107">
            <v>0</v>
          </cell>
          <cell r="C107">
            <v>0</v>
          </cell>
          <cell r="D107">
            <v>1.7473377477486216E-5</v>
          </cell>
          <cell r="E107">
            <v>1.794397235649184E-5</v>
          </cell>
          <cell r="F107">
            <v>2.821915249786282E-5</v>
          </cell>
          <cell r="G107">
            <v>2.2896335614294022E-5</v>
          </cell>
        </row>
        <row r="108">
          <cell r="B108">
            <v>7.2000000913127027E-2</v>
          </cell>
          <cell r="C108">
            <v>7.2000000365995923E-2</v>
          </cell>
          <cell r="D108">
            <v>2.7203885314267401E-6</v>
          </cell>
          <cell r="E108">
            <v>1.6125537710748046E-6</v>
          </cell>
          <cell r="F108">
            <v>0</v>
          </cell>
          <cell r="G108">
            <v>0</v>
          </cell>
        </row>
        <row r="109">
          <cell r="B109">
            <v>7.3267371815326859E-2</v>
          </cell>
          <cell r="C109">
            <v>6.2132419592302642E-3</v>
          </cell>
          <cell r="D109">
            <v>0.39622545712389995</v>
          </cell>
          <cell r="E109">
            <v>0.5123724490978333</v>
          </cell>
          <cell r="F109">
            <v>2.6552618723977917</v>
          </cell>
          <cell r="G109">
            <v>3.6919124091718354</v>
          </cell>
        </row>
        <row r="110">
          <cell r="B110">
            <v>3.7808080362890832</v>
          </cell>
          <cell r="C110">
            <v>7.6930053235518132</v>
          </cell>
          <cell r="D110">
            <v>8.0258656031420852</v>
          </cell>
          <cell r="E110">
            <v>6.0226571610961805</v>
          </cell>
          <cell r="F110">
            <v>7.6633720429942445</v>
          </cell>
          <cell r="G110">
            <v>7.2983130783769941</v>
          </cell>
        </row>
        <row r="111">
          <cell r="B111">
            <v>9.1310727887555991</v>
          </cell>
          <cell r="C111">
            <v>9.0624229963586629</v>
          </cell>
          <cell r="D111">
            <v>7.298764569072306</v>
          </cell>
          <cell r="E111">
            <v>7.0106921959546593</v>
          </cell>
          <cell r="F111">
            <v>6.1269372273262128</v>
          </cell>
          <cell r="G111">
            <v>4.9459208954759362</v>
          </cell>
        </row>
        <row r="112">
          <cell r="B112">
            <v>2.6968828553670692</v>
          </cell>
          <cell r="C112">
            <v>3.1682189630338216</v>
          </cell>
          <cell r="D112">
            <v>3.1688828524311292</v>
          </cell>
          <cell r="E112">
            <v>3.2969417964960948</v>
          </cell>
          <cell r="F112">
            <v>4.2865014366687593</v>
          </cell>
          <cell r="G112">
            <v>4.5469608546955138</v>
          </cell>
        </row>
        <row r="113">
          <cell r="B113">
            <v>0.78533647234855097</v>
          </cell>
          <cell r="C113">
            <v>0.94126964318275208</v>
          </cell>
          <cell r="D113">
            <v>0.94126965453124956</v>
          </cell>
          <cell r="E113">
            <v>0.94126966050241001</v>
          </cell>
          <cell r="F113">
            <v>1.0555467742114286</v>
          </cell>
          <cell r="G113">
            <v>2.4071084373844602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129.75223779753313</v>
          </cell>
          <cell r="C116">
            <v>136.21163371388141</v>
          </cell>
          <cell r="D116">
            <v>136.06929943969016</v>
          </cell>
          <cell r="E116">
            <v>136.21377198734265</v>
          </cell>
          <cell r="F116">
            <v>133.57199004841382</v>
          </cell>
          <cell r="G116">
            <v>127.09285460711185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26.978273968021199</v>
          </cell>
          <cell r="C224">
            <v>26.144825325726721</v>
          </cell>
          <cell r="D224">
            <v>26.122554256880814</v>
          </cell>
          <cell r="E224">
            <v>26.211133240391444</v>
          </cell>
          <cell r="F224">
            <v>25.835180097136469</v>
          </cell>
          <cell r="G224">
            <v>26.292062231802426</v>
          </cell>
        </row>
        <row r="231">
          <cell r="B231">
            <v>15.552693146974821</v>
          </cell>
          <cell r="C231">
            <v>14.356627061350759</v>
          </cell>
          <cell r="D231">
            <v>10.455480395644251</v>
          </cell>
          <cell r="E231">
            <v>9.6982646339869554</v>
          </cell>
          <cell r="F231">
            <v>6.3335831410104806</v>
          </cell>
          <cell r="G231">
            <v>1.0646203334987243</v>
          </cell>
        </row>
        <row r="233">
          <cell r="B233">
            <v>22.30021348388324</v>
          </cell>
          <cell r="C233">
            <v>26.33719205871698</v>
          </cell>
          <cell r="D233">
            <v>34.038894404119098</v>
          </cell>
          <cell r="E233">
            <v>37.332721546348026</v>
          </cell>
          <cell r="F233">
            <v>43.938085044024923</v>
          </cell>
          <cell r="G233">
            <v>49.91496071440524</v>
          </cell>
        </row>
        <row r="234">
          <cell r="B234">
            <v>52.108841072275837</v>
          </cell>
          <cell r="C234">
            <v>43.481760960775318</v>
          </cell>
          <cell r="D234">
            <v>40.048812310324983</v>
          </cell>
          <cell r="E234">
            <v>38.935663170944082</v>
          </cell>
          <cell r="F234">
            <v>30.326620437802575</v>
          </cell>
          <cell r="G234">
            <v>24.545711891874035</v>
          </cell>
        </row>
        <row r="235">
          <cell r="B235">
            <v>42.950362594870434</v>
          </cell>
          <cell r="C235">
            <v>44.473326989546166</v>
          </cell>
          <cell r="D235">
            <v>45.414177774924234</v>
          </cell>
          <cell r="E235">
            <v>46.60649357274751</v>
          </cell>
          <cell r="F235">
            <v>42.871849063243268</v>
          </cell>
          <cell r="G235">
            <v>36.903769569055214</v>
          </cell>
        </row>
        <row r="236">
          <cell r="B236">
            <v>0</v>
          </cell>
          <cell r="C236">
            <v>0</v>
          </cell>
          <cell r="D236">
            <v>2.0259838894983533E-5</v>
          </cell>
          <cell r="E236">
            <v>2.1220281997763143E-5</v>
          </cell>
          <cell r="F236">
            <v>3.6125166080844109E-5</v>
          </cell>
          <cell r="G236">
            <v>3.1175298684003812E-5</v>
          </cell>
        </row>
        <row r="238">
          <cell r="B238">
            <v>9.8304741630588693E-2</v>
          </cell>
          <cell r="C238">
            <v>7.3941807715000819E-3</v>
          </cell>
          <cell r="D238">
            <v>0.46533616180039084</v>
          </cell>
          <cell r="E238">
            <v>0.60174185496052124</v>
          </cell>
          <cell r="F238">
            <v>3.1183998463170601</v>
          </cell>
          <cell r="G238">
            <v>4.3358658888949249</v>
          </cell>
        </row>
        <row r="239">
          <cell r="B239">
            <v>5.0728086452870631</v>
          </cell>
          <cell r="C239">
            <v>9.1551998798227494</v>
          </cell>
          <cell r="D239">
            <v>9.4257585618080721</v>
          </cell>
          <cell r="E239">
            <v>7.0731455180512501</v>
          </cell>
          <cell r="F239">
            <v>9.000038169328846</v>
          </cell>
          <cell r="G239">
            <v>8.5713048458018442</v>
          </cell>
        </row>
        <row r="240">
          <cell r="B240">
            <v>9.6515421969576884</v>
          </cell>
          <cell r="C240">
            <v>9.6596631464808187</v>
          </cell>
          <cell r="D240">
            <v>7.5954471794499563</v>
          </cell>
          <cell r="E240">
            <v>7.2956651417542897</v>
          </cell>
          <cell r="F240">
            <v>6.3759870061516803</v>
          </cell>
          <cell r="G240">
            <v>5.1469643295177132</v>
          </cell>
        </row>
        <row r="241">
          <cell r="B241">
            <v>2.8666740523570549</v>
          </cell>
          <cell r="C241">
            <v>3.3630548520539776</v>
          </cell>
          <cell r="D241">
            <v>3.2976926985097439</v>
          </cell>
          <cell r="E241">
            <v>3.4309570077465934</v>
          </cell>
          <cell r="F241">
            <v>4.4607405816885697</v>
          </cell>
          <cell r="G241">
            <v>4.7317872290848317</v>
          </cell>
        </row>
        <row r="242">
          <cell r="B242">
            <v>2.5068244970084019</v>
          </cell>
          <cell r="C242">
            <v>2.9279869274558936</v>
          </cell>
          <cell r="D242">
            <v>2.9279869411795048</v>
          </cell>
          <cell r="E242">
            <v>2.927986950407008</v>
          </cell>
          <cell r="F242">
            <v>2.3989703122921986</v>
          </cell>
          <cell r="G242">
            <v>5.4707009503876582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3.550247333396078</v>
          </cell>
          <cell r="C244">
            <v>8.5222529822679753</v>
          </cell>
          <cell r="D244">
            <v>8.5222442885833072</v>
          </cell>
          <cell r="E244">
            <v>8.5222429979520662</v>
          </cell>
          <cell r="F244">
            <v>10.582860418524623</v>
          </cell>
          <cell r="G244">
            <v>12.699199911095409</v>
          </cell>
        </row>
        <row r="245">
          <cell r="B245">
            <v>156.73051176555433</v>
          </cell>
          <cell r="C245">
            <v>162.35645903960815</v>
          </cell>
          <cell r="D245">
            <v>162.19185369657094</v>
          </cell>
          <cell r="E245">
            <v>162.42490522773411</v>
          </cell>
          <cell r="F245">
            <v>159.40717014555031</v>
          </cell>
          <cell r="G245">
            <v>153.38491683891428</v>
          </cell>
        </row>
      </sheetData>
      <sheetData sheetId="47">
        <row r="21">
          <cell r="B21">
            <v>77.918297355636994</v>
          </cell>
          <cell r="C21">
            <v>77.356455469194401</v>
          </cell>
          <cell r="D21">
            <v>76.111091655155306</v>
          </cell>
          <cell r="E21">
            <v>63.80861454822449</v>
          </cell>
          <cell r="F21">
            <v>40.109210803522153</v>
          </cell>
          <cell r="G21">
            <v>32.196822026230649</v>
          </cell>
        </row>
        <row r="22">
          <cell r="B22">
            <v>117.84212816728271</v>
          </cell>
          <cell r="C22">
            <v>108.97993249128082</v>
          </cell>
          <cell r="D22">
            <v>90.764931203738911</v>
          </cell>
          <cell r="E22">
            <v>69.291002195998743</v>
          </cell>
          <cell r="F22">
            <v>53.912973323259102</v>
          </cell>
          <cell r="G22">
            <v>49.196751336597437</v>
          </cell>
        </row>
        <row r="24">
          <cell r="B24">
            <v>0.28708644985468407</v>
          </cell>
          <cell r="C24">
            <v>0.22500765686335522</v>
          </cell>
          <cell r="D24">
            <v>5.9544268026669682</v>
          </cell>
          <cell r="E24">
            <v>7.8679649085698342</v>
          </cell>
          <cell r="F24">
            <v>1.7078805804212769</v>
          </cell>
          <cell r="G24">
            <v>2.6663334598219111</v>
          </cell>
        </row>
        <row r="25">
          <cell r="B25">
            <v>4.5122470416718583</v>
          </cell>
          <cell r="C25">
            <v>4.4797108381214592</v>
          </cell>
          <cell r="D25">
            <v>4.4075925733772312</v>
          </cell>
          <cell r="E25">
            <v>3.6951557746601278</v>
          </cell>
          <cell r="F25">
            <v>2.3227240330238925</v>
          </cell>
          <cell r="G25">
            <v>1.8645178403729454</v>
          </cell>
        </row>
        <row r="26">
          <cell r="B26">
            <v>2.970928449032721</v>
          </cell>
          <cell r="C26">
            <v>2.9709284394394087</v>
          </cell>
          <cell r="D26">
            <v>2.9709284394210291</v>
          </cell>
          <cell r="E26">
            <v>2.3767568796850171</v>
          </cell>
          <cell r="F26">
            <v>1.1883938836859529</v>
          </cell>
          <cell r="G26">
            <v>1.280153297732775</v>
          </cell>
        </row>
        <row r="27">
          <cell r="B27">
            <v>2.3283239580414925E-2</v>
          </cell>
          <cell r="C27">
            <v>4.1396290777423489E-2</v>
          </cell>
          <cell r="D27">
            <v>1.9701264333342641E-2</v>
          </cell>
          <cell r="E27">
            <v>0</v>
          </cell>
          <cell r="F27">
            <v>0</v>
          </cell>
          <cell r="G27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1.2953485547293758E-4</v>
          </cell>
          <cell r="F32">
            <v>2.6602928227741974E-4</v>
          </cell>
          <cell r="G32">
            <v>1.9645368219072528</v>
          </cell>
        </row>
      </sheetData>
      <sheetData sheetId="48">
        <row r="53">
          <cell r="B53">
            <v>2.5733772430039581</v>
          </cell>
          <cell r="C53">
            <v>2.6261486826451472</v>
          </cell>
          <cell r="D53">
            <v>2.4894312550888964</v>
          </cell>
          <cell r="E53">
            <v>2.3589143340845684</v>
          </cell>
          <cell r="F53">
            <v>2.2663683300233681</v>
          </cell>
          <cell r="G53">
            <v>2.3173900901961555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9.7625456440271505E-7</v>
          </cell>
          <cell r="F54">
            <v>2.2458978753727703E-6</v>
          </cell>
          <cell r="G54">
            <v>0</v>
          </cell>
        </row>
        <row r="55">
          <cell r="B55">
            <v>6.4912570872981572</v>
          </cell>
          <cell r="C55">
            <v>5.9912946849349886</v>
          </cell>
          <cell r="D55">
            <v>5.7679919605989403</v>
          </cell>
          <cell r="E55">
            <v>5.3315871772399577</v>
          </cell>
          <cell r="F55">
            <v>4.3192129934505985</v>
          </cell>
          <cell r="G55">
            <v>3.2615363522184229</v>
          </cell>
        </row>
        <row r="56">
          <cell r="B56">
            <v>3.7893298956371901</v>
          </cell>
          <cell r="C56">
            <v>3.3594811483898703</v>
          </cell>
          <cell r="D56">
            <v>3.47040733365816</v>
          </cell>
          <cell r="E56">
            <v>3.4568338862150605</v>
          </cell>
          <cell r="F56">
            <v>3.1231146273841839</v>
          </cell>
          <cell r="G56">
            <v>2.7529346219644748</v>
          </cell>
        </row>
        <row r="57">
          <cell r="B57">
            <v>7.1734191498535349</v>
          </cell>
          <cell r="C57">
            <v>6.5057320188783416</v>
          </cell>
          <cell r="D57">
            <v>6.2201343991855831</v>
          </cell>
          <cell r="E57">
            <v>6.2012682248845357</v>
          </cell>
          <cell r="F57">
            <v>5.4595646129515503</v>
          </cell>
          <cell r="G57">
            <v>4.6963277059146202</v>
          </cell>
        </row>
        <row r="58">
          <cell r="B58">
            <v>14.582090017739885</v>
          </cell>
          <cell r="C58">
            <v>14.016462924145555</v>
          </cell>
          <cell r="D58">
            <v>12.924584899949158</v>
          </cell>
          <cell r="E58">
            <v>10.52381170310103</v>
          </cell>
          <cell r="F58">
            <v>7.1365858603595065</v>
          </cell>
          <cell r="G58">
            <v>6.2223352427275529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F1686" sqref="F1686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299.34488112048206</v>
      </c>
      <c r="G2" s="3">
        <f t="shared" ref="G2:K2" si="0">G3+G8+G11+G12+G16+G17+G18+G19</f>
        <v>293.52053175941626</v>
      </c>
      <c r="H2" s="3">
        <f t="shared" si="0"/>
        <v>331.00552665679123</v>
      </c>
      <c r="I2" s="3">
        <f t="shared" si="0"/>
        <v>356.87657415654479</v>
      </c>
      <c r="J2" s="3">
        <f t="shared" si="0"/>
        <v>382.01924923756889</v>
      </c>
      <c r="K2" s="3">
        <f t="shared" si="0"/>
        <v>436.75775927319387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44.770000005492065</v>
      </c>
      <c r="G3" s="1">
        <f t="shared" ref="G3:K3" si="3">SUM(G4:G7)</f>
        <v>47.260900605322149</v>
      </c>
      <c r="H3" s="1">
        <f t="shared" si="3"/>
        <v>47.260900607765755</v>
      </c>
      <c r="I3" s="1">
        <f t="shared" si="3"/>
        <v>47.260898970177763</v>
      </c>
      <c r="J3" s="1">
        <f t="shared" si="3"/>
        <v>49.536646654476627</v>
      </c>
      <c r="K3" s="1">
        <f t="shared" si="3"/>
        <v>50.521179066693904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10.182339393411889</v>
      </c>
      <c r="G4" s="1" cm="1">
        <f t="array" ref="G4">SUMPRODUCT(("RNWWOD1"=[1]OUT_PrimaryEnergyCons!$A$1:$A$1000)*1,[1]OUT_PrimaryEnergyCons!E$1:E$1000)</f>
        <v>11.152950465232077</v>
      </c>
      <c r="H4" s="1" cm="1">
        <f t="array" ref="H4">SUMPRODUCT(("RNWWOD1"=[1]OUT_PrimaryEnergyCons!$A$1:$A$1000)*1,[1]OUT_PrimaryEnergyCons!F$1:F$1000)</f>
        <v>12.608867074753348</v>
      </c>
      <c r="I4" s="1" cm="1">
        <f t="array" ref="I4">SUMPRODUCT(("RNWWOD1"=[1]OUT_PrimaryEnergyCons!$A$1:$A$1000)*1,[1]OUT_PrimaryEnergyCons!G$1:G$1000)</f>
        <v>15.035394761029341</v>
      </c>
      <c r="J4" s="1" cm="1">
        <f t="array" ref="J4">SUMPRODUCT(("RNWWOD1"=[1]OUT_PrimaryEnergyCons!$A$1:$A$1000)*1,[1]OUT_PrimaryEnergyCons!H$1:H$1000)</f>
        <v>17.461922448594443</v>
      </c>
      <c r="K4" s="1" cm="1">
        <f t="array" ref="K4">SUMPRODUCT(("RNWWOD1"=[1]OUT_PrimaryEnergyCons!$A$1:$A$1000)*1,[1]OUT_PrimaryEnergyCons!I$1:I$1000)</f>
        <v>17.461922448664083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7.4592162299028493</v>
      </c>
      <c r="G5" s="1" cm="1">
        <f t="array" ref="G5">SUMPRODUCT(("RNWWOD2"=[1]OUT_PrimaryEnergyCons!$A$1:$A$1000)*1,[1]OUT_PrimaryEnergyCons!E$1:E$1000)</f>
        <v>8.0030400927171605</v>
      </c>
      <c r="H5" s="1" cm="1">
        <f t="array" ref="H5">SUMPRODUCT(("RNWWOD2"=[1]OUT_PrimaryEnergyCons!$A$1:$A$1000)*1,[1]OUT_PrimaryEnergyCons!F$1:F$1000)</f>
        <v>8.8187758886713503</v>
      </c>
      <c r="I5" s="1" cm="1">
        <f t="array" ref="I5">SUMPRODUCT(("RNWWOD2"=[1]OUT_PrimaryEnergyCons!$A$1:$A$1000)*1,[1]OUT_PrimaryEnergyCons!G$1:G$1000)</f>
        <v>10.178335551719977</v>
      </c>
      <c r="J5" s="1" cm="1">
        <f t="array" ref="J5">SUMPRODUCT(("RNWWOD2"=[1]OUT_PrimaryEnergyCons!$A$1:$A$1000)*1,[1]OUT_PrimaryEnergyCons!H$1:H$1000)</f>
        <v>10.230788214600357</v>
      </c>
      <c r="K5" s="1" cm="1">
        <f t="array" ref="K5">SUMPRODUCT(("RNWWOD2"=[1]OUT_PrimaryEnergyCons!$A$1:$A$1000)*1,[1]OUT_PrimaryEnergyCons!I$1:I$1000)</f>
        <v>7.6165742104710912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2.6225281472771855</v>
      </c>
      <c r="G6" s="1" cm="1">
        <f t="array" ref="G6">SUMPRODUCT(("RNWWOD3"=[1]OUT_PrimaryEnergyCons!$A$1:$A$1000)*1,[1]OUT_PrimaryEnergyCons!E$1:E$1000)</f>
        <v>3.2650043799777917</v>
      </c>
      <c r="H6" s="1" cm="1">
        <f t="array" ref="H6">SUMPRODUCT(("RNWWOD3"=[1]OUT_PrimaryEnergyCons!$A$1:$A$1000)*1,[1]OUT_PrimaryEnergyCons!F$1:F$1000)</f>
        <v>4.2287187324775291</v>
      </c>
      <c r="I6" s="1" cm="1">
        <f t="array" ref="I6">SUMPRODUCT(("RNWWOD3"=[1]OUT_PrimaryEnergyCons!$A$1:$A$1000)*1,[1]OUT_PrimaryEnergyCons!G$1:G$1000)</f>
        <v>5.834909325127251</v>
      </c>
      <c r="J6" s="1" cm="1">
        <f t="array" ref="J6">SUMPRODUCT(("RNWWOD3"=[1]OUT_PrimaryEnergyCons!$A$1:$A$1000)*1,[1]OUT_PrimaryEnergyCons!H$1:H$1000)</f>
        <v>6.3806238434707385</v>
      </c>
      <c r="K6" s="1" cm="1">
        <f t="array" ref="K6">SUMPRODUCT(("RNWWOD3"=[1]OUT_PrimaryEnergyCons!$A$1:$A$1000)*1,[1]OUT_PrimaryEnergyCons!I$1:I$1000)</f>
        <v>4.2596716992226185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24.505916234900141</v>
      </c>
      <c r="G7" s="1" cm="1">
        <f t="array" ref="G7">SUMPRODUCT(("RNWWOD4"=[1]OUT_PrimaryEnergyCons!$A$1:$A$1000)*1+("RNWWOD5"=[1]OUT_PrimaryEnergyCons!$A$1:$A$1000)*1,[1]OUT_PrimaryEnergyCons!E$1:E$1000)</f>
        <v>24.839905667395115</v>
      </c>
      <c r="H7" s="1" cm="1">
        <f t="array" ref="H7">SUMPRODUCT(("RNWWOD4"=[1]OUT_PrimaryEnergyCons!$A$1:$A$1000)*1+("RNWWOD5"=[1]OUT_PrimaryEnergyCons!$A$1:$A$1000)*1,[1]OUT_PrimaryEnergyCons!F$1:F$1000)</f>
        <v>21.604538911863528</v>
      </c>
      <c r="I7" s="1" cm="1">
        <f t="array" ref="I7">SUMPRODUCT(("RNWWOD4"=[1]OUT_PrimaryEnergyCons!$A$1:$A$1000)*1+("RNWWOD5"=[1]OUT_PrimaryEnergyCons!$A$1:$A$1000)*1,[1]OUT_PrimaryEnergyCons!G$1:G$1000)</f>
        <v>16.212259332301198</v>
      </c>
      <c r="J7" s="1" cm="1">
        <f t="array" ref="J7">SUMPRODUCT(("RNWWOD4"=[1]OUT_PrimaryEnergyCons!$A$1:$A$1000)*1+("RNWWOD5"=[1]OUT_PrimaryEnergyCons!$A$1:$A$1000)*1,[1]OUT_PrimaryEnergyCons!H$1:H$1000)</f>
        <v>15.463312147811088</v>
      </c>
      <c r="K7" s="1" cm="1">
        <f t="array" ref="K7">SUMPRODUCT(("RNWWOD4"=[1]OUT_PrimaryEnergyCons!$A$1:$A$1000)*1+("RNWWOD5"=[1]OUT_PrimaryEnergyCons!$A$1:$A$1000)*1,[1]OUT_PrimaryEnergyCons!I$1:I$1000)</f>
        <v>21.183010708336113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69.39287675194845</v>
      </c>
      <c r="G8" s="1">
        <f t="shared" ref="G8:K8" si="7">SUM(G9:G10)</f>
        <v>69.663482251429429</v>
      </c>
      <c r="H8" s="1">
        <f t="shared" si="7"/>
        <v>69.270569072792853</v>
      </c>
      <c r="I8" s="1">
        <f t="shared" si="7"/>
        <v>68.821063448833087</v>
      </c>
      <c r="J8" s="1">
        <f t="shared" si="7"/>
        <v>68.940546949904387</v>
      </c>
      <c r="K8" s="1">
        <f t="shared" si="7"/>
        <v>77.502286397338736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35.611777217434714</v>
      </c>
      <c r="G9" s="1" cm="1">
        <f t="array" ref="G9">SUMPRODUCT(("RNNWWST1"=[1]OUT_PrimaryEnergyCons!$A$1:$A$1000)*1,[1]OUT_PrimaryEnergyCons!E$1:E$1000)</f>
        <v>35.882382720160166</v>
      </c>
      <c r="H9" s="1" cm="1">
        <f t="array" ref="H9">SUMPRODUCT(("RNNWWST1"=[1]OUT_PrimaryEnergyCons!$A$1:$A$1000)*1,[1]OUT_PrimaryEnergyCons!F$1:F$1000)</f>
        <v>35.489469540751045</v>
      </c>
      <c r="I9" s="1" cm="1">
        <f t="array" ref="I9">SUMPRODUCT(("RNNWWST1"=[1]OUT_PrimaryEnergyCons!$A$1:$A$1000)*1,[1]OUT_PrimaryEnergyCons!G$1:G$1000)</f>
        <v>35.039963917265432</v>
      </c>
      <c r="J9" s="1" cm="1">
        <f t="array" ref="J9">SUMPRODUCT(("RNNWWST1"=[1]OUT_PrimaryEnergyCons!$A$1:$A$1000)*1,[1]OUT_PrimaryEnergyCons!H$1:H$1000)</f>
        <v>35.159447406786562</v>
      </c>
      <c r="K9" s="1" cm="1">
        <f t="array" ref="K9">SUMPRODUCT(("RNNWWST1"=[1]OUT_PrimaryEnergyCons!$A$1:$A$1000)*1,[1]OUT_PrimaryEnergyCons!I$1:I$1000)</f>
        <v>35.603175302950305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33.781099534513743</v>
      </c>
      <c r="G10" s="1" cm="1">
        <f t="array" ref="G10">SUMPRODUCT(("RNWWST1"=[1]OUT_PrimaryEnergyCons!$A$1:$A$1000)*1,[1]OUT_PrimaryEnergyCons!E$1:E$1000)</f>
        <v>33.78109953126927</v>
      </c>
      <c r="H10" s="1" cm="1">
        <f t="array" ref="H10">SUMPRODUCT(("RNWWST1"=[1]OUT_PrimaryEnergyCons!$A$1:$A$1000)*1,[1]OUT_PrimaryEnergyCons!F$1:F$1000)</f>
        <v>33.7810995320418</v>
      </c>
      <c r="I10" s="1" cm="1">
        <f t="array" ref="I10">SUMPRODUCT(("RNWWST1"=[1]OUT_PrimaryEnergyCons!$A$1:$A$1000)*1,[1]OUT_PrimaryEnergyCons!G$1:G$1000)</f>
        <v>33.781099531567655</v>
      </c>
      <c r="J10" s="1" cm="1">
        <f t="array" ref="J10">SUMPRODUCT(("RNWWST1"=[1]OUT_PrimaryEnergyCons!$A$1:$A$1000)*1,[1]OUT_PrimaryEnergyCons!H$1:H$1000)</f>
        <v>33.781099543117833</v>
      </c>
      <c r="K10" s="1" cm="1">
        <f t="array" ref="K10">SUMPRODUCT(("RNWWST1"=[1]OUT_PrimaryEnergyCons!$A$1:$A$1000)*1,[1]OUT_PrimaryEnergyCons!I$1:I$1000)</f>
        <v>41.899111094388431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3.7980800256708962</v>
      </c>
      <c r="G11" s="1" cm="1">
        <f t="array" ref="G11">SUMPRODUCT(("mnr"=[1]OUT_PrimaryEnergyCons!$C$1:$C$1000)*1,[1]OUT_PrimaryEnergyCons!E$1:E$1000)</f>
        <v>11.708571699828711</v>
      </c>
      <c r="H11" s="1" cm="1">
        <f t="array" ref="H11">SUMPRODUCT(("mnr"=[1]OUT_PrimaryEnergyCons!$C$1:$C$1000)*1,[1]OUT_PrimaryEnergyCons!F$1:F$1000)</f>
        <v>14.568024486564822</v>
      </c>
      <c r="I11" s="1" cm="1">
        <f t="array" ref="I11">SUMPRODUCT(("mnr"=[1]OUT_PrimaryEnergyCons!$C$1:$C$1000)*1,[1]OUT_PrimaryEnergyCons!G$1:G$1000)</f>
        <v>17.106705000274992</v>
      </c>
      <c r="J11" s="1" cm="1">
        <f t="array" ref="J11">SUMPRODUCT(("mnr"=[1]OUT_PrimaryEnergyCons!$C$1:$C$1000)*1,[1]OUT_PrimaryEnergyCons!H$1:H$1000)</f>
        <v>17.106705338132837</v>
      </c>
      <c r="K11" s="1" cm="1">
        <f t="array" ref="K11">SUMPRODUCT(("mnr"=[1]OUT_PrimaryEnergyCons!$C$1:$C$1000)*1,[1]OUT_PrimaryEnergyCons!I$1:I$1000)</f>
        <v>26.999999996177205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149.43048001356146</v>
      </c>
      <c r="G12" s="1">
        <f t="shared" ref="G12:K12" si="8">SUM(G13:G15)</f>
        <v>125.6040016244674</v>
      </c>
      <c r="H12" s="1">
        <f t="shared" si="8"/>
        <v>138.08058911811571</v>
      </c>
      <c r="I12" s="1">
        <f t="shared" si="8"/>
        <v>149.83006270194923</v>
      </c>
      <c r="J12" s="1">
        <f t="shared" si="8"/>
        <v>151.78945038743902</v>
      </c>
      <c r="K12" s="1">
        <f t="shared" si="8"/>
        <v>150.41588772098174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66.745679999973873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49.798799540204008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68.537825547990536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69.622716974459181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70.856867392551408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67.950368485892639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66.63240000140317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55.763996363113613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65.547509271177688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64.462617966561552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63.228468910340453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66.134967473220343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16.052400012184428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20.04120572114978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3.9952542989474917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15.744727760928507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17.704114084547161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16.330551761868772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16.523345179299209</v>
      </c>
      <c r="H16" s="1" cm="1">
        <f t="array" ref="H16">SUMPRODUCT(ISNUMBER(SEARCH("SOL",[1]OUT_PrimaryEnergyCons!$C$1:$C$1000))*1,[1]OUT_PrimaryEnergyCons!F$1:F$1000)</f>
        <v>32.500804681916392</v>
      </c>
      <c r="I16" s="1" cm="1">
        <f t="array" ref="I16">SUMPRODUCT(ISNUMBER(SEARCH("SOL",[1]OUT_PrimaryEnergyCons!$C$1:$C$1000))*1,[1]OUT_PrimaryEnergyCons!G$1:G$1000)</f>
        <v>40.624844528939178</v>
      </c>
      <c r="J16" s="1" cm="1">
        <f t="array" ref="J16">SUMPRODUCT(ISNUMBER(SEARCH("SOL",[1]OUT_PrimaryEnergyCons!$C$1:$C$1000))*1,[1]OUT_PrimaryEnergyCons!H$1:H$1000)</f>
        <v>52.740011295044461</v>
      </c>
      <c r="K16" s="1" cm="1">
        <f t="array" ref="K16">SUMPRODUCT(ISNUMBER(SEARCH("SOL",[1]OUT_PrimaryEnergyCons!$C$1:$C$1000))*1,[1]OUT_PrimaryEnergyCons!I$1:I$1000)</f>
        <v>79.5879268617918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0.5239950998321764</v>
      </c>
      <c r="G17" s="1" cm="1">
        <f t="array" ref="G17">SUMPRODUCT(ISNUMBER(SEARCH("wnd",[1]OUT_PrimaryEnergyCons!$C$1:$C$1000))*1,[1]OUT_PrimaryEnergyCons!E$1:E$1000)</f>
        <v>0.54528705242786812</v>
      </c>
      <c r="H17" s="1" cm="1">
        <f t="array" ref="H17">SUMPRODUCT(ISNUMBER(SEARCH("wnd",[1]OUT_PrimaryEnergyCons!$C$1:$C$1000))*1,[1]OUT_PrimaryEnergyCons!F$1:F$1000)</f>
        <v>1.5470854366181102</v>
      </c>
      <c r="I17" s="1" cm="1">
        <f t="array" ref="I17">SUMPRODUCT(ISNUMBER(SEARCH("wnd",[1]OUT_PrimaryEnergyCons!$C$1:$C$1000))*1,[1]OUT_PrimaryEnergyCons!G$1:G$1000)</f>
        <v>1.9745187081175681</v>
      </c>
      <c r="J17" s="1" cm="1">
        <f t="array" ref="J17">SUMPRODUCT(ISNUMBER(SEARCH("wnd",[1]OUT_PrimaryEnergyCons!$C$1:$C$1000))*1,[1]OUT_PrimaryEnergyCons!H$1:H$1000)</f>
        <v>3.9599905793111763</v>
      </c>
      <c r="K17" s="1" cm="1">
        <f t="array" ref="K17">SUMPRODUCT(ISNUMBER(SEARCH("wnd",[1]OUT_PrimaryEnergyCons!$C$1:$C$1000))*1,[1]OUT_PrimaryEnergyCons!I$1:I$1000)</f>
        <v>7.9200138763488832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18.873003814903779</v>
      </c>
      <c r="G18" s="1">
        <f>[1]Overview!C$9-G19</f>
        <v>22.214943346641544</v>
      </c>
      <c r="H18" s="1">
        <f>[1]Overview!D$9-H19</f>
        <v>27.777553253017604</v>
      </c>
      <c r="I18" s="1">
        <f>[1]Overview!E$9-I19</f>
        <v>31.25848079825295</v>
      </c>
      <c r="J18" s="1">
        <f>[1]Overview!F$9-J19</f>
        <v>37.945838266833334</v>
      </c>
      <c r="K18" s="1">
        <f>[1]Overview!G$9-K19</f>
        <v>43.810398925225954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5.9766427075662653E-5</v>
      </c>
      <c r="K19" s="1">
        <f>+[1]Overview!G$28</f>
        <v>6.6428635628300884E-5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780.08405130825929</v>
      </c>
      <c r="G20" s="3">
        <f t="shared" si="9"/>
        <v>703.36183081686886</v>
      </c>
      <c r="H20" s="3">
        <f t="shared" si="9"/>
        <v>597.3983020668278</v>
      </c>
      <c r="I20" s="3">
        <f t="shared" si="9"/>
        <v>565.67698659916198</v>
      </c>
      <c r="J20" s="3">
        <f t="shared" si="9"/>
        <v>408.33206510519346</v>
      </c>
      <c r="K20" s="3">
        <f t="shared" si="9"/>
        <v>255.82731718014583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3.6600000070195446</v>
      </c>
      <c r="G21" s="1" cm="1">
        <f t="array" ref="G21">SUMPRODUCT(("COA"=[1]OUT_PrimaryEnergyCons!$C$4:$C$10000)*1,[1]OUT_PrimaryEnergyCons!E$4:E$10000)</f>
        <v>3.5647164177449966</v>
      </c>
      <c r="H21" s="1" cm="1">
        <f t="array" ref="H21">SUMPRODUCT(("COA"=[1]OUT_PrimaryEnergyCons!$C$4:$C$10000)*1,[1]OUT_PrimaryEnergyCons!F$4:F$10000)</f>
        <v>1.7325132985400031</v>
      </c>
      <c r="I21" s="1" cm="1">
        <f t="array" ref="I21">SUMPRODUCT(("COA"=[1]OUT_PrimaryEnergyCons!$C$4:$C$10000)*1,[1]OUT_PrimaryEnergyCons!G$4:G$10000)</f>
        <v>5.8941682827918235E-6</v>
      </c>
      <c r="J21" s="1" cm="1">
        <f t="array" ref="J21">SUMPRODUCT(("COA"=[1]OUT_PrimaryEnergyCons!$C$4:$C$10000)*1,[1]OUT_PrimaryEnergyCons!H$4:H$10000)</f>
        <v>1.5056647720608531E-6</v>
      </c>
      <c r="K21" s="1" cm="1">
        <f t="array" ref="K21">SUMPRODUCT(("COA"=[1]OUT_PrimaryEnergyCons!$C$4:$C$10000)*1,[1]OUT_PrimaryEnergyCons!I$4:I$10000)</f>
        <v>0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311.30030914775028</v>
      </c>
      <c r="G22" s="1">
        <f t="shared" ref="G22:K22" si="10">G23+G29</f>
        <v>289.06000234733801</v>
      </c>
      <c r="H22" s="1">
        <f t="shared" si="10"/>
        <v>258.23103344515113</v>
      </c>
      <c r="I22" s="1">
        <f t="shared" si="10"/>
        <v>219.24615010009484</v>
      </c>
      <c r="J22" s="1">
        <f t="shared" si="10"/>
        <v>150.96176447673966</v>
      </c>
      <c r="K22" s="1">
        <f t="shared" si="10"/>
        <v>127.38481291572121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304.28604328090199</v>
      </c>
      <c r="G23" s="1">
        <f t="shared" ref="G23:K23" si="14">SUM(G24:G28)</f>
        <v>281.49823483724703</v>
      </c>
      <c r="H23" s="1">
        <f t="shared" si="14"/>
        <v>251.15628204823864</v>
      </c>
      <c r="I23" s="1">
        <f t="shared" si="14"/>
        <v>212.48064309414482</v>
      </c>
      <c r="J23" s="1">
        <f t="shared" si="14"/>
        <v>145.5891571969124</v>
      </c>
      <c r="K23" s="1">
        <f t="shared" si="14"/>
        <v>122.10905328805386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101.7200380055485</v>
      </c>
      <c r="G24" s="1" cm="1">
        <f t="array" ref="G24">SUMPRODUCT(("LFO"=[1]OUT_PrimaryEnergyCons!$C$4:$C$10000)*1,[1]OUT_PrimaryEnergyCons!E$4:E$10000)</f>
        <v>90.97736847976843</v>
      </c>
      <c r="H24" s="1" cm="1">
        <f t="array" ref="H24">SUMPRODUCT(("LFO"=[1]OUT_PrimaryEnergyCons!$C$4:$C$10000)*1,[1]OUT_PrimaryEnergyCons!F$4:F$10000)</f>
        <v>79.942291708933027</v>
      </c>
      <c r="I24" s="1" cm="1">
        <f t="array" ref="I24">SUMPRODUCT(("LFO"=[1]OUT_PrimaryEnergyCons!$C$4:$C$10000)*1,[1]OUT_PrimaryEnergyCons!G$4:G$10000)</f>
        <v>75.410305088117781</v>
      </c>
      <c r="J24" s="1" cm="1">
        <f t="array" ref="J24">SUMPRODUCT(("LFO"=[1]OUT_PrimaryEnergyCons!$C$4:$C$10000)*1,[1]OUT_PrimaryEnergyCons!H$4:H$10000)</f>
        <v>49.821460724601437</v>
      </c>
      <c r="K24" s="1" cm="1">
        <f t="array" ref="K24">SUMPRODUCT(("LFO"=[1]OUT_PrimaryEnergyCons!$C$4:$C$10000)*1,[1]OUT_PrimaryEnergyCons!I$4:I$10000)</f>
        <v>39.501470231871956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2.7763686050662164</v>
      </c>
      <c r="G25" s="1" cm="1">
        <f t="array" ref="G25">SUMPRODUCT(("HFO"=[1]OUT_PrimaryEnergyCons!$C$4:$C$10000)*1,[1]OUT_PrimaryEnergyCons!E$4:E$10000)</f>
        <v>9.4735460249486999E-8</v>
      </c>
      <c r="H25" s="1" cm="1">
        <f t="array" ref="H25">SUMPRODUCT(("HFO"=[1]OUT_PrimaryEnergyCons!$C$4:$C$10000)*1,[1]OUT_PrimaryEnergyCons!F$4:F$10000)</f>
        <v>2.1164106744900074E-6</v>
      </c>
      <c r="I25" s="1" cm="1">
        <f t="array" ref="I25">SUMPRODUCT(("HFO"=[1]OUT_PrimaryEnergyCons!$C$4:$C$10000)*1,[1]OUT_PrimaryEnergyCons!G$4:G$10000)</f>
        <v>1.1938523155645532E-6</v>
      </c>
      <c r="J25" s="1" cm="1">
        <f t="array" ref="J25">SUMPRODUCT(("HFO"=[1]OUT_PrimaryEnergyCons!$C$4:$C$10000)*1,[1]OUT_PrimaryEnergyCons!H$4:H$10000)</f>
        <v>1.4312375474316951E-6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119.59977904580161</v>
      </c>
      <c r="G26" s="1" cm="1">
        <f t="array" ref="G26">SUMPRODUCT(("DSL"=[1]OUT_PrimaryEnergyCons!$C$4:$C$10000)*1,[1]OUT_PrimaryEnergyCons!E$4:E$10000)</f>
        <v>110.6054010487758</v>
      </c>
      <c r="H26" s="1" cm="1">
        <f t="array" ref="H26">SUMPRODUCT(("DSL"=[1]OUT_PrimaryEnergyCons!$C$4:$C$10000)*1,[1]OUT_PrimaryEnergyCons!F$4:F$10000)</f>
        <v>92.118717524047739</v>
      </c>
      <c r="I26" s="1" cm="1">
        <f t="array" ref="I26">SUMPRODUCT(("DSL"=[1]OUT_PrimaryEnergyCons!$C$4:$C$10000)*1,[1]OUT_PrimaryEnergyCons!G$4:G$10000)</f>
        <v>70.324498389400517</v>
      </c>
      <c r="J26" s="1" cm="1">
        <f t="array" ref="J26">SUMPRODUCT(("DSL"=[1]OUT_PrimaryEnergyCons!$C$4:$C$10000)*1,[1]OUT_PrimaryEnergyCons!H$4:H$10000)</f>
        <v>54.717101578569213</v>
      </c>
      <c r="K26" s="1" cm="1">
        <f t="array" ref="K26">SUMPRODUCT(("DSL"=[1]OUT_PrimaryEnergyCons!$C$4:$C$10000)*1,[1]OUT_PrimaryEnergyCons!I$4:I$10000)</f>
        <v>49.930535718735364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79.080472258106525</v>
      </c>
      <c r="G27" s="1" cm="1">
        <f t="array" ref="G27">SUMPRODUCT(("GSL"=[1]OUT_PrimaryEnergyCons!$C$4:$C$10000)*1,[1]OUT_PrimaryEnergyCons!E$4:E$10000)</f>
        <v>78.510250330413584</v>
      </c>
      <c r="H27" s="1" cm="1">
        <f t="array" ref="H27">SUMPRODUCT(("GSL"=[1]OUT_PrimaryEnergyCons!$C$4:$C$10000)*1,[1]OUT_PrimaryEnergyCons!F$4:F$10000)</f>
        <v>77.246311539531533</v>
      </c>
      <c r="I27" s="1" cm="1">
        <f t="array" ref="I27">SUMPRODUCT(("GSL"=[1]OUT_PrimaryEnergyCons!$C$4:$C$10000)*1,[1]OUT_PrimaryEnergyCons!G$4:G$10000)</f>
        <v>64.760339278085254</v>
      </c>
      <c r="J27" s="1" cm="1">
        <f t="array" ref="J27">SUMPRODUCT(("GSL"=[1]OUT_PrimaryEnergyCons!$C$4:$C$10000)*1,[1]OUT_PrimaryEnergyCons!H$4:H$10000)</f>
        <v>40.707451778137226</v>
      </c>
      <c r="K27" s="1" cm="1">
        <f t="array" ref="K27">SUMPRODUCT(("GSL"=[1]OUT_PrimaryEnergyCons!$C$4:$C$10000)*1,[1]OUT_PrimaryEnergyCons!I$4:I$10000)</f>
        <v>32.677047337446538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1.9854991446889307</v>
      </c>
      <c r="J28" s="1" cm="1">
        <f t="array" ref="J28">SUMPRODUCT(("KER"=[1]OUT_PrimaryEnergyCons!$C$4:$C$10000)*1,[1]OUT_PrimaryEnergyCons!H$4:H$10000)</f>
        <v>0.34314168436697279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7.0142658668483051</v>
      </c>
      <c r="G29" s="1">
        <f t="shared" ref="G29:K29" si="18">SUM(G30:G31)</f>
        <v>7.5617675100909656</v>
      </c>
      <c r="H29" s="1">
        <f t="shared" si="18"/>
        <v>7.0747513969124736</v>
      </c>
      <c r="I29" s="1">
        <f t="shared" si="18"/>
        <v>6.7655070059500195</v>
      </c>
      <c r="J29" s="1">
        <f t="shared" si="18"/>
        <v>5.3726072798272533</v>
      </c>
      <c r="K29" s="1">
        <f t="shared" si="18"/>
        <v>5.2757596276673606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2.5801158656030458</v>
      </c>
      <c r="G30" s="1" cm="1">
        <f t="array" ref="G30">SUMPRODUCT(ISNUMBER(SEARCH("IMPBDS",[1]OUT_SyntheticFuels!$C$4:$C$1000))*1,("Var_Fout"=[1]OUT_SyntheticFuels!$B$4:$B$1000)*1,[1]OUT_SyntheticFuels!F$4:F$1000)</f>
        <v>3.015240566599477</v>
      </c>
      <c r="H30" s="1" cm="1">
        <f t="array" ref="H30">SUMPRODUCT(ISNUMBER(SEARCH("IMPBDS",[1]OUT_SyntheticFuels!$C$4:$C$1000))*1,("Var_Fout"=[1]OUT_SyntheticFuels!$B$4:$B$1000)*1,[1]OUT_SyntheticFuels!G$4:G$1000)</f>
        <v>2.6014186836982756</v>
      </c>
      <c r="I30" s="1" cm="1">
        <f t="array" ref="I30">SUMPRODUCT(ISNUMBER(SEARCH("IMPBDS",[1]OUT_SyntheticFuels!$C$4:$C$1000))*1,("Var_Fout"=[1]OUT_SyntheticFuels!$B$4:$B$1000)*1,[1]OUT_SyntheticFuels!H$4:H$1000)</f>
        <v>3.0152372736672177</v>
      </c>
      <c r="J30" s="1" cm="1">
        <f t="array" ref="J30">SUMPRODUCT(ISNUMBER(SEARCH("IMPBDS",[1]OUT_SyntheticFuels!$C$4:$C$1000))*1,("Var_Fout"=[1]OUT_SyntheticFuels!$B$4:$B$1000)*1,[1]OUT_SyntheticFuels!I$4:I$1000)</f>
        <v>3.0152396339324685</v>
      </c>
      <c r="K30" s="1" cm="1">
        <f t="array" ref="K30">SUMPRODUCT(ISNUMBER(SEARCH("IMPBDS",[1]OUT_SyntheticFuels!$C$4:$C$1000))*1,("Var_Fout"=[1]OUT_SyntheticFuels!$B$4:$B$1000)*1,[1]OUT_SyntheticFuels!J$4:J$1000)</f>
        <v>3.3834320579878572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4.4341500012452597</v>
      </c>
      <c r="G31" s="1" cm="1">
        <f t="array" ref="G31">SUMPRODUCT(ISNUMBER(SEARCH("IMPeth",[1]OUT_SyntheticFuels!$C$4:$C$1000))*1,("Var_Fout"=[1]OUT_SyntheticFuels!$B$4:$B$1000)*1,[1]OUT_SyntheticFuels!F$4:F$1000)</f>
        <v>4.5465269434914886</v>
      </c>
      <c r="H31" s="1" cm="1">
        <f t="array" ref="H31">SUMPRODUCT(ISNUMBER(SEARCH("IMPeth",[1]OUT_SyntheticFuels!$C$4:$C$1000))*1,("Var_Fout"=[1]OUT_SyntheticFuels!$B$4:$B$1000)*1,[1]OUT_SyntheticFuels!G$4:G$1000)</f>
        <v>4.473332713214198</v>
      </c>
      <c r="I31" s="1" cm="1">
        <f t="array" ref="I31">SUMPRODUCT(ISNUMBER(SEARCH("IMPeth",[1]OUT_SyntheticFuels!$C$4:$C$1000))*1,("Var_Fout"=[1]OUT_SyntheticFuels!$B$4:$B$1000)*1,[1]OUT_SyntheticFuels!H$4:H$1000)</f>
        <v>3.7502697322828018</v>
      </c>
      <c r="J31" s="1" cm="1">
        <f t="array" ref="J31">SUMPRODUCT(ISNUMBER(SEARCH("IMPeth",[1]OUT_SyntheticFuels!$C$4:$C$1000))*1,("Var_Fout"=[1]OUT_SyntheticFuels!$B$4:$B$1000)*1,[1]OUT_SyntheticFuels!I$4:I$1000)</f>
        <v>2.3573676458947843</v>
      </c>
      <c r="K31" s="1" cm="1">
        <f t="array" ref="K31">SUMPRODUCT(ISNUMBER(SEARCH("IMPeth",[1]OUT_SyntheticFuels!$C$4:$C$1000))*1,("Var_Fout"=[1]OUT_SyntheticFuels!$B$4:$B$1000)*1,[1]OUT_SyntheticFuels!J$4:J$1000)</f>
        <v>1.8923275696795032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7.0142658668483051</v>
      </c>
      <c r="G32" s="1">
        <f t="shared" si="19"/>
        <v>7.5617675100909656</v>
      </c>
      <c r="H32" s="1">
        <f t="shared" si="19"/>
        <v>7.0747513969124736</v>
      </c>
      <c r="I32" s="1">
        <f t="shared" si="19"/>
        <v>6.7655070059500195</v>
      </c>
      <c r="J32" s="1">
        <f t="shared" si="19"/>
        <v>5.3726072798272533</v>
      </c>
      <c r="K32" s="1">
        <f t="shared" si="19"/>
        <v>4.9075681362789805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2.5801158656030458</v>
      </c>
      <c r="G33" s="1">
        <f t="shared" si="20"/>
        <v>3.015240566599477</v>
      </c>
      <c r="H33" s="1">
        <f t="shared" si="20"/>
        <v>2.6014186836982756</v>
      </c>
      <c r="I33" s="1">
        <f t="shared" si="20"/>
        <v>3.0152372736672177</v>
      </c>
      <c r="J33" s="1">
        <f>IF(J30-MAX(F30:I30)&lt;0,J30,MAX(F30:I30))</f>
        <v>3.0152396339324685</v>
      </c>
      <c r="K33" s="1">
        <f>IF(K30-MAX(F30:J30)&lt;0,K30,MAX(F30:J30))</f>
        <v>3.015240566599477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4.4341500012452597</v>
      </c>
      <c r="G34" s="1">
        <f t="shared" si="20"/>
        <v>4.5465269434914886</v>
      </c>
      <c r="H34" s="1">
        <f t="shared" si="20"/>
        <v>4.473332713214198</v>
      </c>
      <c r="I34" s="1">
        <f t="shared" si="20"/>
        <v>3.7502697322828018</v>
      </c>
      <c r="J34" s="1">
        <f>IF(J31-MAX(F31:I31)&lt;0,J31,MAX(F31:I31))</f>
        <v>2.3573676458947843</v>
      </c>
      <c r="K34" s="1">
        <f>IF(K31-MAX(F31:J31)&lt;0,K31,MAX(F31:J31))</f>
        <v>1.8923275696795032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</v>
      </c>
      <c r="K35" s="1">
        <f t="shared" si="21"/>
        <v>0.36819149138838014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</v>
      </c>
      <c r="K36" s="1">
        <f>K30-K33</f>
        <v>0.36819149138838014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117.01557235738279</v>
      </c>
      <c r="G39" s="1">
        <f t="shared" ref="G39:K39" si="23">G40+G43</f>
        <v>107.16347818971913</v>
      </c>
      <c r="H39" s="1">
        <f t="shared" si="23"/>
        <v>122.01278781716398</v>
      </c>
      <c r="I39" s="1">
        <f t="shared" si="23"/>
        <v>123.33024171486419</v>
      </c>
      <c r="J39" s="1">
        <f t="shared" si="23"/>
        <v>113.36721257036363</v>
      </c>
      <c r="K39" s="1">
        <f t="shared" si="23"/>
        <v>89.477160451000984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117.01557235738279</v>
      </c>
      <c r="G40" s="1">
        <f t="shared" ref="G40:K40" si="24">G41+G42</f>
        <v>106.72000000022845</v>
      </c>
      <c r="H40" s="1">
        <f t="shared" si="24"/>
        <v>121.22026250964969</v>
      </c>
      <c r="I40" s="1">
        <f t="shared" si="24"/>
        <v>122.22847656707525</v>
      </c>
      <c r="J40" s="1">
        <f t="shared" si="24"/>
        <v>110.87254555925168</v>
      </c>
      <c r="K40" s="1">
        <f t="shared" si="24"/>
        <v>86.885644119372444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117.01557235738279</v>
      </c>
      <c r="G41" s="1" cm="1">
        <f t="array" ref="G41">SUMPRODUCT(("NGA"=[1]OUT_PrimaryEnergyCons!$C$4:$C$10000)*1,[1]OUT_PrimaryEnergyCons!E$4:E$10000)</f>
        <v>106.72000000022845</v>
      </c>
      <c r="H41" s="1" cm="1">
        <f t="array" ref="H41">SUMPRODUCT(("NGA"=[1]OUT_PrimaryEnergyCons!$C$4:$C$10000)*1,[1]OUT_PrimaryEnergyCons!F$4:F$10000)</f>
        <v>121.22026250964969</v>
      </c>
      <c r="I41" s="1" cm="1">
        <f t="array" ref="I41">SUMPRODUCT(("NGA"=[1]OUT_PrimaryEnergyCons!$C$4:$C$10000)*1,[1]OUT_PrimaryEnergyCons!G$4:G$10000)</f>
        <v>122.22847656707525</v>
      </c>
      <c r="J41" s="1" cm="1">
        <f t="array" ref="J41">SUMPRODUCT(("NGA"=[1]OUT_PrimaryEnergyCons!$C$4:$C$10000)*1,[1]OUT_PrimaryEnergyCons!H$4:H$10000)</f>
        <v>110.87254457640344</v>
      </c>
      <c r="K41" s="1" cm="1">
        <f t="array" ref="K41">SUMPRODUCT(("NGA"=[1]OUT_PrimaryEnergyCons!$C$4:$C$10000)*1,[1]OUT_PrimaryEnergyCons!I$4:I$10000)</f>
        <v>86.885644119372444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</v>
      </c>
      <c r="J42" s="1" cm="1">
        <f t="array" ref="J42">SUMPRODUCT(("LNGA"=[1]OUT_PrimaryEnergyCons!$C$4:$C$10000)*1,[1]OUT_PrimaryEnergyCons!H$4:H$10000)</f>
        <v>9.8284824128725949E-7</v>
      </c>
      <c r="K42" s="1" cm="1">
        <f t="array" ref="K42">SUMPRODUCT(("LNGA"=[1]OUT_PrimaryEnergyCons!$C$4:$C$10000)*1,[1]OUT_PrimaryEnergyCons!I$4:I$10000)</f>
        <v>0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0.44347818949068191</v>
      </c>
      <c r="H43" s="1" cm="1">
        <f t="array" ref="H43">SUMPRODUCT(("BIO"=[1]OUT_PrimaryEnergyCons!$C$4:$C$10000)*1+("LBIO"=[1]OUT_PrimaryEnergyCons!$C$4:$C$10000)*1,[1]OUT_PrimaryEnergyCons!F$4:F$10000)</f>
        <v>0.79252530751429984</v>
      </c>
      <c r="I43" s="1" cm="1">
        <f t="array" ref="I43">SUMPRODUCT(("BIO"=[1]OUT_PrimaryEnergyCons!$C$4:$C$10000)*1+("LBIO"=[1]OUT_PrimaryEnergyCons!$C$4:$C$10000)*1,[1]OUT_PrimaryEnergyCons!G$4:G$10000)</f>
        <v>1.1017651477889356</v>
      </c>
      <c r="J43" s="1" cm="1">
        <f t="array" ref="J43">SUMPRODUCT(("BIO"=[1]OUT_PrimaryEnergyCons!$C$4:$C$10000)*1+("LBIO"=[1]OUT_PrimaryEnergyCons!$C$4:$C$10000)*1,[1]OUT_PrimaryEnergyCons!H$4:H$10000)</f>
        <v>2.4946670111119538</v>
      </c>
      <c r="K43" s="1" cm="1">
        <f t="array" ref="K43">SUMPRODUCT(("BIO"=[1]OUT_PrimaryEnergyCons!$C$4:$C$10000)*1+("LBIO"=[1]OUT_PrimaryEnergyCons!$C$4:$C$10000)*1,[1]OUT_PrimaryEnergyCons!I$4:I$10000)</f>
        <v>2.5915163316285335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0.44347818949068191</v>
      </c>
      <c r="H44" s="1">
        <f t="shared" si="26"/>
        <v>0.79252530751429984</v>
      </c>
      <c r="I44" s="1">
        <f t="shared" si="26"/>
        <v>1.1017651477889356</v>
      </c>
      <c r="J44" s="1">
        <f t="shared" si="26"/>
        <v>1.1017651477889356</v>
      </c>
      <c r="K44" s="1">
        <f t="shared" si="26"/>
        <v>2.4946670111119538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0.44347818949068191</v>
      </c>
      <c r="H45" s="1">
        <f>H43</f>
        <v>0.79252530751429984</v>
      </c>
      <c r="I45" s="1">
        <f>I43</f>
        <v>1.1017651477889356</v>
      </c>
      <c r="J45" s="1">
        <f>IF(J43-MAX(F43:I43)&lt;0,J43,MAX(F43:I43))</f>
        <v>1.1017651477889356</v>
      </c>
      <c r="K45" s="1">
        <f>IF(K43-MAX(G43:J43)&lt;0,K43,MAX(G43:J43))</f>
        <v>2.4946670111119538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1.3929018633230181</v>
      </c>
      <c r="K46" s="1">
        <f t="shared" si="27"/>
        <v>9.6849320516579684E-2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1.3929018633230181</v>
      </c>
      <c r="K47" s="1">
        <f>K43-K45</f>
        <v>9.6849320516579684E-2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250.94816979459242</v>
      </c>
      <c r="G48" s="1" cm="1">
        <f t="array" ref="G48">SUMPRODUCT(("urn"=[1]OUT_PrimaryEnergyCons!$C$4:$C$10000)*1,[1]OUT_PrimaryEnergyCons!E$4:E$10000)</f>
        <v>253.30010536688499</v>
      </c>
      <c r="H48" s="1" cm="1">
        <f t="array" ref="H48">SUMPRODUCT(("urn"=[1]OUT_PrimaryEnergyCons!$C$4:$C$10000)*1,[1]OUT_PrimaryEnergyCons!F$4:F$10000)</f>
        <v>164.97015654184466</v>
      </c>
      <c r="I48" s="1" cm="1">
        <f t="array" ref="I48">SUMPRODUCT(("urn"=[1]OUT_PrimaryEnergyCons!$C$4:$C$10000)*1,[1]OUT_PrimaryEnergyCons!G$4:G$10000)</f>
        <v>172.35164206756684</v>
      </c>
      <c r="J48" s="1" cm="1">
        <f t="array" ref="J48">SUMPRODUCT(("urn"=[1]OUT_PrimaryEnergyCons!$C$4:$C$10000)*1,[1]OUT_PrimaryEnergyCons!H$4:H$10000)</f>
        <v>98.561578261050187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97.160000001514277</v>
      </c>
      <c r="G49" s="1">
        <f t="shared" ref="G49:K49" si="31">SUM(G50:G53)</f>
        <v>50.273528495181729</v>
      </c>
      <c r="H49" s="1">
        <f t="shared" si="31"/>
        <v>50.451810964127944</v>
      </c>
      <c r="I49" s="1">
        <f t="shared" si="31"/>
        <v>50.748946822467779</v>
      </c>
      <c r="J49" s="1">
        <f t="shared" si="31"/>
        <v>44.608042309669301</v>
      </c>
      <c r="K49" s="1">
        <f t="shared" si="31"/>
        <v>38.131877844351287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15.013805486959129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2.0418151571895856E-5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1.5748954349913646E-5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1.3655564566475577E-5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6.7498133490000536E-6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8.6510755631948807E-6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28.948621068020675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12.71846025910075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15.964589531954644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11.041968096307983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10.849144084382552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10.097858686617153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46.398475558375722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37.555047774126201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34.487205683218953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39.706965070595231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33.758891475473398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28.034010506658571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6.7990978881587569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4.3803207139169103E-8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0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0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0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0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0.83346598170583142</v>
      </c>
      <c r="K54" s="1" cm="1">
        <f t="array" ref="K54">SUMPRODUCT(("h2"=[1]OUT_PrimaryEnergyCons!$C$4:$C$10000)*1,[1]OUT_PrimaryEnergyCons!I$4:I$10000)</f>
        <v>0.83346596907232384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117.17000000884565</v>
      </c>
      <c r="G55" s="3">
        <f t="shared" ref="G55:K55" si="35">G56</f>
        <v>35.928840881048345</v>
      </c>
      <c r="H55" s="3">
        <f t="shared" si="35"/>
        <v>54.707576838820444</v>
      </c>
      <c r="I55" s="3">
        <f t="shared" si="35"/>
        <v>55.490039967583925</v>
      </c>
      <c r="J55" s="3">
        <f t="shared" si="35"/>
        <v>24.008568748448358</v>
      </c>
      <c r="K55" s="3">
        <f t="shared" si="35"/>
        <v>16.842410338768076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117.17000000884565</v>
      </c>
      <c r="G56" s="1">
        <f t="shared" ref="G56:K56" si="36">SUM(G57:G60)</f>
        <v>35.928840881048345</v>
      </c>
      <c r="H56" s="1">
        <f t="shared" si="36"/>
        <v>54.707576838820444</v>
      </c>
      <c r="I56" s="1">
        <f t="shared" si="36"/>
        <v>55.490039967583925</v>
      </c>
      <c r="J56" s="1">
        <f t="shared" si="36"/>
        <v>24.008568748448358</v>
      </c>
      <c r="K56" s="1">
        <f t="shared" si="36"/>
        <v>16.842410338768076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6.22955447057371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0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0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0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12.753358544952594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0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0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0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1.1862173876227478E-6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5.9780717456202467E-7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26.492979255239224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0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0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0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1.1934778390475131E-6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2.2131634593631358E-7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71.69410773808012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35.928840881048345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54.707576838820444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55.490039967583925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24.008566368753129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16.842409519644555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251.14812519477971</v>
      </c>
      <c r="G61" s="3">
        <f t="shared" ref="G61:K61" si="41">SUM(G62,G64,G72,G80,G128,G149,G157,G159,G167,G171,G165)</f>
        <v>229.27049082748161</v>
      </c>
      <c r="H61" s="3">
        <f t="shared" si="41"/>
        <v>234.72762197662911</v>
      </c>
      <c r="I61" s="3">
        <f t="shared" si="41"/>
        <v>257.640312307724</v>
      </c>
      <c r="J61" s="3">
        <f t="shared" si="41"/>
        <v>256.40108596504291</v>
      </c>
      <c r="K61" s="3">
        <f t="shared" si="41"/>
        <v>252.71713700908646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82.759999997970255</v>
      </c>
      <c r="G62" s="1">
        <f t="shared" ref="G62:K62" si="42">+G63</f>
        <v>82.75999984165648</v>
      </c>
      <c r="H62" s="1">
        <f t="shared" si="42"/>
        <v>53.460439447854732</v>
      </c>
      <c r="I62" s="1">
        <f t="shared" si="42"/>
        <v>56.939311226739456</v>
      </c>
      <c r="J62" s="1">
        <f t="shared" si="42"/>
        <v>32.693451113880883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82.759999997970255</v>
      </c>
      <c r="G63" s="1">
        <f>'[1]Electricity and CHPs'!C14</f>
        <v>82.75999984165648</v>
      </c>
      <c r="H63" s="1">
        <f>'[1]Electricity and CHPs'!D14</f>
        <v>53.460439447854732</v>
      </c>
      <c r="I63" s="1">
        <f>'[1]Electricity and CHPs'!E14</f>
        <v>56.939311226739456</v>
      </c>
      <c r="J63" s="1">
        <f>'[1]Electricity and CHPs'!F14</f>
        <v>32.693451113880883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146.22000000704972</v>
      </c>
      <c r="G64" s="1">
        <f t="shared" ref="G64:K64" si="46">SUM(G65:G67)</f>
        <v>121.59576047250323</v>
      </c>
      <c r="H64" s="1">
        <f t="shared" si="46"/>
        <v>137.28153825656008</v>
      </c>
      <c r="I64" s="1">
        <f t="shared" si="46"/>
        <v>146.68111703532603</v>
      </c>
      <c r="J64" s="1">
        <f t="shared" si="46"/>
        <v>148.24862755931645</v>
      </c>
      <c r="K64" s="1">
        <f t="shared" si="46"/>
        <v>147.14977791829477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66.745679999973873</v>
      </c>
      <c r="G65" s="1">
        <f>'[1]Electricity and CHPs'!C15</f>
        <v>49.798799540204008</v>
      </c>
      <c r="H65" s="1">
        <f>'[1]Electricity and CHPs'!D15</f>
        <v>68.537825547990536</v>
      </c>
      <c r="I65" s="1">
        <f>'[1]Electricity and CHPs'!E15</f>
        <v>69.622716974459181</v>
      </c>
      <c r="J65" s="1">
        <f>'[1]Electricity and CHPs'!F15</f>
        <v>70.856867392551408</v>
      </c>
      <c r="K65" s="1">
        <f>'[1]Electricity and CHPs'!G15</f>
        <v>67.950368485892639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66.63240000140317</v>
      </c>
      <c r="G66" s="1">
        <f>'[1]Electricity and CHPs'!C16</f>
        <v>55.763996363113613</v>
      </c>
      <c r="H66" s="1">
        <f>'[1]Electricity and CHPs'!D16</f>
        <v>65.547509271177688</v>
      </c>
      <c r="I66" s="1">
        <f>'[1]Electricity and CHPs'!E16</f>
        <v>64.462617966561552</v>
      </c>
      <c r="J66" s="1">
        <f>'[1]Electricity and CHPs'!F16</f>
        <v>63.228468910340453</v>
      </c>
      <c r="K66" s="1">
        <f>'[1]Electricity and CHPs'!G16</f>
        <v>66.134967473220343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12.841920005672671</v>
      </c>
      <c r="G67" s="1">
        <f>'[1]Electricity and CHPs'!C17</f>
        <v>16.032964569185612</v>
      </c>
      <c r="H67" s="1">
        <f>'[1]Electricity and CHPs'!D17</f>
        <v>3.196203437391866</v>
      </c>
      <c r="I67" s="1">
        <f>'[1]Electricity and CHPs'!E17</f>
        <v>12.595782094305292</v>
      </c>
      <c r="J67" s="1">
        <f>'[1]Electricity and CHPs'!F17</f>
        <v>14.163291256424607</v>
      </c>
      <c r="K67" s="1">
        <f>'[1]Electricity and CHPs'!G17</f>
        <v>13.064441959181796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0.11190001227516173</v>
      </c>
      <c r="G68" s="1">
        <f t="shared" ref="G68" si="48">SUM(G69:G71)</f>
        <v>0.17152699013034076</v>
      </c>
      <c r="H68" s="1">
        <f t="shared" ref="H68" si="49">SUM(H69:H71)</f>
        <v>2.5077105528645387E-3</v>
      </c>
      <c r="I68" s="1">
        <f t="shared" ref="I68" si="50">SUM(I69:I71)</f>
        <v>0.17152446183722223</v>
      </c>
      <c r="J68" s="1">
        <f t="shared" ref="J68" si="51">SUM(J69:J71)</f>
        <v>2.2003590311145023E-2</v>
      </c>
      <c r="K68" s="1">
        <f t="shared" ref="K68" si="52">SUM(K69:K71)</f>
        <v>2.6887118139159932E-2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3.9600003873950164E-2</v>
      </c>
      <c r="G69" s="1">
        <f>'[1]Electricity and CHPs'!C18</f>
        <v>0</v>
      </c>
      <c r="H69" s="1">
        <f>'[1]Electricity and CHPs'!D18</f>
        <v>1.0794461968763518E-5</v>
      </c>
      <c r="I69" s="1">
        <f>'[1]Electricity and CHPs'!E18</f>
        <v>0</v>
      </c>
      <c r="J69" s="1">
        <f>'[1]Electricity and CHPs'!F18</f>
        <v>4.5422305023306548E-6</v>
      </c>
      <c r="K69" s="1">
        <f>'[1]Electricity and CHPs'!G18</f>
        <v>1.23241710751644E-8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1.8000038818194218E-3</v>
      </c>
      <c r="G70" s="1">
        <f>'[1]Electricity and CHPs'!C28</f>
        <v>0</v>
      </c>
      <c r="H70" s="1">
        <f>'[1]Electricity and CHPs'!D28</f>
        <v>6.1743274296212406E-7</v>
      </c>
      <c r="I70" s="1">
        <f>'[1]Electricity and CHPs'!E28</f>
        <v>0</v>
      </c>
      <c r="J70" s="1">
        <f>'[1]Electricity and CHPs'!F28</f>
        <v>0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7.0500004519392145E-2</v>
      </c>
      <c r="G71" s="1">
        <f>'[1]Electricity and CHPs'!C41</f>
        <v>0.17152699013034076</v>
      </c>
      <c r="H71" s="1">
        <f>'[1]Electricity and CHPs'!D41</f>
        <v>2.4962986581528132E-3</v>
      </c>
      <c r="I71" s="1">
        <f>'[1]Electricity and CHPs'!E41</f>
        <v>0.17152446183722223</v>
      </c>
      <c r="J71" s="1">
        <f>'[1]Electricity and CHPs'!F41</f>
        <v>2.1999048080642691E-2</v>
      </c>
      <c r="K71" s="1">
        <f>'[1]Electricity and CHPs'!G41</f>
        <v>2.6887105814988856E-2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0.11190001227516173</v>
      </c>
      <c r="G72" s="1">
        <f t="shared" ref="G72:K72" si="56">SUM(G73:G75)</f>
        <v>0.17152699013034076</v>
      </c>
      <c r="H72" s="1">
        <f t="shared" si="56"/>
        <v>2.5077105528645387E-3</v>
      </c>
      <c r="I72" s="1">
        <f t="shared" si="56"/>
        <v>0.17152446183722223</v>
      </c>
      <c r="J72" s="1">
        <f t="shared" si="56"/>
        <v>2.2003590311145023E-2</v>
      </c>
      <c r="K72" s="1">
        <f t="shared" si="56"/>
        <v>2.6887118139159932E-2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3.9600003873950164E-2</v>
      </c>
      <c r="G73" s="1">
        <f t="shared" ref="G73:K73" si="57">G69</f>
        <v>0</v>
      </c>
      <c r="H73" s="1">
        <f t="shared" si="57"/>
        <v>1.0794461968763518E-5</v>
      </c>
      <c r="I73" s="1">
        <f t="shared" si="57"/>
        <v>0</v>
      </c>
      <c r="J73" s="1">
        <f t="shared" si="57"/>
        <v>4.5422305023306548E-6</v>
      </c>
      <c r="K73" s="1">
        <f t="shared" si="57"/>
        <v>1.23241710751644E-8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1.8000038818194218E-3</v>
      </c>
      <c r="G74" s="1">
        <f>'[1]Electricity and CHPs'!C28</f>
        <v>0</v>
      </c>
      <c r="H74" s="1">
        <f>'[1]Electricity and CHPs'!D28</f>
        <v>6.1743274296212406E-7</v>
      </c>
      <c r="I74" s="1">
        <f>'[1]Electricity and CHPs'!E28</f>
        <v>0</v>
      </c>
      <c r="J74" s="1">
        <f>'[1]Electricity and CHPs'!F28</f>
        <v>0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7.0500004519392145E-2</v>
      </c>
      <c r="G75" s="1">
        <f>'[1]Electricity and CHPs'!C41</f>
        <v>0.17152699013034076</v>
      </c>
      <c r="H75" s="1">
        <f>'[1]Electricity and CHPs'!D41</f>
        <v>2.4962986581528132E-3</v>
      </c>
      <c r="I75" s="1">
        <f>'[1]Electricity and CHPs'!E41</f>
        <v>0.17152446183722223</v>
      </c>
      <c r="J75" s="1">
        <f>'[1]Electricity and CHPs'!F41</f>
        <v>2.1999048080642691E-2</v>
      </c>
      <c r="K75" s="1">
        <f>'[1]Electricity and CHPs'!G41</f>
        <v>2.6887105814988856E-2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3.2297886728487972</v>
      </c>
      <c r="G80" s="1">
        <f t="shared" ref="G80:K80" si="60">SUM(G81:G95)</f>
        <v>1.8299792577449983</v>
      </c>
      <c r="H80" s="1">
        <f t="shared" si="60"/>
        <v>1.9351538165346818</v>
      </c>
      <c r="I80" s="1">
        <f t="shared" si="60"/>
        <v>2.9476578329218017</v>
      </c>
      <c r="J80" s="1">
        <f t="shared" si="60"/>
        <v>7.4671975264533046</v>
      </c>
      <c r="K80" s="1">
        <f t="shared" si="60"/>
        <v>7.3215006781267693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1.251809034592497E-5</v>
      </c>
      <c r="K81" s="1">
        <f>'[1]Electricity and CHPs'!G21</f>
        <v>6.5520946520258804E-8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5.8433166162576173E-3</v>
      </c>
      <c r="I82" s="1">
        <f>'[1]Electricity and CHPs'!E22</f>
        <v>8.4160794964942013E-6</v>
      </c>
      <c r="J82" s="1">
        <f>'[1]Electricity and CHPs'!F22</f>
        <v>2.5513365318945401E-3</v>
      </c>
      <c r="K82" s="1">
        <f>'[1]Electricity and CHPs'!G22</f>
        <v>1.3117143311529849E-3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0.96588000238700267</v>
      </c>
      <c r="G84" s="1">
        <f>'[1]Electricity and CHPs'!C24</f>
        <v>3.5920617344755525E-7</v>
      </c>
      <c r="H84" s="1">
        <f>'[1]Electricity and CHPs'!D24</f>
        <v>6.5280970984943692E-5</v>
      </c>
      <c r="I84" s="1">
        <f>'[1]Electricity and CHPs'!E24</f>
        <v>2.6838393249988745E-5</v>
      </c>
      <c r="J84" s="1">
        <f>'[1]Electricity and CHPs'!F24</f>
        <v>4.3084440311256119E-6</v>
      </c>
      <c r="K84" s="1">
        <f>'[1]Electricity and CHPs'!G24</f>
        <v>0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2.4823391384127357E-6</v>
      </c>
      <c r="K85" s="1">
        <f>'[1]Electricity and CHPs'!G29</f>
        <v>0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0.66996002006211741</v>
      </c>
      <c r="G86" s="1">
        <f>'[1]Electricity and CHPs'!C39</f>
        <v>9.5430582117614848E-2</v>
      </c>
      <c r="H86" s="1">
        <f>'[1]Electricity and CHPs'!D39</f>
        <v>9.5430174965519601E-2</v>
      </c>
      <c r="I86" s="1">
        <f>'[1]Electricity and CHPs'!E39</f>
        <v>0.33910367257545188</v>
      </c>
      <c r="J86" s="1">
        <f>'[1]Electricity and CHPs'!F39</f>
        <v>1.2108175903202012E-2</v>
      </c>
      <c r="K86" s="1">
        <f>'[1]Electricity and CHPs'!G39</f>
        <v>2.6795622837874613E-3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8.9177596593002347E-7</v>
      </c>
      <c r="J88" s="1">
        <f>'[1]Electricity and CHPs'!F47</f>
        <v>1.5165523143195506E-6</v>
      </c>
      <c r="K88" s="1">
        <f>'[1]Electricity and CHPs'!G47</f>
        <v>0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1.2567901584582564E-2</v>
      </c>
      <c r="G89" s="1">
        <f>'[1]Electricity and CHPs'!C48</f>
        <v>1.5510751457748955E-3</v>
      </c>
      <c r="H89" s="1">
        <f>'[1]Electricity and CHPs'!D48</f>
        <v>4.3981501345358755E-3</v>
      </c>
      <c r="I89" s="1">
        <f>'[1]Electricity and CHPs'!E48</f>
        <v>4.4006501168754042E-3</v>
      </c>
      <c r="J89" s="1">
        <f>'[1]Electricity and CHPs'!F48</f>
        <v>4.0187023836611721E-3</v>
      </c>
      <c r="K89" s="1">
        <f>'[1]Electricity and CHPs'!G48</f>
        <v>3.7098451366384551E-3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0</v>
      </c>
      <c r="J90" s="1">
        <f>'[1]Electricity and CHPs'!F49</f>
        <v>0</v>
      </c>
      <c r="K90" s="1">
        <f>'[1]Electricity and CHPs'!G49</f>
        <v>0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2.7620722015072478E-2</v>
      </c>
      <c r="G91" s="1">
        <f>'[1]Electricity and CHPs'!C51</f>
        <v>1.2039414527155548E-3</v>
      </c>
      <c r="H91" s="1">
        <f>'[1]Electricity and CHPs'!D51</f>
        <v>0.18493014529046481</v>
      </c>
      <c r="I91" s="1">
        <f>'[1]Electricity and CHPs'!E51</f>
        <v>0.24945533032120129</v>
      </c>
      <c r="J91" s="1">
        <f>'[1]Electricity and CHPs'!F51</f>
        <v>1.5431492208899855</v>
      </c>
      <c r="K91" s="1">
        <f>'[1]Electricity and CHPs'!G51</f>
        <v>2.1899892406118728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</v>
      </c>
      <c r="J92" s="1">
        <f>'[1]Electricity and CHPs'!F52</f>
        <v>4.3361992794745194E-6</v>
      </c>
      <c r="K92" s="1">
        <f>'[1]Electricity and CHPs'!G52</f>
        <v>6.6020240927354713E-6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0.95936400661254895</v>
      </c>
      <c r="G93" s="1">
        <f>'[1]Electricity and CHPs'!C54</f>
        <v>1.105933597935838</v>
      </c>
      <c r="H93" s="1">
        <f>'[1]Electricity and CHPs'!D54</f>
        <v>1.1059335995089565</v>
      </c>
      <c r="I93" s="1">
        <f>'[1]Electricity and CHPs'!E54</f>
        <v>1.105933598808861</v>
      </c>
      <c r="J93" s="1">
        <f>'[1]Electricity and CHPs'!F54</f>
        <v>1.1059336072039596</v>
      </c>
      <c r="K93" s="1">
        <f>'[1]Electricity and CHPs'!G54</f>
        <v>1.1059336076893349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0.59439602018747306</v>
      </c>
      <c r="G94" s="1">
        <f>'[1]Electricity and CHPs'!C55</f>
        <v>0.62585970188688145</v>
      </c>
      <c r="H94" s="1">
        <f>'[1]Electricity and CHPs'!D55</f>
        <v>0.53855314904796237</v>
      </c>
      <c r="I94" s="1">
        <f>'[1]Electricity and CHPs'!E55</f>
        <v>1.2487277069415792</v>
      </c>
      <c r="J94" s="1">
        <f>'[1]Electricity and CHPs'!F55</f>
        <v>4.7994071243717729</v>
      </c>
      <c r="K94" s="1">
        <f>'[1]Electricity and CHPs'!G55</f>
        <v>4.0178651813583439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7.2790912055618967E-7</v>
      </c>
      <c r="J95" s="1">
        <f>'[1]Electricity and CHPs'!F58</f>
        <v>4.1975437197400103E-6</v>
      </c>
      <c r="K95" s="1">
        <f>'[1]Electricity and CHPs'!G58</f>
        <v>4.8591705996266263E-6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2.2138693223588461</v>
      </c>
      <c r="G96" s="1">
        <f t="shared" ref="G96:K96" si="65">G80-G112</f>
        <v>0.67272083880999434</v>
      </c>
      <c r="H96" s="1">
        <f t="shared" si="65"/>
        <v>0.7284867674879465</v>
      </c>
      <c r="I96" s="1">
        <f t="shared" si="65"/>
        <v>1.8222139672528239</v>
      </c>
      <c r="J96" s="1">
        <f t="shared" si="65"/>
        <v>6.3590613024414946</v>
      </c>
      <c r="K96" s="1">
        <f t="shared" si="65"/>
        <v>6.2127048608193363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1.2513755899728721E-5</v>
      </c>
      <c r="K97" s="1">
        <f t="shared" si="66"/>
        <v>6.549077474651846E-8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0</v>
      </c>
      <c r="H98" s="1">
        <f t="shared" si="67"/>
        <v>5.1334720811010539E-3</v>
      </c>
      <c r="I98" s="1">
        <f t="shared" si="67"/>
        <v>8.3269239357152312E-6</v>
      </c>
      <c r="J98" s="1">
        <f t="shared" si="67"/>
        <v>2.5504531199187176E-3</v>
      </c>
      <c r="K98" s="1">
        <f t="shared" si="67"/>
        <v>1.3111102991584336E-3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0.94182032910576685</v>
      </c>
      <c r="G100" s="1">
        <f t="shared" si="69"/>
        <v>3.3374342492579706E-7</v>
      </c>
      <c r="H100" s="1">
        <f t="shared" si="69"/>
        <v>5.735065614038291E-5</v>
      </c>
      <c r="I100" s="1">
        <f t="shared" si="69"/>
        <v>2.6554081296708596E-5</v>
      </c>
      <c r="J100" s="1">
        <f t="shared" si="69"/>
        <v>4.3069522126192424E-6</v>
      </c>
      <c r="K100" s="1">
        <f t="shared" si="69"/>
        <v>0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2.4814796171008612E-6</v>
      </c>
      <c r="K101" s="1">
        <f t="shared" si="70"/>
        <v>0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0.65327159173318483</v>
      </c>
      <c r="G102" s="1">
        <f t="shared" si="71"/>
        <v>8.8665874010223161E-2</v>
      </c>
      <c r="H102" s="1">
        <f t="shared" si="71"/>
        <v>8.3837342908492776E-2</v>
      </c>
      <c r="I102" s="1">
        <f t="shared" si="71"/>
        <v>0.33551138496656385</v>
      </c>
      <c r="J102" s="1">
        <f t="shared" si="71"/>
        <v>1.2103983391761622E-2</v>
      </c>
      <c r="K102" s="1">
        <f t="shared" si="71"/>
        <v>2.6783283707986646E-3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8.8232895602893847E-7</v>
      </c>
      <c r="J104" s="1">
        <f t="shared" si="73"/>
        <v>1.5160272011250806E-6</v>
      </c>
      <c r="K104" s="1">
        <f t="shared" si="73"/>
        <v>0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1.2254840329345366E-2</v>
      </c>
      <c r="G105" s="1">
        <f t="shared" si="74"/>
        <v>1.4411253751566522E-3</v>
      </c>
      <c r="H105" s="1">
        <f t="shared" si="74"/>
        <v>3.8638640359335546E-3</v>
      </c>
      <c r="I105" s="1">
        <f t="shared" si="74"/>
        <v>4.3540319226050787E-3</v>
      </c>
      <c r="J105" s="1">
        <f t="shared" si="74"/>
        <v>4.0173108895291314E-3</v>
      </c>
      <c r="K105" s="1">
        <f t="shared" si="74"/>
        <v>3.7081367881786269E-3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0</v>
      </c>
      <c r="J106" s="1">
        <f t="shared" si="75"/>
        <v>0</v>
      </c>
      <c r="K106" s="1">
        <f t="shared" si="75"/>
        <v>0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2.6932701198995764E-2</v>
      </c>
      <c r="G107" s="1">
        <f t="shared" si="76"/>
        <v>1.1185986587674652E-3</v>
      </c>
      <c r="H107" s="1">
        <f t="shared" si="76"/>
        <v>0.16246488084545527</v>
      </c>
      <c r="I107" s="1">
        <f t="shared" si="76"/>
        <v>0.24681273053666333</v>
      </c>
      <c r="J107" s="1">
        <f t="shared" si="76"/>
        <v>1.5426148983946293</v>
      </c>
      <c r="K107" s="1">
        <f t="shared" si="76"/>
        <v>2.1889807713608813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</v>
      </c>
      <c r="J108" s="1">
        <f t="shared" si="77"/>
        <v>4.3346978505861102E-6</v>
      </c>
      <c r="K108" s="1">
        <f t="shared" si="77"/>
        <v>6.598983923328078E-6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0.5795898599915531</v>
      </c>
      <c r="G110" s="1">
        <f t="shared" si="79"/>
        <v>0.58149490702242201</v>
      </c>
      <c r="H110" s="1">
        <f t="shared" si="79"/>
        <v>0.47312985696082344</v>
      </c>
      <c r="I110" s="1">
        <f t="shared" si="79"/>
        <v>1.2354993362947726</v>
      </c>
      <c r="J110" s="1">
        <f t="shared" si="79"/>
        <v>4.7977453076425745</v>
      </c>
      <c r="K110" s="1">
        <f t="shared" si="79"/>
        <v>4.0160149925926234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7.2019803062811236E-7</v>
      </c>
      <c r="J111" s="1">
        <f t="shared" si="80"/>
        <v>4.1960903009750996E-6</v>
      </c>
      <c r="K111" s="1">
        <f t="shared" si="80"/>
        <v>4.8569329977041277E-6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1.0159193504899513</v>
      </c>
      <c r="G112" s="1">
        <f t="shared" ref="G112:K112" si="81">SUM(G113:G127)</f>
        <v>1.1572584189350039</v>
      </c>
      <c r="H112" s="1">
        <f t="shared" si="81"/>
        <v>1.2066670490467353</v>
      </c>
      <c r="I112" s="1">
        <f t="shared" si="81"/>
        <v>1.1254438656689778</v>
      </c>
      <c r="J112" s="1">
        <f t="shared" si="81"/>
        <v>1.1081362240118098</v>
      </c>
      <c r="K112" s="1">
        <f t="shared" si="81"/>
        <v>1.108795817307433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4.3344461962481644E-9</v>
      </c>
      <c r="K113" s="1">
        <f>'[1]Electricity and CHPs_IN'!Q$23/SUM('[1]Electricity and CHPs_IN'!Q$22:Q$23)*K81</f>
        <v>3.0171773740347257E-11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7.0984453515656354E-4</v>
      </c>
      <c r="I114" s="1">
        <f>'[1]Electricity and CHPs_IN'!O$23/SUM('[1]Electricity and CHPs_IN'!O$22:O$23)*I82</f>
        <v>8.9155560778970422E-8</v>
      </c>
      <c r="J114" s="1">
        <f>'[1]Electricity and CHPs_IN'!P$23/SUM('[1]Electricity and CHPs_IN'!P$22:P$23)*J82</f>
        <v>8.8341197582259045E-7</v>
      </c>
      <c r="K114" s="1">
        <f>'[1]Electricity and CHPs_IN'!Q$23/SUM('[1]Electricity and CHPs_IN'!Q$22:Q$23)*K82</f>
        <v>6.0403199455126659E-7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2.4059673281235865E-2</v>
      </c>
      <c r="G116" s="1">
        <f>'[1]Electricity and CHPs_IN'!M$23/SUM('[1]Electricity and CHPs_IN'!M$22:M$23)*G84</f>
        <v>2.546274852175821E-8</v>
      </c>
      <c r="H116" s="1">
        <f>'[1]Electricity and CHPs_IN'!N$23/SUM('[1]Electricity and CHPs_IN'!N$22:N$23)*H84</f>
        <v>7.9303148445607826E-6</v>
      </c>
      <c r="I116" s="1">
        <f>'[1]Electricity and CHPs_IN'!O$23/SUM('[1]Electricity and CHPs_IN'!O$22:O$23)*I84</f>
        <v>2.8431195328014919E-7</v>
      </c>
      <c r="J116" s="1">
        <f>'[1]Electricity and CHPs_IN'!P$23/SUM('[1]Electricity and CHPs_IN'!P$22:P$23)*J84</f>
        <v>1.4918185063698411E-9</v>
      </c>
      <c r="K116" s="1">
        <f>'[1]Electricity and CHPs_IN'!Q$23/SUM('[1]Electricity and CHPs_IN'!Q$22:Q$23)*K84</f>
        <v>0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8.595213118743469E-10</v>
      </c>
      <c r="K117" s="1">
        <f>'[1]Electricity and CHPs_IN'!Q$23/SUM('[1]Electricity and CHPs_IN'!Q$22:Q$23)*K85</f>
        <v>0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1.6688428328932629E-2</v>
      </c>
      <c r="G118" s="1">
        <f>'[1]Electricity and CHPs_IN'!M$23/SUM('[1]Electricity and CHPs_IN'!M$22:M$23)*G86</f>
        <v>6.7647081073916905E-3</v>
      </c>
      <c r="H118" s="1">
        <f>'[1]Electricity and CHPs_IN'!N$23/SUM('[1]Electricity and CHPs_IN'!N$22:N$23)*H86</f>
        <v>1.159283205702682E-2</v>
      </c>
      <c r="I118" s="1">
        <f>'[1]Electricity and CHPs_IN'!O$23/SUM('[1]Electricity and CHPs_IN'!O$22:O$23)*I86</f>
        <v>3.5922876088880363E-3</v>
      </c>
      <c r="J118" s="1">
        <f>'[1]Electricity and CHPs_IN'!P$23/SUM('[1]Electricity and CHPs_IN'!P$22:P$23)*J86</f>
        <v>4.1925114403909261E-6</v>
      </c>
      <c r="K118" s="1">
        <f>'[1]Electricity and CHPs_IN'!Q$23/SUM('[1]Electricity and CHPs_IN'!Q$22:Q$23)*K86</f>
        <v>1.233912988796733E-6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9.4470099010850095E-9</v>
      </c>
      <c r="J120" s="1">
        <f>'[1]Electricity and CHPs_IN'!P$23/SUM('[1]Electricity and CHPs_IN'!P$22:P$23)*J88</f>
        <v>5.2511319447007969E-10</v>
      </c>
      <c r="K120" s="1">
        <f>'[1]Electricity and CHPs_IN'!Q$23/SUM('[1]Electricity and CHPs_IN'!Q$22:Q$23)*K88</f>
        <v>0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3.1306125523719819E-4</v>
      </c>
      <c r="G121" s="1">
        <f>'[1]Electricity and CHPs_IN'!M$23/SUM('[1]Electricity and CHPs_IN'!M$22:M$23)*G89</f>
        <v>1.099497706182433E-4</v>
      </c>
      <c r="H121" s="1">
        <f>'[1]Electricity and CHPs_IN'!N$23/SUM('[1]Electricity and CHPs_IN'!N$22:N$23)*H89</f>
        <v>5.3428609860232067E-4</v>
      </c>
      <c r="I121" s="1">
        <f>'[1]Electricity and CHPs_IN'!O$23/SUM('[1]Electricity and CHPs_IN'!O$22:O$23)*I89</f>
        <v>4.6618194270325324E-5</v>
      </c>
      <c r="J121" s="1">
        <f>'[1]Electricity and CHPs_IN'!P$23/SUM('[1]Electricity and CHPs_IN'!P$22:P$23)*J89</f>
        <v>1.3914941320409928E-6</v>
      </c>
      <c r="K121" s="1">
        <f>'[1]Electricity and CHPs_IN'!Q$23/SUM('[1]Electricity and CHPs_IN'!Q$22:Q$23)*K89</f>
        <v>1.7083484598284005E-6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0</v>
      </c>
      <c r="J122" s="1">
        <f>'[1]Electricity and CHPs_IN'!P$23/SUM('[1]Electricity and CHPs_IN'!P$22:P$23)*J90</f>
        <v>0</v>
      </c>
      <c r="K122" s="1">
        <f>'[1]Electricity and CHPs_IN'!Q$23/SUM('[1]Electricity and CHPs_IN'!Q$22:Q$23)*K90</f>
        <v>0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6.8802081607671252E-4</v>
      </c>
      <c r="G123" s="1">
        <f>'[1]Electricity and CHPs_IN'!M$23/SUM('[1]Electricity and CHPs_IN'!M$22:M$23)*G91</f>
        <v>8.5342793948089548E-5</v>
      </c>
      <c r="H123" s="1">
        <f>'[1]Electricity and CHPs_IN'!N$23/SUM('[1]Electricity and CHPs_IN'!N$22:N$23)*H91</f>
        <v>2.2465264445009549E-2</v>
      </c>
      <c r="I123" s="1">
        <f>'[1]Electricity and CHPs_IN'!O$23/SUM('[1]Electricity and CHPs_IN'!O$22:O$23)*I91</f>
        <v>2.64259978453797E-3</v>
      </c>
      <c r="J123" s="1">
        <f>'[1]Electricity and CHPs_IN'!P$23/SUM('[1]Electricity and CHPs_IN'!P$22:P$23)*J91</f>
        <v>5.3432249535627417E-4</v>
      </c>
      <c r="K123" s="1">
        <f>'[1]Electricity and CHPs_IN'!Q$23/SUM('[1]Electricity and CHPs_IN'!Q$22:Q$23)*K91</f>
        <v>1.0084692509914513E-3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0</v>
      </c>
      <c r="J124" s="1">
        <f>'[1]Electricity and CHPs_IN'!P$23/SUM('[1]Electricity and CHPs_IN'!P$22:P$23)*J92</f>
        <v>1.5014288884095431E-9</v>
      </c>
      <c r="K124" s="1">
        <f>'[1]Electricity and CHPs_IN'!Q$23/SUM('[1]Electricity and CHPs_IN'!Q$22:Q$23)*K92</f>
        <v>3.0401694073931886E-9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0.95936400661254895</v>
      </c>
      <c r="G125" s="1">
        <f t="shared" si="83"/>
        <v>1.105933597935838</v>
      </c>
      <c r="H125" s="1">
        <f t="shared" si="83"/>
        <v>1.1059335995089565</v>
      </c>
      <c r="I125" s="1">
        <f t="shared" si="83"/>
        <v>1.105933598808861</v>
      </c>
      <c r="J125" s="1">
        <f t="shared" si="83"/>
        <v>1.1059336072039596</v>
      </c>
      <c r="K125" s="1">
        <f t="shared" si="83"/>
        <v>1.1059336076893349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1.4806160195919923E-2</v>
      </c>
      <c r="G126" s="1">
        <f>'[1]Electricity and CHPs_IN'!M$23/SUM('[1]Electricity and CHPs_IN'!M$22:M$23)*G94</f>
        <v>4.4364794864459434E-2</v>
      </c>
      <c r="H126" s="1">
        <f>'[1]Electricity and CHPs_IN'!N$23/SUM('[1]Electricity and CHPs_IN'!N$22:N$23)*H94</f>
        <v>6.5423292087138915E-2</v>
      </c>
      <c r="I126" s="1">
        <f>'[1]Electricity and CHPs_IN'!O$23/SUM('[1]Electricity and CHPs_IN'!O$22:O$23)*I94</f>
        <v>1.3228370646806549E-2</v>
      </c>
      <c r="J126" s="1">
        <f>'[1]Electricity and CHPs_IN'!P$23/SUM('[1]Electricity and CHPs_IN'!P$22:P$23)*J94</f>
        <v>1.6618167291987571E-3</v>
      </c>
      <c r="K126" s="1">
        <f>'[1]Electricity and CHPs_IN'!Q$23/SUM('[1]Electricity and CHPs_IN'!Q$22:Q$23)*K94</f>
        <v>1.8501887657206026E-3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7.7110899280772968E-9</v>
      </c>
      <c r="J127" s="1">
        <f>'[1]Electricity and CHPs_IN'!P$23/SUM('[1]Electricity and CHPs_IN'!P$22:P$23)*J95</f>
        <v>1.4534187649105108E-9</v>
      </c>
      <c r="K127" s="1">
        <f>'[1]Electricity and CHPs_IN'!Q$23/SUM('[1]Electricity and CHPs_IN'!Q$22:Q$23)*K95</f>
        <v>2.2376019224989512E-9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8.254680449309987</v>
      </c>
      <c r="G128" s="1">
        <f t="shared" ref="G128:K128" si="84">SUM(G129:G134)</f>
        <v>8.9452049045532362</v>
      </c>
      <c r="H128" s="1">
        <f t="shared" si="84"/>
        <v>9.8599066936371891</v>
      </c>
      <c r="I128" s="1">
        <f t="shared" si="84"/>
        <v>9.1336134033375753</v>
      </c>
      <c r="J128" s="1">
        <f t="shared" si="84"/>
        <v>9.3871062482532786</v>
      </c>
      <c r="K128" s="1">
        <f t="shared" si="84"/>
        <v>9.8409473898588313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6.5070000005800699</v>
      </c>
      <c r="G129" s="1">
        <f>'[1]Electricity and CHPs'!C19</f>
        <v>7.3027694674439338</v>
      </c>
      <c r="H129" s="1">
        <f>'[1]Electricity and CHPs'!D19</f>
        <v>8.1988181410532803</v>
      </c>
      <c r="I129" s="1">
        <f>'[1]Electricity and CHPs'!E19</f>
        <v>7.3981382108041105</v>
      </c>
      <c r="J129" s="1">
        <f>'[1]Electricity and CHPs'!F19</f>
        <v>7.668025909493041</v>
      </c>
      <c r="K129" s="1">
        <f>'[1]Electricity and CHPs'!G19</f>
        <v>8.0332767257470881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1.5176404298313071</v>
      </c>
      <c r="G131" s="1">
        <f>'[1]Electricity and CHPs'!C26</f>
        <v>1.4122787320708345</v>
      </c>
      <c r="H131" s="1">
        <f>'[1]Electricity and CHPs'!D26</f>
        <v>1.3243830915518269</v>
      </c>
      <c r="I131" s="1">
        <f>'[1]Electricity and CHPs'!E26</f>
        <v>1.4025300370063978</v>
      </c>
      <c r="J131" s="1">
        <f>'[1]Electricity and CHPs'!F26</f>
        <v>1.3915571113041179</v>
      </c>
      <c r="K131" s="1">
        <f>'[1]Electricity and CHPs'!G26</f>
        <v>1.4834706931395778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0.23004001889860984</v>
      </c>
      <c r="G133" s="1">
        <f>'[1]Electricity and CHPs'!C44</f>
        <v>0.23015670503846836</v>
      </c>
      <c r="H133" s="1">
        <f>'[1]Electricity and CHPs'!D44</f>
        <v>0.33670546103208238</v>
      </c>
      <c r="I133" s="1">
        <f>'[1]Electricity and CHPs'!E44</f>
        <v>0.33294515552706777</v>
      </c>
      <c r="J133" s="1">
        <f>'[1]Electricity and CHPs'!F44</f>
        <v>0.32752322745611984</v>
      </c>
      <c r="K133" s="1">
        <f>'[1]Electricity and CHPs'!G44</f>
        <v>0.32419997097216441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4.0123202152056887</v>
      </c>
      <c r="G135" s="1">
        <f t="shared" ref="G135:K135" si="86">SUM(G136:G139)</f>
        <v>4.3575240997573843</v>
      </c>
      <c r="H135" s="1">
        <f t="shared" si="86"/>
        <v>4.7616006163025535</v>
      </c>
      <c r="I135" s="1">
        <f t="shared" si="86"/>
        <v>4.400334123905254</v>
      </c>
      <c r="J135" s="1">
        <f t="shared" si="86"/>
        <v>4.5297915103985797</v>
      </c>
      <c r="K135" s="1">
        <f t="shared" si="86"/>
        <v>4.7583737094433332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3.2535000002900349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3.6513847337219669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4.0994090705266402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3.6990691054020552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3.8340129547465205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4.016638362873544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0.75882021491565366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0.70613936603541727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0.66219154577591344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0.701265018503199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0.69577855565205893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0.7417353465697889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4.2423602341042983</v>
      </c>
      <c r="G142" s="1">
        <f t="shared" ref="G142:K142" si="87">SUM(G143:G148)</f>
        <v>4.5876808047958528</v>
      </c>
      <c r="H142" s="1">
        <f t="shared" si="87"/>
        <v>5.0983060773346356</v>
      </c>
      <c r="I142" s="1">
        <f t="shared" si="87"/>
        <v>4.7332792794323222</v>
      </c>
      <c r="J142" s="1">
        <f t="shared" si="87"/>
        <v>4.8573147378546997</v>
      </c>
      <c r="K142" s="1">
        <f t="shared" si="87"/>
        <v>5.0825736804154973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3.2535000002900349</v>
      </c>
      <c r="G143" s="1">
        <f t="shared" ref="G143:K143" si="88">G129-G136</f>
        <v>3.6513847337219669</v>
      </c>
      <c r="H143" s="1">
        <f t="shared" si="88"/>
        <v>4.0994090705266402</v>
      </c>
      <c r="I143" s="1">
        <f t="shared" si="88"/>
        <v>3.6990691054020552</v>
      </c>
      <c r="J143" s="1">
        <f t="shared" si="88"/>
        <v>3.8340129547465205</v>
      </c>
      <c r="K143" s="1">
        <f t="shared" si="88"/>
        <v>4.016638362873544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</v>
      </c>
      <c r="K144" s="1">
        <f t="shared" si="89"/>
        <v>0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0.75882021491565343</v>
      </c>
      <c r="G145" s="1">
        <f t="shared" si="90"/>
        <v>0.70613936603541727</v>
      </c>
      <c r="H145" s="1">
        <f t="shared" si="90"/>
        <v>0.66219154577591344</v>
      </c>
      <c r="I145" s="1">
        <f t="shared" si="90"/>
        <v>0.70126501850319878</v>
      </c>
      <c r="J145" s="1">
        <f t="shared" si="90"/>
        <v>0.69577855565205893</v>
      </c>
      <c r="K145" s="1">
        <f t="shared" si="90"/>
        <v>0.7417353465697889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</v>
      </c>
      <c r="K146" s="1">
        <f t="shared" si="91"/>
        <v>0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0.23004001889860984</v>
      </c>
      <c r="G147" s="1">
        <f t="shared" si="92"/>
        <v>0.23015670503846836</v>
      </c>
      <c r="H147" s="1">
        <f t="shared" si="92"/>
        <v>0.33670546103208238</v>
      </c>
      <c r="I147" s="1">
        <f t="shared" si="92"/>
        <v>0.33294515552706777</v>
      </c>
      <c r="J147" s="1">
        <f t="shared" si="92"/>
        <v>0.32752322745611984</v>
      </c>
      <c r="K147" s="1">
        <f t="shared" si="92"/>
        <v>0.32419997097216441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</v>
      </c>
      <c r="K148" s="1">
        <f t="shared" si="96"/>
        <v>0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0.59819638842802669</v>
      </c>
      <c r="G149" s="1">
        <f t="shared" ref="G149:K149" si="97">SUM(G150:G156)</f>
        <v>0.5981963788879987</v>
      </c>
      <c r="H149" s="1">
        <f t="shared" si="97"/>
        <v>1.8244887804475947</v>
      </c>
      <c r="I149" s="1">
        <f t="shared" si="97"/>
        <v>2.7328301813389504</v>
      </c>
      <c r="J149" s="1">
        <f t="shared" si="97"/>
        <v>4.5422366257018805</v>
      </c>
      <c r="K149" s="1">
        <f t="shared" si="97"/>
        <v>5.9090990273685229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0.4257441925463018</v>
      </c>
      <c r="G150" s="1">
        <f>'[1]Electricity and CHPs'!C25</f>
        <v>8.1430036134099729E-2</v>
      </c>
      <c r="H150" s="1">
        <f>'[1]Electricity and CHPs'!D25</f>
        <v>0.71232492238881784</v>
      </c>
      <c r="I150" s="1">
        <f>'[1]Electricity and CHPs'!E25</f>
        <v>0.94353658717815936</v>
      </c>
      <c r="J150" s="1">
        <f>'[1]Electricity and CHPs'!F25</f>
        <v>5.4766482968086419E-5</v>
      </c>
      <c r="K150" s="1">
        <f>'[1]Electricity and CHPs'!G25</f>
        <v>2.2393264330479726E-2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0.17245219588172489</v>
      </c>
      <c r="G152" s="1">
        <f>'[1]Electricity and CHPs'!C42</f>
        <v>0.51676634275389899</v>
      </c>
      <c r="H152" s="1">
        <f>'[1]Electricity and CHPs'!D42</f>
        <v>1.1121638580587767</v>
      </c>
      <c r="I152" s="1">
        <f>'[1]Electricity and CHPs'!E42</f>
        <v>1.7892799193107756</v>
      </c>
      <c r="J152" s="1">
        <f>'[1]Electricity and CHPs'!F42</f>
        <v>4.5421647967715542</v>
      </c>
      <c r="K152" s="1">
        <f>'[1]Electricity and CHPs'!G42</f>
        <v>5.8867017821717091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8.7940387991382815E-7</v>
      </c>
      <c r="J154" s="1">
        <f>'[1]Electricity and CHPs'!F50</f>
        <v>2.413456712311365E-6</v>
      </c>
      <c r="K154" s="1">
        <f>'[1]Electricity and CHPs'!G50</f>
        <v>4.1017913112997462E-7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5.4723320551826305E-6</v>
      </c>
      <c r="J155" s="1">
        <f>'[1]Electricity and CHPs'!F53</f>
        <v>8.705280892414006E-6</v>
      </c>
      <c r="K155" s="1">
        <f>'[1]Electricity and CHPs'!G53</f>
        <v>2.0705011286737488E-6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7.3231140805962202E-6</v>
      </c>
      <c r="J156" s="1">
        <f>'[1]Electricity and CHPs'!F56</f>
        <v>5.9437097527261098E-6</v>
      </c>
      <c r="K156" s="1">
        <f>'[1]Electricity and CHPs'!G56</f>
        <v>1.5001860738158692E-6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0.54529200036799375</v>
      </c>
      <c r="H157" s="1">
        <f t="shared" si="98"/>
        <v>1.5470903840557788</v>
      </c>
      <c r="I157" s="1">
        <f t="shared" si="98"/>
        <v>1.9745236640160475</v>
      </c>
      <c r="J157" s="1">
        <f t="shared" si="98"/>
        <v>3.9599937854638902</v>
      </c>
      <c r="K157" s="1">
        <f t="shared" si="98"/>
        <v>7.9200160296011628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0.54529200036799375</v>
      </c>
      <c r="H158" s="1">
        <f>'[1]Electricity and CHPs'!D33</f>
        <v>1.5470903840557788</v>
      </c>
      <c r="I158" s="1">
        <f>'[1]Electricity and CHPs'!E33</f>
        <v>1.9745236640160475</v>
      </c>
      <c r="J158" s="1">
        <f>'[1]Electricity and CHPs'!F33</f>
        <v>3.9599937854638902</v>
      </c>
      <c r="K158" s="1">
        <f>'[1]Electricity and CHPs'!G33</f>
        <v>7.9200160296011628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12.822538487172668</v>
      </c>
      <c r="H159" s="1">
        <f t="shared" si="99"/>
        <v>28.799998117518498</v>
      </c>
      <c r="I159" s="1">
        <f t="shared" si="99"/>
        <v>36.924037938022721</v>
      </c>
      <c r="J159" s="1">
        <f t="shared" si="99"/>
        <v>49.568220667789859</v>
      </c>
      <c r="K159" s="1">
        <f t="shared" si="99"/>
        <v>73.023403134829948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0.14080554839094739</v>
      </c>
      <c r="I160" s="1">
        <f>'[1]Electricity and CHPs'!E34</f>
        <v>0.1558444622427097</v>
      </c>
      <c r="J160" s="1">
        <f>'[1]Electricity and CHPs'!F34</f>
        <v>0.15584480585810975</v>
      </c>
      <c r="K160" s="1">
        <f>'[1]Electricity and CHPs'!G34</f>
        <v>5.8670718042541488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4.8498357259899549</v>
      </c>
      <c r="H161" s="1">
        <f>'[1]Electricity and CHPs'!D35</f>
        <v>9.5945025927404402</v>
      </c>
      <c r="I161" s="1">
        <f>'[1]Electricity and CHPs'!E35</f>
        <v>12.306486147260243</v>
      </c>
      <c r="J161" s="1">
        <f>'[1]Electricity and CHPs'!F35</f>
        <v>16.538587956051593</v>
      </c>
      <c r="K161" s="1">
        <f>'[1]Electricity and CHPs'!G35</f>
        <v>22.976601106238586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3.3906651496682749</v>
      </c>
      <c r="H162" s="1">
        <f>'[1]Electricity and CHPs'!D36</f>
        <v>8.0481879662119287</v>
      </c>
      <c r="I162" s="1">
        <f>'[1]Electricity and CHPs'!E36</f>
        <v>10.326563998017637</v>
      </c>
      <c r="J162" s="1">
        <f>'[1]Electricity and CHPs'!F36</f>
        <v>13.877808461666655</v>
      </c>
      <c r="K162" s="1">
        <f>'[1]Electricity and CHPs'!G36</f>
        <v>18.650752962692231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1.2875825735523878</v>
      </c>
      <c r="H163" s="1">
        <f>'[1]Electricity and CHPs'!D37</f>
        <v>4.1841021251335748</v>
      </c>
      <c r="I163" s="1">
        <f>'[1]Electricity and CHPs'!E37</f>
        <v>5.3685871285178557</v>
      </c>
      <c r="J163" s="1">
        <f>'[1]Electricity and CHPs'!F37</f>
        <v>7.2148711407291728</v>
      </c>
      <c r="K163" s="1">
        <f>'[1]Electricity and CHPs'!G37</f>
        <v>9.696220366247907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3.2944550379620496</v>
      </c>
      <c r="H164" s="1">
        <f>'[1]Electricity and CHPs'!D38</f>
        <v>6.8323998850416068</v>
      </c>
      <c r="I164" s="1">
        <f>'[1]Electricity and CHPs'!E38</f>
        <v>8.766556201984276</v>
      </c>
      <c r="J164" s="1">
        <f>'[1]Electricity and CHPs'!F38</f>
        <v>11.781108303484332</v>
      </c>
      <c r="K164" s="1">
        <f>'[1]Electricity and CHPs'!G38</f>
        <v>15.832756895397074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8.9649640613494033E-6</v>
      </c>
      <c r="K165" s="1">
        <f>'[1]Electricity and CHPs'!G32</f>
        <v>9.9642953442451386E-6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8.9649640613494033E-6</v>
      </c>
      <c r="K166" s="1">
        <f t="shared" si="103"/>
        <v>9.9642953442451386E-6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1.6675302922026576E-5</v>
      </c>
      <c r="J167" s="1">
        <f t="shared" si="104"/>
        <v>9.0901453396221202E-2</v>
      </c>
      <c r="K167" s="1">
        <f t="shared" si="104"/>
        <v>6.7864971303376612E-2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2.7329622790928411E-2</v>
      </c>
      <c r="K168" s="1">
        <f>'[1]Electricity and CHPs'!G30</f>
        <v>2.2095899429998619E-2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1.4776340361077415E-5</v>
      </c>
      <c r="J169" s="1">
        <f>'[1]Electricity and CHPs'!F46</f>
        <v>6.3567700035946015E-2</v>
      </c>
      <c r="K169" s="1">
        <f>'[1]Electricity and CHPs'!G46</f>
        <v>4.5767484459858614E-2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1.8989625609491613E-6</v>
      </c>
      <c r="J170" s="1">
        <f>'[1]Electricity and CHPs'!F57</f>
        <v>4.1305693467674757E-6</v>
      </c>
      <c r="K170" s="1">
        <f>'[1]Electricity and CHPs'!G57</f>
        <v>1.5874135193883797E-6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9.4559666897754219E-2</v>
      </c>
      <c r="G171" s="1">
        <f t="shared" ref="G171:K171" si="106">SUM(G172:G178)</f>
        <v>1.9924944646742167E-3</v>
      </c>
      <c r="H171" s="1">
        <f t="shared" si="106"/>
        <v>1.6498769467680245E-2</v>
      </c>
      <c r="I171" s="1">
        <f t="shared" si="106"/>
        <v>0.13567988888133126</v>
      </c>
      <c r="J171" s="1">
        <f t="shared" si="106"/>
        <v>0.42133842951187972</v>
      </c>
      <c r="K171" s="1">
        <f t="shared" si="106"/>
        <v>1.457630777268575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9.4500012453774263E-2</v>
      </c>
      <c r="G172" s="1">
        <f>'[1]Electricity and CHPs'!C70</f>
        <v>1.9382059285261597E-3</v>
      </c>
      <c r="H172" s="1">
        <f>'[1]Electricity and CHPs'!D70</f>
        <v>1.6439783333025079E-2</v>
      </c>
      <c r="I172" s="1">
        <f>'[1]Electricity and CHPs'!E70</f>
        <v>1.0693887060875408E-2</v>
      </c>
      <c r="J172" s="1">
        <f>'[1]Electricity and CHPs'!F70</f>
        <v>2.8731933835959428E-2</v>
      </c>
      <c r="K172" s="1">
        <f>'[1]Electricity and CHPs'!G70</f>
        <v>9.4499366015299568E-2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6.8942070572301495E-6</v>
      </c>
      <c r="G173" s="1">
        <f>'[1]Electricity and CHPs'!C71</f>
        <v>5.5436352413006603E-6</v>
      </c>
      <c r="H173" s="1">
        <f>'[1]Electricity and CHPs'!D71</f>
        <v>6.6741959285921514E-6</v>
      </c>
      <c r="I173" s="1">
        <f>'[1]Electricity and CHPs'!E71</f>
        <v>6.8457281654205704E-6</v>
      </c>
      <c r="J173" s="1">
        <f>'[1]Electricity and CHPs'!F71</f>
        <v>2.43576499195503E-5</v>
      </c>
      <c r="K173" s="1">
        <f>'[1]Electricity and CHPs'!G71</f>
        <v>0.87926560404920007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6.2825318739846609E-6</v>
      </c>
      <c r="G174" s="1">
        <f>'[1]Electricity and CHPs'!C72</f>
        <v>5.0548825046334762E-6</v>
      </c>
      <c r="H174" s="1">
        <f>'[1]Electricity and CHPs'!D72</f>
        <v>5.9564832852742005E-6</v>
      </c>
      <c r="I174" s="1">
        <f>'[1]Electricity and CHPs'!E72</f>
        <v>6.3528350170255396E-6</v>
      </c>
      <c r="J174" s="1">
        <f>'[1]Electricity and CHPs'!F72</f>
        <v>2.0104585667647981E-5</v>
      </c>
      <c r="K174" s="1">
        <f>'[1]Electricity and CHPs'!G72</f>
        <v>1.4950105793489743E-4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8.1608664288387412E-6</v>
      </c>
      <c r="G175" s="1">
        <f>'[1]Electricity and CHPs'!C73</f>
        <v>7.9757025418654817E-6</v>
      </c>
      <c r="H175" s="1">
        <f>'[1]Electricity and CHPs'!D73</f>
        <v>8.1272549312893289E-6</v>
      </c>
      <c r="I175" s="1">
        <f>'[1]Electricity and CHPs'!E73</f>
        <v>9.4848454563040746E-6</v>
      </c>
      <c r="J175" s="1">
        <f>'[1]Electricity and CHPs'!F73</f>
        <v>1.5192165756678809E-5</v>
      </c>
      <c r="K175" s="1">
        <f>'[1]Electricity and CHPs'!G73</f>
        <v>1.0713096414662109E-5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1.5804989680728343E-5</v>
      </c>
      <c r="G176" s="1">
        <f>'[1]Electricity and CHPs'!C74</f>
        <v>1.4564862738988961E-5</v>
      </c>
      <c r="H176" s="1">
        <f>'[1]Electricity and CHPs'!D74</f>
        <v>1.5764868493694429E-5</v>
      </c>
      <c r="I176" s="1">
        <f>'[1]Electricity and CHPs'!E74</f>
        <v>2.1382819920539179E-3</v>
      </c>
      <c r="J176" s="1">
        <f>'[1]Electricity and CHPs'!F74</f>
        <v>1.7587708672323885E-3</v>
      </c>
      <c r="K176" s="1">
        <f>'[1]Electricity and CHPs'!G74</f>
        <v>0.18626906509134361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1.5800323885784093E-5</v>
      </c>
      <c r="G177" s="1">
        <f>'[1]Electricity and CHPs'!C75</f>
        <v>1.4565569136682285E-5</v>
      </c>
      <c r="H177" s="1">
        <f>'[1]Electricity and CHPs'!D75</f>
        <v>1.5767336180190639E-5</v>
      </c>
      <c r="I177" s="1">
        <f>'[1]Electricity and CHPs'!E75</f>
        <v>0.12281540142215236</v>
      </c>
      <c r="J177" s="1">
        <f>'[1]Electricity and CHPs'!F75</f>
        <v>0.39077269901818423</v>
      </c>
      <c r="K177" s="1">
        <f>'[1]Electricity and CHPs'!G75</f>
        <v>0.29742668162414543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6.7115250533789542E-6</v>
      </c>
      <c r="G178" s="1">
        <f>'[1]Electricity and CHPs'!C76</f>
        <v>6.5838839845856709E-6</v>
      </c>
      <c r="H178" s="1">
        <f>'[1]Electricity and CHPs'!D76</f>
        <v>6.6959958361267251E-6</v>
      </c>
      <c r="I178" s="1">
        <f>'[1]Electricity and CHPs'!E76</f>
        <v>9.6349976108115504E-6</v>
      </c>
      <c r="J178" s="1">
        <f>'[1]Electricity and CHPs'!F76</f>
        <v>1.5371389159819548E-5</v>
      </c>
      <c r="K178" s="1">
        <f>'[1]Electricity and CHPs'!G76</f>
        <v>9.8463342365129701E-6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29.600894872324584</v>
      </c>
      <c r="G179" s="3">
        <f t="shared" ref="G179:K179" si="107">SUM(G180,G231)</f>
        <v>33.719833321827736</v>
      </c>
      <c r="H179" s="3">
        <f t="shared" si="107"/>
        <v>34.111120439648836</v>
      </c>
      <c r="I179" s="3">
        <f t="shared" si="107"/>
        <v>35.600977446436815</v>
      </c>
      <c r="J179" s="3">
        <f t="shared" si="107"/>
        <v>50.718253051769132</v>
      </c>
      <c r="K179" s="3">
        <f t="shared" si="107"/>
        <v>54.465092055801207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23.057839731940774</v>
      </c>
      <c r="G180" s="1">
        <f t="shared" si="108"/>
        <v>25.54503751711875</v>
      </c>
      <c r="H180" s="1">
        <f t="shared" si="108"/>
        <v>25.560162810224867</v>
      </c>
      <c r="I180" s="1">
        <f t="shared" si="108"/>
        <v>24.340430829665767</v>
      </c>
      <c r="J180" s="1">
        <f t="shared" si="108"/>
        <v>27.840260167974254</v>
      </c>
      <c r="K180" s="1">
        <f t="shared" si="108"/>
        <v>29.139101417914887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17.255765140213974</v>
      </c>
      <c r="G181" s="1">
        <f t="shared" si="109"/>
        <v>13.264607797756501</v>
      </c>
      <c r="H181" s="1">
        <f t="shared" si="109"/>
        <v>14.172390789219964</v>
      </c>
      <c r="I181" s="1">
        <f t="shared" si="109"/>
        <v>15.247219868983679</v>
      </c>
      <c r="J181" s="1">
        <f t="shared" si="109"/>
        <v>12.068136199488968</v>
      </c>
      <c r="K181" s="1">
        <f t="shared" si="109"/>
        <v>11.49413400956956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9.2571628207855829E-3</v>
      </c>
      <c r="G182" s="1">
        <f t="shared" ref="G182:K182" si="110">G183</f>
        <v>0</v>
      </c>
      <c r="H182" s="1">
        <f t="shared" si="110"/>
        <v>1.3860241663500424E-5</v>
      </c>
      <c r="I182" s="1">
        <f t="shared" si="110"/>
        <v>5.6441837900045765E-6</v>
      </c>
      <c r="J182" s="1">
        <f t="shared" si="110"/>
        <v>6.7851926231799131E-6</v>
      </c>
      <c r="K182" s="1">
        <f t="shared" si="110"/>
        <v>0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9.2571628207855829E-3</v>
      </c>
      <c r="G183" s="1">
        <f>'[1]Electricity and CHPs'!C$94</f>
        <v>0</v>
      </c>
      <c r="H183" s="1">
        <f>'[1]Electricity and CHPs'!D$94</f>
        <v>1.3860241663500424E-5</v>
      </c>
      <c r="I183" s="1">
        <f>'[1]Electricity and CHPs'!E$94</f>
        <v>5.6441837900045765E-6</v>
      </c>
      <c r="J183" s="1">
        <f>'[1]Electricity and CHPs'!F$94</f>
        <v>6.7851926231799131E-6</v>
      </c>
      <c r="K183" s="1">
        <f>'[1]Electricity and CHPs'!G$94</f>
        <v>0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9.2571628207855829E-3</v>
      </c>
      <c r="G184" s="1">
        <f t="shared" ref="G184:K184" si="111">G183-G185</f>
        <v>0</v>
      </c>
      <c r="H184" s="1">
        <f t="shared" si="111"/>
        <v>1.3860241663500424E-5</v>
      </c>
      <c r="I184" s="1">
        <f t="shared" si="111"/>
        <v>5.6441837900045765E-6</v>
      </c>
      <c r="J184" s="1">
        <f t="shared" si="111"/>
        <v>6.7851926231799131E-6</v>
      </c>
      <c r="K184" s="1">
        <f t="shared" si="111"/>
        <v>0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1.803549824694261</v>
      </c>
      <c r="G186" s="1">
        <f t="shared" ref="G186:K186" si="113">SUM(G187:G188)</f>
        <v>4.4419665529269994E-6</v>
      </c>
      <c r="H186" s="1">
        <f t="shared" si="113"/>
        <v>1.3075754186611779E-4</v>
      </c>
      <c r="I186" s="1">
        <f t="shared" si="113"/>
        <v>5.740012503675701E-5</v>
      </c>
      <c r="J186" s="1">
        <f t="shared" si="113"/>
        <v>1.3472566913425257E-5</v>
      </c>
      <c r="K186" s="1">
        <f t="shared" si="113"/>
        <v>0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1.803549824694261</v>
      </c>
      <c r="G187" s="1">
        <f>'[1]Electricity and CHPs'!C$91</f>
        <v>4.4419665529269994E-6</v>
      </c>
      <c r="H187" s="1">
        <f>'[1]Electricity and CHPs'!D$91</f>
        <v>1.3075754186611779E-4</v>
      </c>
      <c r="I187" s="1">
        <f>'[1]Electricity and CHPs'!E$91</f>
        <v>5.740012503675701E-5</v>
      </c>
      <c r="J187" s="1">
        <f>'[1]Electricity and CHPs'!F$91</f>
        <v>1.0307584511949021E-5</v>
      </c>
      <c r="K187" s="1">
        <f>'[1]Electricity and CHPs'!G$91</f>
        <v>0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3.1649824014762368E-6</v>
      </c>
      <c r="K188" s="1">
        <f>'[1]Electricity and CHPs'!G$95</f>
        <v>0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1.7586241409433432</v>
      </c>
      <c r="G189" s="1">
        <f t="shared" ref="G189:K189" si="114">SUM(G190:G191)</f>
        <v>4.1270925734691969E-6</v>
      </c>
      <c r="H189" s="1">
        <f t="shared" si="114"/>
        <v>1.1487315075406904E-4</v>
      </c>
      <c r="I189" s="1">
        <f t="shared" si="114"/>
        <v>5.6792058021875927E-5</v>
      </c>
      <c r="J189" s="1">
        <f t="shared" si="114"/>
        <v>1.3467901975339826E-5</v>
      </c>
      <c r="K189" s="1">
        <f t="shared" si="114"/>
        <v>0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1.7586241409433432</v>
      </c>
      <c r="G190" s="1">
        <f t="shared" ref="G190:K190" si="115">G187-G193</f>
        <v>4.1270925734691969E-6</v>
      </c>
      <c r="H190" s="1">
        <f t="shared" si="115"/>
        <v>1.1487315075406904E-4</v>
      </c>
      <c r="I190" s="1">
        <f t="shared" si="115"/>
        <v>5.6792058021875927E-5</v>
      </c>
      <c r="J190" s="1">
        <f t="shared" si="115"/>
        <v>1.0304015463536228E-5</v>
      </c>
      <c r="K190" s="1">
        <f t="shared" si="115"/>
        <v>0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3.1638865118035969E-6</v>
      </c>
      <c r="K191" s="1">
        <f t="shared" si="116"/>
        <v>0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4.4925683750917725E-2</v>
      </c>
      <c r="G192" s="1">
        <f t="shared" ref="G192:K192" si="117">SUM(G193:G194)</f>
        <v>3.1487397945780251E-7</v>
      </c>
      <c r="H192" s="1">
        <f t="shared" si="117"/>
        <v>1.5884391112048749E-5</v>
      </c>
      <c r="I192" s="1">
        <f t="shared" si="117"/>
        <v>6.080670148810799E-7</v>
      </c>
      <c r="J192" s="1">
        <f t="shared" si="117"/>
        <v>4.6649380854328746E-9</v>
      </c>
      <c r="K192" s="1">
        <f t="shared" si="117"/>
        <v>0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4.4925683750917725E-2</v>
      </c>
      <c r="G193" s="1">
        <f t="shared" si="118"/>
        <v>3.1487397945780251E-7</v>
      </c>
      <c r="H193" s="1">
        <f t="shared" si="118"/>
        <v>1.5884391112048749E-5</v>
      </c>
      <c r="I193" s="1">
        <f t="shared" si="118"/>
        <v>6.080670148810799E-7</v>
      </c>
      <c r="J193" s="1">
        <f t="shared" si="118"/>
        <v>3.5690484127930828E-9</v>
      </c>
      <c r="K193" s="1">
        <f t="shared" si="118"/>
        <v>0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1.0958896726397918E-9</v>
      </c>
      <c r="K194" s="1">
        <f t="shared" si="118"/>
        <v>0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14.159859737036557</v>
      </c>
      <c r="G195" s="1">
        <f t="shared" ref="G195:K195" si="119">SUM(G196:G197)</f>
        <v>13.051648768282597</v>
      </c>
      <c r="H195" s="1">
        <f t="shared" si="119"/>
        <v>12.147993900891183</v>
      </c>
      <c r="I195" s="1">
        <f t="shared" si="119"/>
        <v>12.779633850555896</v>
      </c>
      <c r="J195" s="1">
        <f t="shared" si="119"/>
        <v>12.034786561588673</v>
      </c>
      <c r="K195" s="1">
        <f t="shared" si="119"/>
        <v>11.399072192047768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14.159859737036557</v>
      </c>
      <c r="G196" s="1">
        <f>'[1]Electricity and CHPs'!C$93-G197</f>
        <v>13.051648768282597</v>
      </c>
      <c r="H196" s="1">
        <f>'[1]Electricity and CHPs'!D$93-H197</f>
        <v>12.147993900891183</v>
      </c>
      <c r="I196" s="1">
        <f>'[1]Electricity and CHPs'!E$93-I197</f>
        <v>12.779633850555896</v>
      </c>
      <c r="J196" s="1">
        <f>'[1]Electricity and CHPs'!F$93-J197</f>
        <v>12.034786561588673</v>
      </c>
      <c r="K196" s="1">
        <f>'[1]Electricity and CHPs'!G$93-K197</f>
        <v>11.399072192047768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7.0799298685182794</v>
      </c>
      <c r="G198" s="1">
        <f t="shared" ref="G198:K198" si="120">SUM(G199:G200)</f>
        <v>6.5258243841412984</v>
      </c>
      <c r="H198" s="1">
        <f t="shared" si="120"/>
        <v>6.0739969504455917</v>
      </c>
      <c r="I198" s="1">
        <f t="shared" si="120"/>
        <v>6.3898169252779491</v>
      </c>
      <c r="J198" s="1">
        <f t="shared" si="120"/>
        <v>6.0173932807943364</v>
      </c>
      <c r="K198" s="1">
        <f t="shared" si="120"/>
        <v>5.6995360960238841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7.0799298685182794</v>
      </c>
      <c r="G199" s="1">
        <f t="shared" si="121"/>
        <v>6.5258243841412984</v>
      </c>
      <c r="H199" s="1">
        <f t="shared" si="121"/>
        <v>6.0739969504455917</v>
      </c>
      <c r="I199" s="1">
        <f t="shared" si="121"/>
        <v>6.3898169252779491</v>
      </c>
      <c r="J199" s="1">
        <f t="shared" si="121"/>
        <v>6.0173932807943364</v>
      </c>
      <c r="K199" s="1">
        <f t="shared" si="121"/>
        <v>5.6995360960238841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</v>
      </c>
      <c r="K200" s="1">
        <f t="shared" si="122"/>
        <v>0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7.0799298685182777</v>
      </c>
      <c r="G201" s="1">
        <f t="shared" ref="G201:K201" si="123">SUM(G202:G203)</f>
        <v>6.5258243841412984</v>
      </c>
      <c r="H201" s="1">
        <f t="shared" si="123"/>
        <v>6.0739969504455917</v>
      </c>
      <c r="I201" s="1">
        <f t="shared" si="123"/>
        <v>6.3898169252779473</v>
      </c>
      <c r="J201" s="1">
        <f t="shared" si="123"/>
        <v>6.0173932807943364</v>
      </c>
      <c r="K201" s="1">
        <f t="shared" si="123"/>
        <v>5.6995360960238841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7.0799298685182777</v>
      </c>
      <c r="G202" s="1">
        <f t="shared" si="124"/>
        <v>6.5258243841412984</v>
      </c>
      <c r="H202" s="1">
        <f t="shared" si="124"/>
        <v>6.0739969504455917</v>
      </c>
      <c r="I202" s="1">
        <f t="shared" si="124"/>
        <v>6.3898169252779473</v>
      </c>
      <c r="J202" s="1">
        <f t="shared" si="124"/>
        <v>6.0173932807943364</v>
      </c>
      <c r="K202" s="1">
        <f t="shared" si="124"/>
        <v>5.6995360960238841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</v>
      </c>
      <c r="K203" s="1">
        <f t="shared" si="124"/>
        <v>0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1.2830984156623724</v>
      </c>
      <c r="G204" s="1">
        <f t="shared" ref="G204:K204" si="125">G205</f>
        <v>0.21295458750735047</v>
      </c>
      <c r="H204" s="1">
        <f t="shared" si="125"/>
        <v>2.0242522705452513</v>
      </c>
      <c r="I204" s="1">
        <f t="shared" si="125"/>
        <v>2.4675229741189546</v>
      </c>
      <c r="J204" s="1">
        <f t="shared" si="125"/>
        <v>1.4322447027397621E-4</v>
      </c>
      <c r="K204" s="1">
        <f t="shared" si="125"/>
        <v>6.7178536215175361E-2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1.2830984156623724</v>
      </c>
      <c r="G205" s="1">
        <f>'[1]Electricity and CHPs'!C$92</f>
        <v>0.21295458750735047</v>
      </c>
      <c r="H205" s="1">
        <f>'[1]Electricity and CHPs'!D$92</f>
        <v>2.0242522705452513</v>
      </c>
      <c r="I205" s="1">
        <f>'[1]Electricity and CHPs'!E$92</f>
        <v>2.4675229741189546</v>
      </c>
      <c r="J205" s="1">
        <f>'[1]Electricity and CHPs'!F$92</f>
        <v>1.4322447027397621E-4</v>
      </c>
      <c r="K205" s="1">
        <f>'[1]Electricity and CHPs'!G$92</f>
        <v>6.7178536215175361E-2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3.3186155670483865E-2</v>
      </c>
      <c r="K206" s="1">
        <f t="shared" si="126"/>
        <v>2.7883281306616055E-2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3.3186155670483865E-2</v>
      </c>
      <c r="K207" s="1">
        <f>'[1]Electricity and CHPs'!G$96</f>
        <v>2.7883281306616055E-2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5.8020745917268002</v>
      </c>
      <c r="G208" s="1">
        <f t="shared" ref="G208:K208" si="127">SUM(G209,G215,G217,G223,G225,G227,G229)</f>
        <v>12.280429719362251</v>
      </c>
      <c r="H208" s="1">
        <f t="shared" si="127"/>
        <v>11.387772021004903</v>
      </c>
      <c r="I208" s="1">
        <f t="shared" si="127"/>
        <v>9.0932109606820877</v>
      </c>
      <c r="J208" s="1">
        <f t="shared" si="127"/>
        <v>15.772123968485285</v>
      </c>
      <c r="K208" s="1">
        <f t="shared" si="127"/>
        <v>17.644967408345327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2.6346711613925269</v>
      </c>
      <c r="G209" s="1">
        <f t="shared" ref="G209:K209" si="128">+G210</f>
        <v>1.6155248609064674</v>
      </c>
      <c r="H209" s="1">
        <f t="shared" si="128"/>
        <v>4.0440955218621015</v>
      </c>
      <c r="I209" s="1">
        <f t="shared" si="128"/>
        <v>1.8190773407721668</v>
      </c>
      <c r="J209" s="1">
        <f t="shared" si="128"/>
        <v>1.3620326937908284E-6</v>
      </c>
      <c r="K209" s="1">
        <f t="shared" si="128"/>
        <v>0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2.6346711613925269</v>
      </c>
      <c r="G210" s="1">
        <f>'[1]Electricity and CHPs'!C$97+G214</f>
        <v>1.6155248609064674</v>
      </c>
      <c r="H210" s="1">
        <f>'[1]Electricity and CHPs'!D$97+H214</f>
        <v>4.0440955218621015</v>
      </c>
      <c r="I210" s="1">
        <f>'[1]Electricity and CHPs'!E$97+I214</f>
        <v>1.8190773407721668</v>
      </c>
      <c r="J210" s="1">
        <f>'[1]Electricity and CHPs'!F$97+J214</f>
        <v>1.3620326937908284E-6</v>
      </c>
      <c r="K210" s="1">
        <f>'[1]Electricity and CHPs'!G$97+K214</f>
        <v>0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1.7328975576981942</v>
      </c>
      <c r="G211" s="1">
        <f t="shared" ref="G211:K211" si="129">G212</f>
        <v>1.6155248609064674</v>
      </c>
      <c r="H211" s="1">
        <f t="shared" si="129"/>
        <v>4.0440952170223117</v>
      </c>
      <c r="I211" s="1">
        <f t="shared" si="129"/>
        <v>1.8190773407721668</v>
      </c>
      <c r="J211" s="1">
        <f t="shared" si="129"/>
        <v>1.3620326937908284E-6</v>
      </c>
      <c r="K211" s="1">
        <f t="shared" si="129"/>
        <v>0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1.7328975576981942</v>
      </c>
      <c r="G212" s="1">
        <f t="shared" ref="G212:K212" si="130">G210-G214</f>
        <v>1.6155248609064674</v>
      </c>
      <c r="H212" s="1">
        <f t="shared" si="130"/>
        <v>4.0440952170223117</v>
      </c>
      <c r="I212" s="1">
        <f t="shared" si="130"/>
        <v>1.8190773407721668</v>
      </c>
      <c r="J212" s="1">
        <f t="shared" si="130"/>
        <v>1.3620326937908284E-6</v>
      </c>
      <c r="K212" s="1">
        <f t="shared" si="130"/>
        <v>0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0.90177360369433279</v>
      </c>
      <c r="G213" s="1">
        <f t="shared" ref="G213:K213" si="131">G214</f>
        <v>0</v>
      </c>
      <c r="H213" s="1">
        <f t="shared" si="131"/>
        <v>3.0483979015332196E-7</v>
      </c>
      <c r="I213" s="1">
        <f t="shared" si="131"/>
        <v>0</v>
      </c>
      <c r="J213" s="1">
        <f t="shared" si="131"/>
        <v>0</v>
      </c>
      <c r="K213" s="1">
        <f t="shared" si="131"/>
        <v>0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0.90177360369433279</v>
      </c>
      <c r="G214" s="1">
        <f>'[1]Electricity and CHPs'!C$98</f>
        <v>0</v>
      </c>
      <c r="H214" s="1">
        <f>'[1]Electricity and CHPs'!D$98</f>
        <v>3.0483979015332196E-7</v>
      </c>
      <c r="I214" s="1">
        <f>'[1]Electricity and CHPs'!E$98</f>
        <v>0</v>
      </c>
      <c r="J214" s="1">
        <f>'[1]Electricity and CHPs'!F$98</f>
        <v>0</v>
      </c>
      <c r="K214" s="1">
        <f>'[1]Electricity and CHPs'!G$98</f>
        <v>0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1.4500000152270691</v>
      </c>
      <c r="G215" s="1">
        <f t="shared" ref="G215:K215" si="132">+G216</f>
        <v>3.8019360587615401</v>
      </c>
      <c r="H215" s="1">
        <f t="shared" si="132"/>
        <v>3.8019376176363266</v>
      </c>
      <c r="I215" s="1">
        <f t="shared" si="132"/>
        <v>0.6956012200031475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1.4500000152270691</v>
      </c>
      <c r="G216" s="1">
        <f>'[1]Electricity and CHPs'!C$99</f>
        <v>3.8019360587615401</v>
      </c>
      <c r="H216" s="1">
        <f>'[1]Electricity and CHPs'!D$99</f>
        <v>3.8019376176363266</v>
      </c>
      <c r="I216" s="1">
        <f>'[1]Electricity and CHPs'!E$99</f>
        <v>0.6956012200031475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0.18406338151367874</v>
      </c>
      <c r="G217" s="1">
        <f t="shared" ref="G217:K217" si="133">+G218</f>
        <v>3.1931294067024321</v>
      </c>
      <c r="H217" s="1">
        <f t="shared" si="133"/>
        <v>1.4799773801684151E-6</v>
      </c>
      <c r="I217" s="1">
        <f t="shared" si="133"/>
        <v>0</v>
      </c>
      <c r="J217" s="1">
        <f t="shared" si="133"/>
        <v>0</v>
      </c>
      <c r="K217" s="1">
        <f t="shared" si="133"/>
        <v>0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0.18406338151367874</v>
      </c>
      <c r="G218" s="1">
        <f>'[1]Electricity and CHPs'!C$100</f>
        <v>3.1931294067024321</v>
      </c>
      <c r="H218" s="1">
        <f>'[1]Electricity and CHPs'!D$100</f>
        <v>1.4799773801684151E-6</v>
      </c>
      <c r="I218" s="1">
        <f>'[1]Electricity and CHPs'!E$100</f>
        <v>0</v>
      </c>
      <c r="J218" s="1">
        <f>'[1]Electricity and CHPs'!F$100</f>
        <v>0</v>
      </c>
      <c r="K218" s="1">
        <f>'[1]Electricity and CHPs'!G$100</f>
        <v>0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0.18406338151367874</v>
      </c>
      <c r="G219" s="1">
        <f t="shared" ref="G219:K219" si="134">G220</f>
        <v>3.1931294067024321</v>
      </c>
      <c r="H219" s="1">
        <f t="shared" si="134"/>
        <v>1.4799773801684151E-6</v>
      </c>
      <c r="I219" s="1">
        <f t="shared" si="134"/>
        <v>0</v>
      </c>
      <c r="J219" s="1">
        <f t="shared" si="134"/>
        <v>0</v>
      </c>
      <c r="K219" s="1">
        <f t="shared" si="134"/>
        <v>0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0.18406338151367874</v>
      </c>
      <c r="G220" s="1">
        <f t="shared" ref="G220:K220" si="135">G218-G222</f>
        <v>3.1931294067024321</v>
      </c>
      <c r="H220" s="1">
        <f t="shared" si="135"/>
        <v>1.4799773801684151E-6</v>
      </c>
      <c r="I220" s="1">
        <f t="shared" si="135"/>
        <v>0</v>
      </c>
      <c r="J220" s="1">
        <f t="shared" si="135"/>
        <v>0</v>
      </c>
      <c r="K220" s="1">
        <f t="shared" si="135"/>
        <v>0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1.5333400335935266</v>
      </c>
      <c r="G223" s="1">
        <f t="shared" ref="G223:K223" si="137">+G224</f>
        <v>1.3838393773633892</v>
      </c>
      <c r="H223" s="1">
        <f t="shared" si="137"/>
        <v>1.186469290159073</v>
      </c>
      <c r="I223" s="1">
        <f t="shared" si="137"/>
        <v>0.91806732578773842</v>
      </c>
      <c r="J223" s="1">
        <f t="shared" si="137"/>
        <v>0.54968035760708422</v>
      </c>
      <c r="K223" s="1">
        <f t="shared" si="137"/>
        <v>0.32911354966538586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1.5333400335935266</v>
      </c>
      <c r="G224" s="1">
        <f>'[1]Electricity and CHPs'!C$101</f>
        <v>1.3838393773633892</v>
      </c>
      <c r="H224" s="1">
        <f>'[1]Electricity and CHPs'!D$101</f>
        <v>1.186469290159073</v>
      </c>
      <c r="I224" s="1">
        <f>'[1]Electricity and CHPs'!E$101</f>
        <v>0.91806732578773842</v>
      </c>
      <c r="J224" s="1">
        <f>'[1]Electricity and CHPs'!F$101</f>
        <v>0.54968035760708422</v>
      </c>
      <c r="K224" s="1">
        <f>'[1]Electricity and CHPs'!G$101</f>
        <v>0.32911354966538586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0</v>
      </c>
      <c r="K227" s="1">
        <f t="shared" si="139"/>
        <v>0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0</v>
      </c>
      <c r="K228" s="1">
        <f>'[1]Electricity and CHPs'!G$90</f>
        <v>0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2.286000015628423</v>
      </c>
      <c r="H229" s="1">
        <f t="shared" si="140"/>
        <v>2.3552681113700222</v>
      </c>
      <c r="I229" s="1">
        <f t="shared" si="140"/>
        <v>5.6604650741190348</v>
      </c>
      <c r="J229" s="1">
        <f t="shared" si="140"/>
        <v>15.222442248845507</v>
      </c>
      <c r="K229" s="1">
        <f t="shared" si="140"/>
        <v>17.31585385867994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2.286000015628423</v>
      </c>
      <c r="H230" s="1">
        <f>'[1]Electricity and CHPs'!D$123</f>
        <v>2.3552681113700222</v>
      </c>
      <c r="I230" s="1">
        <f>'[1]Electricity and CHPs'!E$123</f>
        <v>5.6604650741190348</v>
      </c>
      <c r="J230" s="1">
        <f>'[1]Electricity and CHPs'!F$123</f>
        <v>15.222442248845507</v>
      </c>
      <c r="K230" s="1">
        <f>'[1]Electricity and CHPs'!G$123</f>
        <v>17.31585385867994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6.5430551403838102</v>
      </c>
      <c r="G231" s="1">
        <f t="shared" ref="G231:K231" si="141">SUM(G232,G238,G271,G280,G286)</f>
        <v>8.1747958047089853</v>
      </c>
      <c r="H231" s="1">
        <f t="shared" si="141"/>
        <v>8.5509576294239693</v>
      </c>
      <c r="I231" s="1">
        <f t="shared" si="141"/>
        <v>11.260546616771052</v>
      </c>
      <c r="J231" s="1">
        <f t="shared" si="141"/>
        <v>22.877992883794878</v>
      </c>
      <c r="K231" s="1">
        <f t="shared" si="141"/>
        <v>25.325990637886317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0.92931824139198926</v>
      </c>
      <c r="G232" s="1">
        <f t="shared" ref="G232:K232" si="142">+G233</f>
        <v>2.0729565677806372</v>
      </c>
      <c r="H232" s="1">
        <f t="shared" si="142"/>
        <v>2.6062715046884458E-2</v>
      </c>
      <c r="I232" s="1">
        <f t="shared" si="142"/>
        <v>1.3206129842034555</v>
      </c>
      <c r="J232" s="1">
        <f t="shared" si="142"/>
        <v>4.8765729052107812E-2</v>
      </c>
      <c r="K232" s="1">
        <f t="shared" si="142"/>
        <v>5.960118421318486E-2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0.92931824139198926</v>
      </c>
      <c r="G233" s="1">
        <f>'[1]Electricity and CHPs'!C$104</f>
        <v>2.0729565677806372</v>
      </c>
      <c r="H233" s="1">
        <f>'[1]Electricity and CHPs'!D$104</f>
        <v>2.6062715046884458E-2</v>
      </c>
      <c r="I233" s="1">
        <f>'[1]Electricity and CHPs'!E$104</f>
        <v>1.3206129842034555</v>
      </c>
      <c r="J233" s="1">
        <f>'[1]Electricity and CHPs'!F$104</f>
        <v>4.8765729052107812E-2</v>
      </c>
      <c r="K233" s="1">
        <f>'[1]Electricity and CHPs'!G$104</f>
        <v>5.960118421318486E-2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0.92931824139198926</v>
      </c>
      <c r="G234" s="1">
        <f t="shared" ref="G234:K234" si="143">G235</f>
        <v>2.0729565677806372</v>
      </c>
      <c r="H234" s="1">
        <f t="shared" si="143"/>
        <v>2.6062715046884458E-2</v>
      </c>
      <c r="I234" s="1">
        <f t="shared" si="143"/>
        <v>1.3206129842034555</v>
      </c>
      <c r="J234" s="1">
        <f t="shared" si="143"/>
        <v>4.8765729052107812E-2</v>
      </c>
      <c r="K234" s="1">
        <f t="shared" si="143"/>
        <v>5.960118421318486E-2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0.92931824139198926</v>
      </c>
      <c r="G235" s="1">
        <f t="shared" ref="G235:K235" si="144">G233-G237</f>
        <v>2.0729565677806372</v>
      </c>
      <c r="H235" s="1">
        <f t="shared" si="144"/>
        <v>2.6062715046884458E-2</v>
      </c>
      <c r="I235" s="1">
        <f t="shared" si="144"/>
        <v>1.3206129842034555</v>
      </c>
      <c r="J235" s="1">
        <f t="shared" si="144"/>
        <v>4.8765729052107812E-2</v>
      </c>
      <c r="K235" s="1">
        <f t="shared" si="144"/>
        <v>5.960118421318486E-2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3.0194261538510396</v>
      </c>
      <c r="G238" s="1">
        <f t="shared" ref="G238:K238" si="147">SUM(G239:G248)</f>
        <v>2.443378422115194</v>
      </c>
      <c r="H238" s="1">
        <f t="shared" si="147"/>
        <v>2.6715889187321062</v>
      </c>
      <c r="I238" s="1">
        <f t="shared" si="147"/>
        <v>3.9115297650426308</v>
      </c>
      <c r="J238" s="1">
        <f t="shared" si="147"/>
        <v>11.523676572431587</v>
      </c>
      <c r="K238" s="1">
        <f t="shared" si="147"/>
        <v>11.691069196057221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0.76613412037131923</v>
      </c>
      <c r="G239" s="1">
        <f>'[1]Electricity and CHPs_IN'!C$39*0.75-G86-G240</f>
        <v>0.10855618390930599</v>
      </c>
      <c r="H239" s="1">
        <f>'[1]Electricity and CHPs_IN'!D$39*0.75-H86-H240</f>
        <v>0.10683458662675681</v>
      </c>
      <c r="I239" s="1">
        <f>'[1]Electricity and CHPs_IN'!E$39*0.75-I86-I240</f>
        <v>0.36737433925852342</v>
      </c>
      <c r="J239" s="1">
        <f>'[1]Electricity and CHPs'!F$103-J240</f>
        <v>1.371381806716437E-2</v>
      </c>
      <c r="K239" s="1">
        <f>'[1]Electricity and CHPs'!G$103-K240</f>
        <v>2.9616214715545712E-3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4.4588798296501179E-7</v>
      </c>
      <c r="J241" s="1">
        <f>'[1]Electricity and CHPs'!F$107</f>
        <v>2.5964632598979599E-7</v>
      </c>
      <c r="K241" s="1">
        <f>'[1]Electricity and CHPs'!G$107</f>
        <v>0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3.0277683084559723E-2</v>
      </c>
      <c r="G242" s="1">
        <f>'[1]Electricity and CHPs'!C$109</f>
        <v>3.7129092678073353E-3</v>
      </c>
      <c r="H242" s="1">
        <f>'[1]Electricity and CHPs'!D$109</f>
        <v>1.0579589800623457E-2</v>
      </c>
      <c r="I242" s="1">
        <f>'[1]Electricity and CHPs'!E$109</f>
        <v>1.0680040046637586E-2</v>
      </c>
      <c r="J242" s="1">
        <f>'[1]Electricity and CHPs'!F$109</f>
        <v>9.5247083993422535E-3</v>
      </c>
      <c r="K242" s="1">
        <f>'[1]Electricity and CHPs'!G$109</f>
        <v>8.7541633563970774E-3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0.10613277943837474</v>
      </c>
      <c r="G244" s="1">
        <f>'[1]Electricity and CHPs'!C$112</f>
        <v>2.6097185783752882E-3</v>
      </c>
      <c r="H244" s="1">
        <f>'[1]Electricity and CHPs'!D$112</f>
        <v>0.39867838401444261</v>
      </c>
      <c r="I244" s="1">
        <f>'[1]Electricity and CHPs'!E$112</f>
        <v>0.54553089427087509</v>
      </c>
      <c r="J244" s="1">
        <f>'[1]Electricity and CHPs'!F$112</f>
        <v>3.2954235320727401</v>
      </c>
      <c r="K244" s="1">
        <f>'[1]Electricity and CHPs'!G$112</f>
        <v>4.6466517765475119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1.4243074729523202</v>
      </c>
      <c r="G246" s="1">
        <f>'[1]Electricity and CHPs'!C$115</f>
        <v>1.5783094022902799</v>
      </c>
      <c r="H246" s="1">
        <f>'[1]Electricity and CHPs'!D$115</f>
        <v>1.4829083013985085</v>
      </c>
      <c r="I246" s="1">
        <f>'[1]Electricity and CHPs'!E$115</f>
        <v>1.3239064619990752</v>
      </c>
      <c r="J246" s="1">
        <f>'[1]Electricity and CHPs'!F$115</f>
        <v>1.0059027927134374</v>
      </c>
      <c r="K246" s="1">
        <f>'[1]Electricity and CHPs'!G$115</f>
        <v>1.005902793154912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0.69257409800446601</v>
      </c>
      <c r="G247" s="1">
        <f>'[1]Electricity and CHPs'!C$116</f>
        <v>0.75019020806942549</v>
      </c>
      <c r="H247" s="1">
        <f>'[1]Electricity and CHPs'!D$116</f>
        <v>0.67258805689177481</v>
      </c>
      <c r="I247" s="1">
        <f>'[1]Electricity and CHPs'!E$116</f>
        <v>1.6640375835795365</v>
      </c>
      <c r="J247" s="1">
        <f>'[1]Electricity and CHPs'!F$116</f>
        <v>7.199110686557658</v>
      </c>
      <c r="K247" s="1">
        <f>'[1]Electricity and CHPs'!G$116</f>
        <v>6.0267977720375141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0</v>
      </c>
      <c r="J248" s="1">
        <f>'[1]Electricity and CHPs'!F$118</f>
        <v>7.7497491778323988E-7</v>
      </c>
      <c r="K248" s="1">
        <f>'[1]Electricity and CHPs'!G$118</f>
        <v>1.0694893303626374E-6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1.5553849311447394</v>
      </c>
      <c r="G249" s="1">
        <f t="shared" ref="G249:K249" si="148">SUM(G250:G259)</f>
        <v>0.8037475934853926</v>
      </c>
      <c r="H249" s="1">
        <f t="shared" si="148"/>
        <v>1.0442800147865485</v>
      </c>
      <c r="I249" s="1">
        <f t="shared" si="148"/>
        <v>2.5602113701163915</v>
      </c>
      <c r="J249" s="1">
        <f t="shared" si="148"/>
        <v>10.514131952307361</v>
      </c>
      <c r="K249" s="1">
        <f t="shared" si="148"/>
        <v>10.680245985231196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0.74705003479113619</v>
      </c>
      <c r="G250" s="1">
        <f t="shared" si="149"/>
        <v>0.1008610522114429</v>
      </c>
      <c r="H250" s="1">
        <f t="shared" si="149"/>
        <v>9.3856349700193797E-2</v>
      </c>
      <c r="I250" s="1">
        <f t="shared" si="149"/>
        <v>0.36348256693792674</v>
      </c>
      <c r="J250" s="1">
        <f t="shared" si="149"/>
        <v>1.3709069594760462E-2</v>
      </c>
      <c r="K250" s="1">
        <f t="shared" si="149"/>
        <v>2.9602576729880065E-3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4.4116447801446929E-7</v>
      </c>
      <c r="J252" s="1">
        <f t="shared" si="149"/>
        <v>2.5955642225855932E-7</v>
      </c>
      <c r="K252" s="1">
        <f t="shared" si="149"/>
        <v>0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2.952347846190782E-2</v>
      </c>
      <c r="G253" s="1">
        <f t="shared" ref="G253:K253" si="150">G242-G264</f>
        <v>3.4497153642535404E-3</v>
      </c>
      <c r="H253" s="1">
        <f t="shared" si="150"/>
        <v>9.2943840694679185E-3</v>
      </c>
      <c r="I253" s="1">
        <f t="shared" si="150"/>
        <v>1.0566901267483175E-2</v>
      </c>
      <c r="J253" s="1">
        <f t="shared" si="150"/>
        <v>9.5214104253740963E-3</v>
      </c>
      <c r="K253" s="1">
        <f t="shared" si="150"/>
        <v>8.7501321472936867E-3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0.10348905558923593</v>
      </c>
      <c r="G255" s="1">
        <f t="shared" si="152"/>
        <v>2.4247256334156931E-3</v>
      </c>
      <c r="H255" s="1">
        <f t="shared" si="152"/>
        <v>0.35024704086416325</v>
      </c>
      <c r="I255" s="1">
        <f t="shared" si="152"/>
        <v>0.53975182423936774</v>
      </c>
      <c r="J255" s="1">
        <f t="shared" si="152"/>
        <v>3.2942824765603658</v>
      </c>
      <c r="K255" s="1">
        <f t="shared" si="152"/>
        <v>4.6445120375251392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0.67532236230245946</v>
      </c>
      <c r="G258" s="1">
        <f t="shared" si="155"/>
        <v>0.69701210027628047</v>
      </c>
      <c r="H258" s="1">
        <f t="shared" si="155"/>
        <v>0.5908822401527235</v>
      </c>
      <c r="I258" s="1">
        <f t="shared" si="155"/>
        <v>1.6464096365071357</v>
      </c>
      <c r="J258" s="1">
        <f t="shared" si="155"/>
        <v>7.1966179614638595</v>
      </c>
      <c r="K258" s="1">
        <f t="shared" si="155"/>
        <v>6.0240224888889333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0</v>
      </c>
      <c r="J259" s="1">
        <f t="shared" si="156"/>
        <v>7.7470657916355043E-7</v>
      </c>
      <c r="K259" s="1">
        <f t="shared" si="156"/>
        <v>1.0689968406809836E-6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1.4640412227063004</v>
      </c>
      <c r="G260" s="1">
        <f t="shared" ref="G260:K260" si="157">SUM(G261:G270)</f>
        <v>1.6396308286298014</v>
      </c>
      <c r="H260" s="1">
        <f t="shared" si="157"/>
        <v>1.6273089039455575</v>
      </c>
      <c r="I260" s="1">
        <f t="shared" si="157"/>
        <v>1.3513183949262395</v>
      </c>
      <c r="J260" s="1">
        <f t="shared" si="157"/>
        <v>1.0095446201242244</v>
      </c>
      <c r="K260" s="1">
        <f t="shared" si="157"/>
        <v>1.0108232108260251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1.9084085580183055E-2</v>
      </c>
      <c r="G261" s="1">
        <f t="shared" si="158"/>
        <v>7.6951316978631015E-3</v>
      </c>
      <c r="H261" s="1">
        <f t="shared" si="158"/>
        <v>1.2978236926563008E-2</v>
      </c>
      <c r="I261" s="1">
        <f t="shared" si="158"/>
        <v>3.8917723205966811E-3</v>
      </c>
      <c r="J261" s="1">
        <f t="shared" si="158"/>
        <v>4.7484724039086456E-6</v>
      </c>
      <c r="K261" s="1">
        <f t="shared" si="158"/>
        <v>1.3637985665648143E-6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4.7235049505425056E-9</v>
      </c>
      <c r="J263" s="1">
        <f t="shared" si="158"/>
        <v>8.9903731236661216E-11</v>
      </c>
      <c r="K263" s="1">
        <f t="shared" si="158"/>
        <v>0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7.5420462265190331E-4</v>
      </c>
      <c r="G264" s="1">
        <f t="shared" si="158"/>
        <v>2.6319390355379488E-4</v>
      </c>
      <c r="H264" s="1">
        <f t="shared" si="158"/>
        <v>1.2852057311555387E-3</v>
      </c>
      <c r="I264" s="1">
        <f t="shared" si="158"/>
        <v>1.1313877915441236E-4</v>
      </c>
      <c r="J264" s="1">
        <f t="shared" si="158"/>
        <v>3.2979739681573169E-6</v>
      </c>
      <c r="K264" s="1">
        <f t="shared" si="158"/>
        <v>4.0312091033908381E-6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2.6437238491388041E-3</v>
      </c>
      <c r="G266" s="1">
        <f t="shared" si="158"/>
        <v>1.8499294495959495E-4</v>
      </c>
      <c r="H266" s="1">
        <f t="shared" si="158"/>
        <v>4.8431343150279367E-2</v>
      </c>
      <c r="I266" s="1">
        <f t="shared" si="158"/>
        <v>5.7790700315073478E-3</v>
      </c>
      <c r="J266" s="1">
        <f t="shared" si="158"/>
        <v>1.1410555123744744E-3</v>
      </c>
      <c r="K266" s="1">
        <f t="shared" si="158"/>
        <v>2.1397390223724193E-3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1.4243074729523202</v>
      </c>
      <c r="G268" s="1">
        <f t="shared" si="158"/>
        <v>1.5783094022902799</v>
      </c>
      <c r="H268" s="1">
        <f t="shared" si="158"/>
        <v>1.4829083013985085</v>
      </c>
      <c r="I268" s="1">
        <f t="shared" si="158"/>
        <v>1.3239064619990752</v>
      </c>
      <c r="J268" s="1">
        <f t="shared" si="158"/>
        <v>1.0059027927134374</v>
      </c>
      <c r="K268" s="1">
        <f t="shared" si="158"/>
        <v>1.005902793154912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1.7251735702006606E-2</v>
      </c>
      <c r="G269" s="1">
        <f t="shared" si="158"/>
        <v>5.3178107793145038E-2</v>
      </c>
      <c r="H269" s="1">
        <f t="shared" si="158"/>
        <v>8.1705816739051293E-2</v>
      </c>
      <c r="I269" s="1">
        <f t="shared" si="158"/>
        <v>1.7627947072400691E-2</v>
      </c>
      <c r="J269" s="1">
        <f t="shared" si="158"/>
        <v>2.4927250937981349E-3</v>
      </c>
      <c r="K269" s="1">
        <f t="shared" si="158"/>
        <v>2.7752831485809031E-3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0</v>
      </c>
      <c r="J270" s="1">
        <f t="shared" si="158"/>
        <v>2.6833861968944696E-10</v>
      </c>
      <c r="K270" s="1">
        <f t="shared" si="158"/>
        <v>4.9248968165378597E-10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1.9347796921806157</v>
      </c>
      <c r="G271" s="1">
        <f t="shared" ref="G271:K271" si="159">SUM(G272:G273)</f>
        <v>1.858760252864927</v>
      </c>
      <c r="H271" s="1">
        <f t="shared" si="159"/>
        <v>2.5502833888905698</v>
      </c>
      <c r="I271" s="1">
        <f t="shared" si="159"/>
        <v>2.2433280475434043</v>
      </c>
      <c r="J271" s="1">
        <f t="shared" si="159"/>
        <v>1.6589178984662289</v>
      </c>
      <c r="K271" s="1">
        <f t="shared" si="159"/>
        <v>1.0997664742865736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1.9347796921806157</v>
      </c>
      <c r="G272" s="1">
        <f>'[1]Electricity and CHPs'!C$106-G273</f>
        <v>1.858760252864927</v>
      </c>
      <c r="H272" s="1">
        <f>'[1]Electricity and CHPs'!D$106-H273</f>
        <v>2.5502833888905698</v>
      </c>
      <c r="I272" s="1">
        <f>'[1]Electricity and CHPs'!E$106-I273</f>
        <v>2.2433280475434043</v>
      </c>
      <c r="J272" s="1">
        <f>'[1]Electricity and CHPs'!F$106-J273</f>
        <v>1.6589178984662289</v>
      </c>
      <c r="K272" s="1">
        <f>'[1]Electricity and CHPs'!G$106-K273</f>
        <v>1.0997664742865736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1.9347796921806157</v>
      </c>
      <c r="G277" s="1">
        <f t="shared" ref="G277:K277" si="161">SUM(G278:G279)</f>
        <v>1.858760252864927</v>
      </c>
      <c r="H277" s="1">
        <f t="shared" si="161"/>
        <v>2.5502833888905698</v>
      </c>
      <c r="I277" s="1">
        <f t="shared" si="161"/>
        <v>2.2433280475434043</v>
      </c>
      <c r="J277" s="1">
        <f t="shared" si="161"/>
        <v>1.6589178984662289</v>
      </c>
      <c r="K277" s="1">
        <f t="shared" si="161"/>
        <v>1.0997664742865736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1.9347796921806157</v>
      </c>
      <c r="G278" s="1">
        <f t="shared" ref="G278:K278" si="162">G272</f>
        <v>1.858760252864927</v>
      </c>
      <c r="H278" s="1">
        <f t="shared" si="162"/>
        <v>2.5502833888905698</v>
      </c>
      <c r="I278" s="1">
        <f t="shared" si="162"/>
        <v>2.2433280475434043</v>
      </c>
      <c r="J278" s="1">
        <f t="shared" si="162"/>
        <v>1.6589178984662289</v>
      </c>
      <c r="K278" s="1">
        <f t="shared" si="162"/>
        <v>1.0997664742865736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</v>
      </c>
      <c r="K279" s="1">
        <f t="shared" si="163"/>
        <v>0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0.65953105296016545</v>
      </c>
      <c r="G280" s="1">
        <f t="shared" ref="G280:K280" si="164">SUM(G281:G285)</f>
        <v>1.7997005619482269</v>
      </c>
      <c r="H280" s="1">
        <f t="shared" si="164"/>
        <v>3.3030226067544084</v>
      </c>
      <c r="I280" s="1">
        <f t="shared" si="164"/>
        <v>3.7850633458210905</v>
      </c>
      <c r="J280" s="1">
        <f t="shared" si="164"/>
        <v>9.6084904529809538</v>
      </c>
      <c r="K280" s="1">
        <f t="shared" si="164"/>
        <v>12.452669352988682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0.65953105296016545</v>
      </c>
      <c r="G281" s="1">
        <f>'[1]Electricity and CHPs'!C$105-G282</f>
        <v>1.7997005619482269</v>
      </c>
      <c r="H281" s="1">
        <f>'[1]Electricity and CHPs'!D$105-H282</f>
        <v>3.3030226067544084</v>
      </c>
      <c r="I281" s="1">
        <f>'[1]Electricity and CHPs'!E$105-I282</f>
        <v>3.7850152139266457</v>
      </c>
      <c r="J281" s="1">
        <f>'[1]Electricity and CHPs'!F$105-J282</f>
        <v>9.6084255316321467</v>
      </c>
      <c r="K281" s="1">
        <f>'[1]Electricity and CHPs'!G$105-K282</f>
        <v>12.452638385363253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0</v>
      </c>
      <c r="G283" s="1">
        <f>'[1]Electricity and CHPs'!C$110</f>
        <v>0</v>
      </c>
      <c r="H283" s="1">
        <f>'[1]Electricity and CHPs'!D$110</f>
        <v>0</v>
      </c>
      <c r="I283" s="1">
        <f>'[1]Electricity and CHPs'!E$110</f>
        <v>8.6972078328536508E-6</v>
      </c>
      <c r="J283" s="1">
        <f>'[1]Electricity and CHPs'!F$110</f>
        <v>1.8297360823303573E-5</v>
      </c>
      <c r="K283" s="1">
        <f>'[1]Electricity and CHPs'!G$110</f>
        <v>8.370796104440767E-6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0</v>
      </c>
      <c r="G284" s="1">
        <f>'[1]Electricity and CHPs'!C$113</f>
        <v>0</v>
      </c>
      <c r="H284" s="1">
        <f>'[1]Electricity and CHPs'!D$113</f>
        <v>0</v>
      </c>
      <c r="I284" s="1">
        <f>'[1]Electricity and CHPs'!E$113</f>
        <v>2.7700333704914669E-5</v>
      </c>
      <c r="J284" s="1">
        <f>'[1]Electricity and CHPs'!F$113</f>
        <v>3.7505679046664155E-5</v>
      </c>
      <c r="K284" s="1">
        <f>'[1]Electricity and CHPs'!G$113</f>
        <v>1.9813003418527432E-5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1.1734352906506362E-5</v>
      </c>
      <c r="J285" s="1">
        <f>'[1]Electricity and CHPs'!F$117</f>
        <v>9.1183089386491597E-6</v>
      </c>
      <c r="K285" s="1">
        <f>'[1]Electricity and CHPs'!G$117</f>
        <v>2.7838259064050584E-6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1.2474160470606366E-5</v>
      </c>
      <c r="J286" s="1">
        <f t="shared" si="165"/>
        <v>3.8142230863999135E-2</v>
      </c>
      <c r="K286" s="1">
        <f t="shared" si="165"/>
        <v>2.2884430340655858E-2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1.1044941279997261E-5</v>
      </c>
      <c r="J287" s="1">
        <f>'[1]Electricity and CHPs'!F$108</f>
        <v>3.8140620021567595E-2</v>
      </c>
      <c r="K287" s="1">
        <f>'[1]Electricity and CHPs'!G$108</f>
        <v>2.288373597857658E-2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1.4292191906091045E-6</v>
      </c>
      <c r="J288" s="1">
        <f>'[1]Electricity and CHPs'!F$119</f>
        <v>1.6108424315413584E-6</v>
      </c>
      <c r="K288" s="1">
        <f>'[1]Electricity and CHPs'!G$119</f>
        <v>6.9436207928045097E-7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437.61631546471892</v>
      </c>
      <c r="G289" s="3">
        <f t="shared" ref="G289" si="166">SUM(G290,G292,G300,G308,G356,G377,G385,G387,G395,G399,G393)</f>
        <v>419.6231342579598</v>
      </c>
      <c r="H289" s="3">
        <f t="shared" ref="H289" si="167">SUM(H290,H292,H300,H308,H356,H377,H385,H387,H395,H399,H393)</f>
        <v>364.62814087403797</v>
      </c>
      <c r="I289" s="3">
        <f t="shared" ref="I289" si="168">SUM(I290,I292,I300,I308,I356,I377,I385,I387,I395,I399,I393)</f>
        <v>392.61065764732541</v>
      </c>
      <c r="J289" s="3">
        <f t="shared" ref="J289" si="169">SUM(J290,J292,J300,J308,J356,J377,J385,J387,J395,J399,J393)</f>
        <v>343.30540612918713</v>
      </c>
      <c r="K289" s="3">
        <f t="shared" ref="K289" si="170">SUM(K290,K292,K300,K308,K356,K377,K385,K387,K395,K399,K393)</f>
        <v>275.34769519023467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250.94816979459264</v>
      </c>
      <c r="G290" s="1">
        <f t="shared" ref="G290:K290" si="171">G291</f>
        <v>253.30010536688491</v>
      </c>
      <c r="H290" s="1">
        <f t="shared" si="171"/>
        <v>164.9701565418446</v>
      </c>
      <c r="I290" s="1">
        <f t="shared" si="171"/>
        <v>172.35164205999357</v>
      </c>
      <c r="J290" s="1">
        <f t="shared" si="171"/>
        <v>98.561578261050187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250.94816979459264</v>
      </c>
      <c r="G291" s="1">
        <f>'[1]Electricity and CHPs_IN'!C$14</f>
        <v>253.30010536688491</v>
      </c>
      <c r="H291" s="1">
        <f>'[1]Electricity and CHPs_IN'!D$14</f>
        <v>164.9701565418446</v>
      </c>
      <c r="I291" s="1">
        <f>'[1]Electricity and CHPs_IN'!E$14</f>
        <v>172.35164205999357</v>
      </c>
      <c r="J291" s="1">
        <f>'[1]Electricity and CHPs_IN'!F$14</f>
        <v>98.561578261050187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149.43048001356146</v>
      </c>
      <c r="G292" s="1">
        <f t="shared" ref="G292:K292" si="173">SUM(G293:G295)</f>
        <v>125.6040016244674</v>
      </c>
      <c r="H292" s="1">
        <f t="shared" si="173"/>
        <v>138.08058911811571</v>
      </c>
      <c r="I292" s="1">
        <f t="shared" si="173"/>
        <v>149.83006270194923</v>
      </c>
      <c r="J292" s="1">
        <f t="shared" si="173"/>
        <v>151.78945038743902</v>
      </c>
      <c r="K292" s="1">
        <f t="shared" si="173"/>
        <v>150.41588772098174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66.745679999973873</v>
      </c>
      <c r="G293" s="1">
        <f>'[1]Electricity and CHPs_IN'!C$15</f>
        <v>49.798799540204008</v>
      </c>
      <c r="H293" s="1">
        <f>'[1]Electricity and CHPs_IN'!D$15</f>
        <v>68.537825547990536</v>
      </c>
      <c r="I293" s="1">
        <f>'[1]Electricity and CHPs_IN'!E$15</f>
        <v>69.622716974459181</v>
      </c>
      <c r="J293" s="1">
        <f>'[1]Electricity and CHPs_IN'!F$15</f>
        <v>70.856867392551408</v>
      </c>
      <c r="K293" s="1">
        <f>'[1]Electricity and CHPs_IN'!G$15</f>
        <v>67.950368485892639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66.63240000140317</v>
      </c>
      <c r="G294" s="1">
        <f>'[1]Electricity and CHPs_IN'!C$16</f>
        <v>55.763996363113613</v>
      </c>
      <c r="H294" s="1">
        <f>'[1]Electricity and CHPs_IN'!D$16</f>
        <v>65.547509271177688</v>
      </c>
      <c r="I294" s="1">
        <f>'[1]Electricity and CHPs_IN'!E$16</f>
        <v>64.462617966561552</v>
      </c>
      <c r="J294" s="1">
        <f>'[1]Electricity and CHPs_IN'!F$16</f>
        <v>63.228468910340453</v>
      </c>
      <c r="K294" s="1">
        <f>'[1]Electricity and CHPs_IN'!G$16</f>
        <v>66.134967473220343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16.052400012184428</v>
      </c>
      <c r="G295" s="1">
        <f>'[1]Electricity and CHPs_IN'!C$13</f>
        <v>20.04120572114978</v>
      </c>
      <c r="H295" s="1">
        <f>'[1]Electricity and CHPs_IN'!D$13</f>
        <v>3.9952542989474917</v>
      </c>
      <c r="I295" s="1">
        <f>'[1]Electricity and CHPs_IN'!E$13</f>
        <v>15.744727760928507</v>
      </c>
      <c r="J295" s="1">
        <f>'[1]Electricity and CHPs_IN'!F$13</f>
        <v>17.704114084547161</v>
      </c>
      <c r="K295" s="1">
        <f>'[1]Electricity and CHPs_IN'!G$13</f>
        <v>16.330551761868772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0.13611906497134924</v>
      </c>
      <c r="G296" s="1">
        <f t="shared" ref="G296:K296" si="174">SUM(G297:G299)</f>
        <v>7.7248288161330669E-2</v>
      </c>
      <c r="H296" s="1">
        <f t="shared" si="174"/>
        <v>8.9964542082831124E-4</v>
      </c>
      <c r="I296" s="1">
        <f t="shared" si="174"/>
        <v>7.4923973847991834E-2</v>
      </c>
      <c r="J296" s="1">
        <f t="shared" si="174"/>
        <v>2.6317297946166475E-2</v>
      </c>
      <c r="K296" s="1">
        <f t="shared" si="174"/>
        <v>3.5053253078164877E-2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0.11308152046505088</v>
      </c>
      <c r="G297" s="1">
        <f>'[1]Electricity and CHPs_IN'!C$18</f>
        <v>2.4109912236899816E-2</v>
      </c>
      <c r="H297" s="1">
        <f>'[1]Electricity and CHPs_IN'!D$18</f>
        <v>3.5606640226409042E-5</v>
      </c>
      <c r="I297" s="1">
        <f>'[1]Electricity and CHPs_IN'!E$18</f>
        <v>7.3789915825454335E-6</v>
      </c>
      <c r="J297" s="1">
        <f>'[1]Electricity and CHPs_IN'!F$18</f>
        <v>1.4565429969380823E-5</v>
      </c>
      <c r="K297" s="1">
        <f>'[1]Electricity and CHPs_IN'!G$18</f>
        <v>1.698676043656869E-7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2.521539403173663E-3</v>
      </c>
      <c r="G298" s="1">
        <f>IFERROR(G70/SUM(G70,G183),0)*'[1]Electricity and CHPs_IN'!C$28</f>
        <v>0</v>
      </c>
      <c r="H298" s="1">
        <f>IFERROR(H70/SUM(H70,H183),0)*'[1]Electricity and CHPs_IN'!D$28</f>
        <v>1.169908016745427E-6</v>
      </c>
      <c r="I298" s="1">
        <f>IFERROR(I70/SUM(I70,I183),0)*'[1]Electricity and CHPs_IN'!E$28</f>
        <v>0</v>
      </c>
      <c r="J298" s="1">
        <f>IFERROR(J70/SUM(J70,J183),0)*'[1]Electricity and CHPs_IN'!F$28</f>
        <v>0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2.051600510312469E-2</v>
      </c>
      <c r="G299" s="1">
        <f>IFERROR(G71/SUM(G71,G233),0)*'[1]Electricity and CHPs_IN'!C$41</f>
        <v>5.313837592443086E-2</v>
      </c>
      <c r="H299" s="1">
        <f>IFERROR(H71/SUM(H71,H233),0)*'[1]Electricity and CHPs_IN'!D$41</f>
        <v>8.6286887258515672E-4</v>
      </c>
      <c r="I299" s="1">
        <f>IFERROR(I71/SUM(I71,I233),0)*'[1]Electricity and CHPs_IN'!E$41</f>
        <v>7.4916594856409294E-2</v>
      </c>
      <c r="J299" s="1">
        <f>IFERROR(J71/SUM(J71,J233),0)*'[1]Electricity and CHPs_IN'!F$41</f>
        <v>2.6302732516197094E-2</v>
      </c>
      <c r="K299" s="1">
        <f>IFERROR(K71/SUM(K71,K233),0)*'[1]Electricity and CHPs_IN'!G$41</f>
        <v>3.5053083210560512E-2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0.13611906497134924</v>
      </c>
      <c r="G300" s="1">
        <f t="shared" ref="G300:K300" si="175">G296</f>
        <v>7.7248288161330669E-2</v>
      </c>
      <c r="H300" s="1">
        <f t="shared" si="175"/>
        <v>8.9964542082831124E-4</v>
      </c>
      <c r="I300" s="1">
        <f t="shared" si="175"/>
        <v>7.4923973847991834E-2</v>
      </c>
      <c r="J300" s="1">
        <f t="shared" si="175"/>
        <v>2.6317297946166475E-2</v>
      </c>
      <c r="K300" s="1">
        <f t="shared" si="175"/>
        <v>3.5053253078164877E-2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0.11308152046505088</v>
      </c>
      <c r="G301" s="1">
        <f t="shared" si="176"/>
        <v>2.4109912236899816E-2</v>
      </c>
      <c r="H301" s="1">
        <f t="shared" si="176"/>
        <v>3.5606640226409042E-5</v>
      </c>
      <c r="I301" s="1">
        <f t="shared" si="176"/>
        <v>7.3789915825454335E-6</v>
      </c>
      <c r="J301" s="1">
        <f t="shared" si="176"/>
        <v>1.4565429969380823E-5</v>
      </c>
      <c r="K301" s="1">
        <f t="shared" si="176"/>
        <v>1.698676043656869E-7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2.521539403173663E-3</v>
      </c>
      <c r="G302" s="1">
        <f t="shared" si="177"/>
        <v>0</v>
      </c>
      <c r="H302" s="1">
        <f t="shared" si="177"/>
        <v>1.169908016745427E-6</v>
      </c>
      <c r="I302" s="1">
        <f t="shared" si="177"/>
        <v>0</v>
      </c>
      <c r="J302" s="1">
        <f t="shared" si="177"/>
        <v>0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2.051600510312469E-2</v>
      </c>
      <c r="G303" s="1">
        <f t="shared" si="178"/>
        <v>5.313837592443086E-2</v>
      </c>
      <c r="H303" s="1">
        <f t="shared" si="178"/>
        <v>8.6286887258515672E-4</v>
      </c>
      <c r="I303" s="1">
        <f t="shared" si="178"/>
        <v>7.4916594856409294E-2</v>
      </c>
      <c r="J303" s="1">
        <f t="shared" si="178"/>
        <v>2.6302732516197094E-2</v>
      </c>
      <c r="K303" s="1">
        <f t="shared" si="178"/>
        <v>3.5053083210560512E-2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4.0326422266941178</v>
      </c>
      <c r="G308" s="1">
        <f t="shared" ref="G308:K308" si="179">SUM(G309:G323)</f>
        <v>2.1759259064565946</v>
      </c>
      <c r="H308" s="1">
        <f t="shared" si="179"/>
        <v>2.3109855098705836</v>
      </c>
      <c r="I308" s="1">
        <f t="shared" si="179"/>
        <v>3.586131325733565</v>
      </c>
      <c r="J308" s="1">
        <f t="shared" si="179"/>
        <v>8.5611055318872271</v>
      </c>
      <c r="K308" s="1">
        <f t="shared" si="179"/>
        <v>8.2762403603089929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2.1809747140901573E-5</v>
      </c>
      <c r="K309" s="1">
        <f>'[1]Electricity and CHPs_IN'!G$21</f>
        <v>3.3583059186379579E-6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8.7611710340987469E-6</v>
      </c>
      <c r="H310" s="1">
        <f>'[1]Electricity and CHPs_IN'!D$22</f>
        <v>1.5373975257764414E-2</v>
      </c>
      <c r="I310" s="1">
        <f>'[1]Electricity and CHPs_IN'!E$22</f>
        <v>2.1691112050488675E-5</v>
      </c>
      <c r="J310" s="1">
        <f>'[1]Electricity and CHPs_IN'!F$22</f>
        <v>6.5821063674732982E-3</v>
      </c>
      <c r="K310" s="1">
        <f>'[1]Electricity and CHPs_IN'!G$22</f>
        <v>3.2180160787964236E-3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</v>
      </c>
      <c r="K311" s="1">
        <f>'[1]Electricity and CHPs_IN'!G$23</f>
        <v>0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1.2783532948569922</v>
      </c>
      <c r="G312" s="1">
        <f>IFERROR(G84/SUM(G84+G187),0)*'[1]Electricity and CHPs_IN'!C$24</f>
        <v>1.0489650161483595E-6</v>
      </c>
      <c r="H312" s="1">
        <f>IFERROR(H84/SUM(H84+H187),0)*'[1]Electricity and CHPs_IN'!D$24</f>
        <v>8.6013599788868086E-5</v>
      </c>
      <c r="I312" s="1">
        <f>IFERROR(I84/SUM(I84+I187),0)*'[1]Electricity and CHPs_IN'!E$24</f>
        <v>3.4916756295206863E-5</v>
      </c>
      <c r="J312" s="1">
        <f>IFERROR(J84/SUM(J84+J187),0)*'[1]Electricity and CHPs_IN'!F$24</f>
        <v>6.4183596723463667E-6</v>
      </c>
      <c r="K312" s="1">
        <f>IFERROR(K84/SUM(K84+K187),0)*'[1]Electricity and CHPs_IN'!G$24</f>
        <v>0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3.7078053358116146E-6</v>
      </c>
      <c r="K313" s="1">
        <f>IFERROR(K85/SUM(K85+K188),0)*'[1]Electricity and CHPs_IN'!G$29</f>
        <v>0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0.89328002674948992</v>
      </c>
      <c r="G314" s="1">
        <f>G86/SUM(G86,G239)*'[1]Electricity and CHPs_IN'!C$39</f>
        <v>0.12724077615681978</v>
      </c>
      <c r="H314" s="1">
        <f>H86/SUM(H86,H239)*'[1]Electricity and CHPs_IN'!D$39</f>
        <v>0.12724023328735948</v>
      </c>
      <c r="I314" s="1">
        <f>I86/SUM(I86,I239)*'[1]Electricity and CHPs_IN'!E$39</f>
        <v>0.4521382301006025</v>
      </c>
      <c r="J314" s="1">
        <f>J86/SUM(J86,J239)*'[1]Electricity and CHPs_IN'!F$39</f>
        <v>1.6041723046347114E-2</v>
      </c>
      <c r="K314" s="1">
        <f>K86/SUM(K86,K239)*'[1]Electricity and CHPs_IN'!G$39</f>
        <v>3.5529236974817108E-3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1.3831814913967703E-2</v>
      </c>
      <c r="G317" s="1">
        <f>G89/SUM(G89,G242)*'[1]Electricity and CHPs_IN'!C$48</f>
        <v>1.6839424515429813E-3</v>
      </c>
      <c r="H317" s="1">
        <f>H89/SUM(H89,H242)*'[1]Electricity and CHPs_IN'!D$48</f>
        <v>4.7157465062085705E-3</v>
      </c>
      <c r="I317" s="1">
        <f>I89/SUM(I89,I242)*'[1]Electricity and CHPs_IN'!E$48</f>
        <v>4.6062499558609804E-3</v>
      </c>
      <c r="J317" s="1">
        <f>J89/SUM(J89,J242)*'[1]Electricity and CHPs_IN'!F$48</f>
        <v>4.222799490391344E-3</v>
      </c>
      <c r="K317" s="1">
        <f>K89/SUM(K89,K242)*'[1]Electricity and CHPs_IN'!G$48</f>
        <v>3.8289607324571181E-3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</v>
      </c>
      <c r="J318" s="1">
        <f>IFERROR(J90/SUM(J90,J243),0)*'[1]Electricity and CHPs_IN'!F$49</f>
        <v>0</v>
      </c>
      <c r="K318" s="1">
        <f>IFERROR(K90/SUM(K90,K243),0)*'[1]Electricity and CHPs_IN'!G$49</f>
        <v>0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1.9692279146495711E-2</v>
      </c>
      <c r="G319" s="1">
        <f>IFERROR(G91/SUM(G91,G244),0)*'[1]Electricity and CHPs_IN'!C$51</f>
        <v>1.3042998524173466E-3</v>
      </c>
      <c r="H319" s="1">
        <f>IFERROR(H91/SUM(H91,H244),0)*'[1]Electricity and CHPs_IN'!D$51</f>
        <v>0.19918070628355808</v>
      </c>
      <c r="I319" s="1">
        <f>IFERROR(I91/SUM(I91,I244),0)*'[1]Electricity and CHPs_IN'!E$51</f>
        <v>0.26151238635449514</v>
      </c>
      <c r="J319" s="1">
        <f>IFERROR(J91/SUM(J91,J244),0)*'[1]Electricity and CHPs_IN'!F$51</f>
        <v>1.6235785609597257</v>
      </c>
      <c r="K319" s="1">
        <f>IFERROR(K91/SUM(K91,K244),0)*'[1]Electricity and CHPs_IN'!G$51</f>
        <v>2.2736650204682163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</v>
      </c>
      <c r="J320" s="1">
        <f>IFERROR(J92/SUM(J92,J245),0)*'[1]Electricity and CHPs_IN'!F$52</f>
        <v>1.6541513753454407E-5</v>
      </c>
      <c r="K320" s="1">
        <f>IFERROR(K92/SUM(K92,K245),0)*'[1]Electricity and CHPs_IN'!G$52</f>
        <v>1.8005125830427174E-5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1.0646882369055237</v>
      </c>
      <c r="G321" s="1">
        <f>IFERROR(G93/SUM(G93,G246),0)*'[1]Electricity and CHPs_IN'!C$54</f>
        <v>1.2549769334768965</v>
      </c>
      <c r="H321" s="1">
        <f>IFERROR(H93/SUM(H93,H246),0)*'[1]Electricity and CHPs_IN'!D$54</f>
        <v>1.2991349299323918</v>
      </c>
      <c r="I321" s="1">
        <f>IFERROR(I93/SUM(I93,I246),0)*'[1]Electricity and CHPs_IN'!E$54</f>
        <v>1.379993607356151</v>
      </c>
      <c r="J321" s="1">
        <f>IFERROR(J93/SUM(J93,J246),0)*'[1]Electricity and CHPs_IN'!F$54</f>
        <v>1.5472036277116026</v>
      </c>
      <c r="K321" s="1">
        <f>IFERROR(K93/SUM(K93,K246),0)*'[1]Electricity and CHPs_IN'!G$54</f>
        <v>1.5084572349330394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0.76279657412164836</v>
      </c>
      <c r="G322" s="1">
        <f>IFERROR(G94/SUM(G94,G247),0)*'[1]Electricity and CHPs_IN'!C$55</f>
        <v>0.79071014438286791</v>
      </c>
      <c r="H322" s="1">
        <f>IFERROR(H94/SUM(H94,H247),0)*'[1]Electricity and CHPs_IN'!D$55</f>
        <v>0.66525390500351234</v>
      </c>
      <c r="I322" s="1">
        <f>IFERROR(I94/SUM(I94,I247),0)*'[1]Electricity and CHPs_IN'!E$55</f>
        <v>1.4878225288770994</v>
      </c>
      <c r="J322" s="1">
        <f>IFERROR(J94/SUM(J94,J247),0)*'[1]Electricity and CHPs_IN'!F$55</f>
        <v>5.363421144246507</v>
      </c>
      <c r="K322" s="1">
        <f>IFERROR(K94/SUM(K94,K247),0)*'[1]Electricity and CHPs_IN'!G$55</f>
        <v>4.4834890642949183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1.7152210102639533E-6</v>
      </c>
      <c r="J323" s="1">
        <f>IFERROR(J95/SUM(J95,J248),0)*'[1]Electricity and CHPs_IN'!F$58</f>
        <v>7.0926392779689343E-6</v>
      </c>
      <c r="K323" s="1">
        <f>IFERROR(K95/SUM(K95,K248),0)*'[1]Electricity and CHPs_IN'!G$58</f>
        <v>7.7766723334826986E-6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2.8940234775804714</v>
      </c>
      <c r="G324" s="1">
        <f t="shared" ref="G324:K324" si="180">G308-G340</f>
        <v>0.85565829086672762</v>
      </c>
      <c r="H324" s="1">
        <f t="shared" si="180"/>
        <v>0.88893124290179903</v>
      </c>
      <c r="I324" s="1">
        <f t="shared" si="180"/>
        <v>2.1827670449516807</v>
      </c>
      <c r="J324" s="1">
        <f t="shared" si="180"/>
        <v>7.0114733084721834</v>
      </c>
      <c r="K324" s="1">
        <f t="shared" si="180"/>
        <v>6.7646666255079388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2.1802195415924066E-5</v>
      </c>
      <c r="K325" s="1">
        <f t="shared" si="181"/>
        <v>3.3567594506500959E-6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</v>
      </c>
      <c r="H326" s="1">
        <f t="shared" si="182"/>
        <v>1.3506348867300969E-2</v>
      </c>
      <c r="I326" s="1">
        <f t="shared" si="182"/>
        <v>2.1461327712117541E-5</v>
      </c>
      <c r="J326" s="1">
        <f t="shared" si="182"/>
        <v>6.5798272829548617E-3</v>
      </c>
      <c r="K326" s="1">
        <f t="shared" si="182"/>
        <v>3.2165342129477329E-3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1.2465100404814584</v>
      </c>
      <c r="G328" s="1">
        <f t="shared" si="184"/>
        <v>9.746079076444675E-7</v>
      </c>
      <c r="H328" s="1">
        <f t="shared" si="184"/>
        <v>7.5564690758438794E-5</v>
      </c>
      <c r="I328" s="1">
        <f t="shared" si="184"/>
        <v>3.4546866373257028E-5</v>
      </c>
      <c r="J328" s="1">
        <f t="shared" si="184"/>
        <v>6.4161372858721389E-6</v>
      </c>
      <c r="K328" s="1">
        <f t="shared" si="184"/>
        <v>0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3.7065214912083143E-6</v>
      </c>
      <c r="K329" s="1">
        <f t="shared" si="185"/>
        <v>0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0.87102878897757985</v>
      </c>
      <c r="G330" s="1">
        <f t="shared" si="186"/>
        <v>0.1182211653469642</v>
      </c>
      <c r="H330" s="1">
        <f t="shared" si="186"/>
        <v>0.11178312387799037</v>
      </c>
      <c r="I330" s="1">
        <f t="shared" si="186"/>
        <v>0.4473485132887518</v>
      </c>
      <c r="J330" s="1">
        <f t="shared" si="186"/>
        <v>1.6036168526167276E-2</v>
      </c>
      <c r="K330" s="1">
        <f t="shared" si="186"/>
        <v>3.5512876098546188E-3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1.3487270097951056E-2</v>
      </c>
      <c r="G333" s="1">
        <f t="shared" si="189"/>
        <v>1.5645742270015616E-3</v>
      </c>
      <c r="H333" s="1">
        <f t="shared" si="189"/>
        <v>4.1428788855661517E-3</v>
      </c>
      <c r="I333" s="1">
        <f t="shared" si="189"/>
        <v>4.557453744029335E-3</v>
      </c>
      <c r="J333" s="1">
        <f t="shared" si="189"/>
        <v>4.2213373267000111E-3</v>
      </c>
      <c r="K333" s="1">
        <f t="shared" si="189"/>
        <v>3.8271975323964378E-3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0</v>
      </c>
      <c r="J334" s="1">
        <f t="shared" si="190"/>
        <v>0</v>
      </c>
      <c r="K334" s="1">
        <f t="shared" si="190"/>
        <v>0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1.9201752578747445E-2</v>
      </c>
      <c r="G335" s="1">
        <f t="shared" si="191"/>
        <v>1.2118430362654435E-3</v>
      </c>
      <c r="H335" s="1">
        <f t="shared" si="191"/>
        <v>0.17498428751161749</v>
      </c>
      <c r="I335" s="1">
        <f t="shared" si="191"/>
        <v>0.25874206040096848</v>
      </c>
      <c r="J335" s="1">
        <f t="shared" si="191"/>
        <v>1.6230163894364826</v>
      </c>
      <c r="K335" s="1">
        <f t="shared" si="191"/>
        <v>2.2726180193151162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</v>
      </c>
      <c r="J336" s="1">
        <f t="shared" si="192"/>
        <v>1.653578617844995E-5</v>
      </c>
      <c r="K336" s="1">
        <f t="shared" si="192"/>
        <v>1.7996834640943912E-5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0.74379562544473443</v>
      </c>
      <c r="G338" s="1">
        <f t="shared" si="194"/>
        <v>0.73465973364858905</v>
      </c>
      <c r="H338" s="1">
        <f t="shared" si="194"/>
        <v>0.58443903906856542</v>
      </c>
      <c r="I338" s="1">
        <f t="shared" si="194"/>
        <v>1.4720613122729931</v>
      </c>
      <c r="J338" s="1">
        <f t="shared" si="194"/>
        <v>5.3615640350760883</v>
      </c>
      <c r="K338" s="1">
        <f t="shared" si="194"/>
        <v>4.4814244601522812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1.6970508526396514E-6</v>
      </c>
      <c r="J339" s="1">
        <f t="shared" si="195"/>
        <v>7.090183419088689E-6</v>
      </c>
      <c r="K339" s="1">
        <f t="shared" si="195"/>
        <v>7.773091249713921E-6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1.1386187491136464</v>
      </c>
      <c r="G340" s="1">
        <f t="shared" ref="G340:K340" si="196">SUM(G341:G355)</f>
        <v>1.3202676155898669</v>
      </c>
      <c r="H340" s="1">
        <f t="shared" si="196"/>
        <v>1.4220542669687846</v>
      </c>
      <c r="I340" s="1">
        <f t="shared" si="196"/>
        <v>1.4033642807818842</v>
      </c>
      <c r="J340" s="1">
        <f t="shared" si="196"/>
        <v>1.5496322234150439</v>
      </c>
      <c r="K340" s="1">
        <f t="shared" si="196"/>
        <v>1.5115737348010543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7.5517249775077237E-9</v>
      </c>
      <c r="K341" s="1">
        <f t="shared" si="197"/>
        <v>1.5464679878619216E-9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8.7611710340987469E-6</v>
      </c>
      <c r="H342" s="1">
        <f t="shared" si="198"/>
        <v>1.8676263904634453E-3</v>
      </c>
      <c r="I342" s="1">
        <f t="shared" si="198"/>
        <v>2.2978433837113474E-7</v>
      </c>
      <c r="J342" s="1">
        <f t="shared" si="198"/>
        <v>2.2790845184365166E-6</v>
      </c>
      <c r="K342" s="1">
        <f t="shared" si="198"/>
        <v>1.4818658486907138E-6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0</v>
      </c>
      <c r="K343" s="1">
        <f t="shared" si="199"/>
        <v>0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3.1843254375533814E-2</v>
      </c>
      <c r="G344" s="1">
        <f t="shared" si="200"/>
        <v>7.4357108503891989E-8</v>
      </c>
      <c r="H344" s="1">
        <f t="shared" si="200"/>
        <v>1.0448909030429292E-5</v>
      </c>
      <c r="I344" s="1">
        <f t="shared" si="200"/>
        <v>3.698899219498346E-7</v>
      </c>
      <c r="J344" s="1">
        <f t="shared" si="200"/>
        <v>2.2223864742277561E-9</v>
      </c>
      <c r="K344" s="1">
        <f t="shared" si="200"/>
        <v>0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1.2838446033002126E-9</v>
      </c>
      <c r="K345" s="1">
        <f t="shared" si="201"/>
        <v>0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2.2251237771910071E-2</v>
      </c>
      <c r="G346" s="1">
        <f t="shared" si="202"/>
        <v>9.0196108098555827E-3</v>
      </c>
      <c r="H346" s="1">
        <f t="shared" si="202"/>
        <v>1.5457109409369105E-2</v>
      </c>
      <c r="I346" s="1">
        <f t="shared" si="202"/>
        <v>4.7897168118506972E-3</v>
      </c>
      <c r="J346" s="1">
        <f t="shared" si="202"/>
        <v>5.5545201798380683E-6</v>
      </c>
      <c r="K346" s="1">
        <f t="shared" si="202"/>
        <v>1.6360876270919526E-6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3.4454481601664706E-4</v>
      </c>
      <c r="G349" s="1">
        <f t="shared" si="205"/>
        <v>1.1936822454141965E-4</v>
      </c>
      <c r="H349" s="1">
        <f t="shared" si="205"/>
        <v>5.7286762064241888E-4</v>
      </c>
      <c r="I349" s="1">
        <f t="shared" si="205"/>
        <v>4.8796211831645363E-5</v>
      </c>
      <c r="J349" s="1">
        <f t="shared" si="205"/>
        <v>1.4621636913328753E-6</v>
      </c>
      <c r="K349" s="1">
        <f t="shared" si="205"/>
        <v>1.7632000606803734E-6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0</v>
      </c>
      <c r="J350" s="1">
        <f t="shared" si="206"/>
        <v>0</v>
      </c>
      <c r="K350" s="1">
        <f t="shared" si="206"/>
        <v>0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4.9052656774826661E-4</v>
      </c>
      <c r="G351" s="1">
        <f t="shared" si="207"/>
        <v>9.2456816151903097E-5</v>
      </c>
      <c r="H351" s="1">
        <f t="shared" si="207"/>
        <v>2.4196418771940592E-2</v>
      </c>
      <c r="I351" s="1">
        <f t="shared" si="207"/>
        <v>2.7703259535266644E-3</v>
      </c>
      <c r="J351" s="1">
        <f t="shared" si="207"/>
        <v>5.621715232431157E-4</v>
      </c>
      <c r="K351" s="1">
        <f t="shared" si="207"/>
        <v>1.04700115310008E-3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0</v>
      </c>
      <c r="J352" s="1">
        <f t="shared" si="208"/>
        <v>5.7275750044566409E-9</v>
      </c>
      <c r="K352" s="1">
        <f t="shared" si="208"/>
        <v>8.2911894832624739E-9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1.0646882369055237</v>
      </c>
      <c r="G353" s="1">
        <f t="shared" si="209"/>
        <v>1.2549769334768965</v>
      </c>
      <c r="H353" s="1">
        <f t="shared" si="209"/>
        <v>1.2991349299323918</v>
      </c>
      <c r="I353" s="1">
        <f t="shared" si="209"/>
        <v>1.379993607356151</v>
      </c>
      <c r="J353" s="1">
        <f t="shared" si="209"/>
        <v>1.5472036277116026</v>
      </c>
      <c r="K353" s="1">
        <f t="shared" si="209"/>
        <v>1.5084572349330394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1.9000948676913931E-2</v>
      </c>
      <c r="G354" s="1">
        <f t="shared" si="210"/>
        <v>5.6050410734278855E-2</v>
      </c>
      <c r="H354" s="1">
        <f t="shared" si="210"/>
        <v>8.0814865934946911E-2</v>
      </c>
      <c r="I354" s="1">
        <f t="shared" si="210"/>
        <v>1.5761216604106343E-2</v>
      </c>
      <c r="J354" s="1">
        <f t="shared" si="210"/>
        <v>1.8571091704187026E-3</v>
      </c>
      <c r="K354" s="1">
        <f t="shared" si="210"/>
        <v>2.0646041426370942E-3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1.8170157624301978E-8</v>
      </c>
      <c r="J355" s="1">
        <f t="shared" si="211"/>
        <v>2.4558588802452613E-9</v>
      </c>
      <c r="K355" s="1">
        <f t="shared" si="211"/>
        <v>3.581083768777632E-9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22.439136865962897</v>
      </c>
      <c r="G356" s="1">
        <f t="shared" ref="G356:K356" si="213">SUM(G357:G362)</f>
        <v>24.494645545192153</v>
      </c>
      <c r="H356" s="1">
        <f t="shared" si="213"/>
        <v>27.03957245884207</v>
      </c>
      <c r="I356" s="1">
        <f t="shared" si="213"/>
        <v>25.070382109251533</v>
      </c>
      <c r="J356" s="1">
        <f t="shared" si="213"/>
        <v>26.131758180027397</v>
      </c>
      <c r="K356" s="1">
        <f t="shared" si="213"/>
        <v>28.776987791675005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18.203590480284557</v>
      </c>
      <c r="G357" s="1">
        <f>'[1]Electricity and CHPs_IN'!C$19</f>
        <v>20.429787113174161</v>
      </c>
      <c r="H357" s="1">
        <f>'[1]Electricity and CHPs_IN'!D$19</f>
        <v>22.936518802636684</v>
      </c>
      <c r="I357" s="1">
        <f>'[1]Electricity and CHPs_IN'!E$19</f>
        <v>20.696584953744814</v>
      </c>
      <c r="J357" s="1">
        <f>'[1]Electricity and CHPs_IN'!F$19</f>
        <v>21.451606490883552</v>
      </c>
      <c r="K357" s="1">
        <f>'[1]Electricity and CHPs_IN'!G$19</f>
        <v>22.473410130208229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3.841102753079233</v>
      </c>
      <c r="G359" s="1">
        <f>IFERROR(G131/SUM(G131,G196),0)*'[1]Electricity and CHPs_IN'!C$26</f>
        <v>3.6556674912115925</v>
      </c>
      <c r="H359" s="1">
        <f>IFERROR(H131/SUM(H131,H196),0)*'[1]Electricity and CHPs_IN'!D$26</f>
        <v>3.4693953345784561</v>
      </c>
      <c r="I359" s="1">
        <f>IFERROR(I131/SUM(I131,I196),0)*'[1]Electricity and CHPs_IN'!E$26</f>
        <v>3.6794871677303722</v>
      </c>
      <c r="J359" s="1">
        <f>IFERROR(J131/SUM(J131,J196),0)*'[1]Electricity and CHPs_IN'!F$26</f>
        <v>3.8087699779720161</v>
      </c>
      <c r="K359" s="1">
        <f>IFERROR(K131/SUM(K131,K196),0)*'[1]Electricity and CHPs_IN'!G$26</f>
        <v>5.1125382942845103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0.39444363259910709</v>
      </c>
      <c r="G361" s="1">
        <f>IFERROR(G133/SUM(G133,G272),0)*'[1]Electricity and CHPs_IN'!C$44</f>
        <v>0.4091909408064005</v>
      </c>
      <c r="H361" s="1">
        <f>IFERROR(H133/SUM(H133,H272),0)*'[1]Electricity and CHPs_IN'!D$44</f>
        <v>0.63365832162692881</v>
      </c>
      <c r="I361" s="1">
        <f>IFERROR(I133/SUM(I133,I272),0)*'[1]Electricity and CHPs_IN'!E$44</f>
        <v>0.69430998777634567</v>
      </c>
      <c r="J361" s="1">
        <f>IFERROR(J133/SUM(J133,J272),0)*'[1]Electricity and CHPs_IN'!F$44</f>
        <v>0.87138171117182861</v>
      </c>
      <c r="K361" s="1">
        <f>IFERROR(K133/SUM(K133,K272),0)*'[1]Electricity and CHPs_IN'!G$44</f>
        <v>1.191039367182265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11.022346616681896</v>
      </c>
      <c r="G363" s="1">
        <f t="shared" ref="G363:K363" si="214">SUM(G364:G367)</f>
        <v>12.042727302192876</v>
      </c>
      <c r="H363" s="1">
        <f t="shared" si="214"/>
        <v>13.202957068607571</v>
      </c>
      <c r="I363" s="1">
        <f t="shared" si="214"/>
        <v>12.188036060737593</v>
      </c>
      <c r="J363" s="1">
        <f t="shared" si="214"/>
        <v>12.630188234427784</v>
      </c>
      <c r="K363" s="1">
        <f t="shared" si="214"/>
        <v>13.792974212246371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9.1017952401422786</v>
      </c>
      <c r="G364" s="1">
        <f t="shared" ref="G364:K364" si="215">G357*IFERROR(G136/G129,0)</f>
        <v>10.21489355658708</v>
      </c>
      <c r="H364" s="1">
        <f t="shared" si="215"/>
        <v>11.468259401318342</v>
      </c>
      <c r="I364" s="1">
        <f t="shared" si="215"/>
        <v>10.348292476872407</v>
      </c>
      <c r="J364" s="1">
        <f t="shared" si="215"/>
        <v>10.725803245441776</v>
      </c>
      <c r="K364" s="1">
        <f t="shared" si="215"/>
        <v>11.236705065104115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0</v>
      </c>
      <c r="K365" s="1">
        <f t="shared" si="216"/>
        <v>0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1.9205513765396169</v>
      </c>
      <c r="G366" s="1">
        <f t="shared" si="217"/>
        <v>1.8278337456057963</v>
      </c>
      <c r="H366" s="1">
        <f t="shared" si="217"/>
        <v>1.734697667289228</v>
      </c>
      <c r="I366" s="1">
        <f t="shared" si="217"/>
        <v>1.8397435838651865</v>
      </c>
      <c r="J366" s="1">
        <f t="shared" si="217"/>
        <v>1.9043849889860081</v>
      </c>
      <c r="K366" s="1">
        <f t="shared" si="217"/>
        <v>2.5562691471422552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</v>
      </c>
      <c r="K367" s="1">
        <f t="shared" si="218"/>
        <v>0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11.416790249281002</v>
      </c>
      <c r="G370" s="1">
        <f t="shared" ref="G370:K370" si="221">SUM(G371:G376)</f>
        <v>12.451918242999277</v>
      </c>
      <c r="H370" s="1">
        <f t="shared" si="221"/>
        <v>13.836615390234499</v>
      </c>
      <c r="I370" s="1">
        <f t="shared" si="221"/>
        <v>12.882346048513938</v>
      </c>
      <c r="J370" s="1">
        <f t="shared" si="221"/>
        <v>13.501569945599613</v>
      </c>
      <c r="K370" s="1">
        <f t="shared" si="221"/>
        <v>14.984013579428636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9.1017952401422786</v>
      </c>
      <c r="G371" s="1">
        <f t="shared" si="222"/>
        <v>10.21489355658708</v>
      </c>
      <c r="H371" s="1">
        <f t="shared" si="222"/>
        <v>11.468259401318342</v>
      </c>
      <c r="I371" s="1">
        <f t="shared" si="222"/>
        <v>10.348292476872407</v>
      </c>
      <c r="J371" s="1">
        <f t="shared" si="222"/>
        <v>10.725803245441776</v>
      </c>
      <c r="K371" s="1">
        <f t="shared" si="222"/>
        <v>11.236705065104115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0</v>
      </c>
      <c r="K372" s="1">
        <f t="shared" si="223"/>
        <v>0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1.9205513765396163</v>
      </c>
      <c r="G373" s="1">
        <f t="shared" si="224"/>
        <v>1.8278337456057963</v>
      </c>
      <c r="H373" s="1">
        <f t="shared" si="224"/>
        <v>1.734697667289228</v>
      </c>
      <c r="I373" s="1">
        <f t="shared" si="224"/>
        <v>1.8397435838651859</v>
      </c>
      <c r="J373" s="1">
        <f t="shared" si="224"/>
        <v>1.9043849889860081</v>
      </c>
      <c r="K373" s="1">
        <f t="shared" si="224"/>
        <v>2.5562691471422552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</v>
      </c>
      <c r="K374" s="1">
        <f t="shared" si="225"/>
        <v>0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0.39444363259910709</v>
      </c>
      <c r="G375" s="1">
        <f t="shared" ref="G375:K375" si="226">G361</f>
        <v>0.4091909408064005</v>
      </c>
      <c r="H375" s="1">
        <f t="shared" si="226"/>
        <v>0.63365832162692881</v>
      </c>
      <c r="I375" s="1">
        <f t="shared" si="226"/>
        <v>0.69430998777634567</v>
      </c>
      <c r="J375" s="1">
        <f t="shared" si="226"/>
        <v>0.87138171117182861</v>
      </c>
      <c r="K375" s="1">
        <f t="shared" si="226"/>
        <v>1.191039367182265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</v>
      </c>
      <c r="K376" s="1">
        <f t="shared" si="227"/>
        <v>0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0.61570121293684843</v>
      </c>
      <c r="G377" s="1">
        <f t="shared" ref="G377:K377" si="228">SUM(G378:G384)</f>
        <v>0.60054791632276339</v>
      </c>
      <c r="H377" s="1">
        <f t="shared" si="228"/>
        <v>1.8552984048845198</v>
      </c>
      <c r="I377" s="1">
        <f t="shared" si="228"/>
        <v>2.6454393788043706</v>
      </c>
      <c r="J377" s="1">
        <f t="shared" si="228"/>
        <v>4.1301377670820205</v>
      </c>
      <c r="K377" s="1">
        <f t="shared" si="228"/>
        <v>5.1418042693809891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0.43484301423415</v>
      </c>
      <c r="G378" s="1">
        <f>IFERROR(G150/SUM(G150,G205),0)*'[1]Electricity and CHPs_IN'!C$25</f>
        <v>9.0040329675479355E-2</v>
      </c>
      <c r="H378" s="1">
        <f>IFERROR(H150/SUM(H150,H205),0)*'[1]Electricity and CHPs_IN'!D$25</f>
        <v>0.71449832899693688</v>
      </c>
      <c r="I378" s="1">
        <f>IFERROR(I150/SUM(I150,I205),0)*'[1]Electricity and CHPs_IN'!E$25</f>
        <v>0.9487765345975232</v>
      </c>
      <c r="J378" s="1">
        <f>IFERROR(J150/SUM(J150,J205),0)*'[1]Electricity and CHPs_IN'!F$25</f>
        <v>4.9849056333068157E-5</v>
      </c>
      <c r="K378" s="1">
        <f>IFERROR(K150/SUM(K150,K205),0)*'[1]Electricity and CHPs_IN'!G$25</f>
        <v>7.2988816428415999E-6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</v>
      </c>
      <c r="K379" s="1">
        <f>'[1]Electricity and CHPs_IN'!G$31</f>
        <v>0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0.1808581987026984</v>
      </c>
      <c r="G380" s="1">
        <f>IFERROR(G152/SUM(G152,G281),0)*'[1]Electricity and CHPs_IN'!C$42</f>
        <v>0.51050758664728402</v>
      </c>
      <c r="H380" s="1">
        <f>IFERROR(H152/SUM(H152,H281),0)*'[1]Electricity and CHPs_IN'!D$42</f>
        <v>1.1408000758875829</v>
      </c>
      <c r="I380" s="1">
        <f>IFERROR(I152/SUM(I152,I281),0)*'[1]Electricity and CHPs_IN'!E$42</f>
        <v>1.6966471169543147</v>
      </c>
      <c r="J380" s="1">
        <f>IFERROR(J152/SUM(J152,J281),0)*'[1]Electricity and CHPs_IN'!F$42</f>
        <v>4.130070969725506</v>
      </c>
      <c r="K380" s="1">
        <f>IFERROR(K152/SUM(K152,K281),0)*'[1]Electricity and CHPs_IN'!G$42</f>
        <v>5.1417922759866448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1.3954471991676285E-6</v>
      </c>
      <c r="J382" s="1">
        <f>IFERROR(J154/SUM(J283,J154),0)*'[1]Electricity and CHPs_IN'!F$50</f>
        <v>2.5193403581937895E-6</v>
      </c>
      <c r="K382" s="1">
        <f>IFERROR(K154/SUM(K283,K154),0)*'[1]Electricity and CHPs_IN'!G$50</f>
        <v>4.8129360236262638E-7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5.3698683178170194E-6</v>
      </c>
      <c r="J383" s="1">
        <f>IFERROR(J155/SUM(J284,J155),0)*'[1]Electricity and CHPs_IN'!F$53</f>
        <v>7.0588616909910116E-6</v>
      </c>
      <c r="K383" s="1">
        <f>IFERROR(K155/SUM(K284,K155),0)*'[1]Electricity and CHPs_IN'!G$53</f>
        <v>1.5499996406793879E-6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8.9619370155270161E-6</v>
      </c>
      <c r="J384" s="1">
        <f>IFERROR(J156/SUM(J285,J156),0)*'[1]Electricity and CHPs_IN'!F$56</f>
        <v>7.3700981320166234E-6</v>
      </c>
      <c r="K384" s="1">
        <f>IFERROR(K156/SUM(K285,K156),0)*'[1]Electricity and CHPs_IN'!G$56</f>
        <v>2.6632194586688696E-6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0.54529200036799375</v>
      </c>
      <c r="H385" s="1">
        <f t="shared" si="229"/>
        <v>1.5470903840557788</v>
      </c>
      <c r="I385" s="1">
        <f t="shared" si="229"/>
        <v>1.9745236640160475</v>
      </c>
      <c r="J385" s="1">
        <f t="shared" si="229"/>
        <v>3.9599937854638902</v>
      </c>
      <c r="K385" s="1">
        <f t="shared" si="229"/>
        <v>7.9200160296011628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0.54529200036799375</v>
      </c>
      <c r="H386" s="1">
        <f>'[1]Electricity and CHPs_IN'!D$33</f>
        <v>1.5470903840557788</v>
      </c>
      <c r="I386" s="1">
        <f>'[1]Electricity and CHPs_IN'!E$33</f>
        <v>1.9745236640160475</v>
      </c>
      <c r="J386" s="1">
        <f>'[1]Electricity and CHPs_IN'!F$33</f>
        <v>3.9599937854638902</v>
      </c>
      <c r="K386" s="1">
        <f>'[1]Electricity and CHPs_IN'!G$33</f>
        <v>7.9200160296011628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12.822538487172668</v>
      </c>
      <c r="H387" s="1">
        <f t="shared" si="230"/>
        <v>28.799998117518498</v>
      </c>
      <c r="I387" s="1">
        <f t="shared" si="230"/>
        <v>36.924037938022721</v>
      </c>
      <c r="J387" s="1">
        <f t="shared" si="230"/>
        <v>49.568220667789859</v>
      </c>
      <c r="K387" s="1">
        <f t="shared" si="230"/>
        <v>73.023403134829948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0.14080554839094739</v>
      </c>
      <c r="I388" s="1">
        <f>'[1]Electricity and CHPs_IN'!E34</f>
        <v>0.1558444622427097</v>
      </c>
      <c r="J388" s="1">
        <f>'[1]Electricity and CHPs_IN'!F34</f>
        <v>0.15584480585810975</v>
      </c>
      <c r="K388" s="1">
        <f>'[1]Electricity and CHPs_IN'!G34</f>
        <v>5.8670718042541488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4.8498357259899549</v>
      </c>
      <c r="H389" s="1">
        <f>'[1]Electricity and CHPs_IN'!D35</f>
        <v>9.5945025927404402</v>
      </c>
      <c r="I389" s="1">
        <f>'[1]Electricity and CHPs_IN'!E35</f>
        <v>12.306486147260243</v>
      </c>
      <c r="J389" s="1">
        <f>'[1]Electricity and CHPs_IN'!F35</f>
        <v>16.538587956051593</v>
      </c>
      <c r="K389" s="1">
        <f>'[1]Electricity and CHPs_IN'!G35</f>
        <v>22.976601106238586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3.3906651496682749</v>
      </c>
      <c r="H390" s="1">
        <f>'[1]Electricity and CHPs_IN'!D36</f>
        <v>8.0481879662119287</v>
      </c>
      <c r="I390" s="1">
        <f>'[1]Electricity and CHPs_IN'!E36</f>
        <v>10.326563998017637</v>
      </c>
      <c r="J390" s="1">
        <f>'[1]Electricity and CHPs_IN'!F36</f>
        <v>13.877808461666655</v>
      </c>
      <c r="K390" s="1">
        <f>'[1]Electricity and CHPs_IN'!G36</f>
        <v>18.650752962692231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1.2875825735523878</v>
      </c>
      <c r="H391" s="1">
        <f>'[1]Electricity and CHPs_IN'!D37</f>
        <v>4.1841021251335748</v>
      </c>
      <c r="I391" s="1">
        <f>'[1]Electricity and CHPs_IN'!E37</f>
        <v>5.3685871285178557</v>
      </c>
      <c r="J391" s="1">
        <f>'[1]Electricity and CHPs_IN'!F37</f>
        <v>7.2148711407291728</v>
      </c>
      <c r="K391" s="1">
        <f>'[1]Electricity and CHPs_IN'!G37</f>
        <v>9.696220366247907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3.2944550379620496</v>
      </c>
      <c r="H392" s="1">
        <f>'[1]Electricity and CHPs_IN'!D38</f>
        <v>6.8323998850416068</v>
      </c>
      <c r="I392" s="1">
        <f>'[1]Electricity and CHPs_IN'!E38</f>
        <v>8.766556201984276</v>
      </c>
      <c r="J392" s="1">
        <f>'[1]Electricity and CHPs_IN'!F38</f>
        <v>11.781108303484332</v>
      </c>
      <c r="K392" s="1">
        <f>'[1]Electricity and CHPs_IN'!G38</f>
        <v>15.832756895397074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5.9766427075662653E-5</v>
      </c>
      <c r="K394" s="1">
        <f>'[1]Electricity and CHPs_IN'!G$32</f>
        <v>6.6428635628300884E-5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2.0886283949322368E-5</v>
      </c>
      <c r="J395" s="1">
        <f t="shared" ref="J395" si="235">SUM(J396:J398)</f>
        <v>0.10162871327847754</v>
      </c>
      <c r="K395" s="1">
        <f t="shared" ref="K395" si="236">SUM(K396:K398)</f>
        <v>7.4115629674602307E-2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2.9386847029753672E-2</v>
      </c>
      <c r="K396" s="1">
        <f>IFERROR(K168/SUM(K168,K207),0)*'[1]Electricity and CHPs_IN'!G$30</f>
        <v>2.325941842450149E-2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1.708247440586985E-5</v>
      </c>
      <c r="J397" s="1">
        <f>IFERROR(J169/SUM(J169,J287),0)*'[1]Electricity and CHPs_IN'!F$46</f>
        <v>7.2236022768120439E-2</v>
      </c>
      <c r="K397" s="1">
        <f>IFERROR(K169/SUM(K169,K287),0)*'[1]Electricity and CHPs_IN'!G$46</f>
        <v>5.0852765141586091E-2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3.8038095434525184E-6</v>
      </c>
      <c r="J398" s="1">
        <f>IFERROR(J170/SUM(J170,J288),0)*'[1]Electricity and CHPs_IN'!F$57</f>
        <v>5.8434806034386954E-6</v>
      </c>
      <c r="K398" s="1">
        <f>IFERROR(K170/SUM(K170,K288),0)*'[1]Electricity and CHPs_IN'!G$57</f>
        <v>3.4461085147285005E-6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0.13506628599954423</v>
      </c>
      <c r="G399" s="1">
        <f t="shared" ref="G399:K399" si="237">SUM(G400:G406)</f>
        <v>2.8291229339657076E-3</v>
      </c>
      <c r="H399" s="1">
        <f t="shared" si="237"/>
        <v>2.3550693485410373E-2</v>
      </c>
      <c r="I399" s="1">
        <f t="shared" si="237"/>
        <v>0.15349360942245438</v>
      </c>
      <c r="J399" s="1">
        <f t="shared" si="237"/>
        <v>0.47521553722284643</v>
      </c>
      <c r="K399" s="1">
        <f t="shared" si="237"/>
        <v>1.6841870007040232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0.13500003852147302</v>
      </c>
      <c r="G400" s="1">
        <f>'[1]Electricity and CHPs_IN'!C63</f>
        <v>2.7688758624874275E-3</v>
      </c>
      <c r="H400" s="1">
        <f>'[1]Electricity and CHPs_IN'!D63</f>
        <v>2.3485283156197453E-2</v>
      </c>
      <c r="I400" s="1">
        <f>'[1]Electricity and CHPs_IN'!E63</f>
        <v>1.5276218640688833E-2</v>
      </c>
      <c r="J400" s="1">
        <f>'[1]Electricity and CHPs_IN'!F63</f>
        <v>4.1045294181071036E-2</v>
      </c>
      <c r="K400" s="1">
        <f>'[1]Electricity and CHPs_IN'!G63</f>
        <v>0.13499917530094391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7.9428466905631449E-6</v>
      </c>
      <c r="G401" s="1">
        <f>'[1]Electricity and CHPs_IN'!C64</f>
        <v>6.4094395854989989E-6</v>
      </c>
      <c r="H401" s="1">
        <f>'[1]Electricity and CHPs_IN'!D64</f>
        <v>7.6980955108973713E-6</v>
      </c>
      <c r="I401" s="1">
        <f>'[1]Electricity and CHPs_IN'!E64</f>
        <v>7.7991842951951489E-6</v>
      </c>
      <c r="J401" s="1">
        <f>'[1]Electricity and CHPs_IN'!F64</f>
        <v>2.8041043457217908E-5</v>
      </c>
      <c r="K401" s="1">
        <f>'[1]Electricity and CHPs_IN'!G64</f>
        <v>1.0141004538572509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6.8836734918987497E-6</v>
      </c>
      <c r="G402" s="1">
        <f>'[1]Electricity and CHPs_IN'!C65</f>
        <v>5.4693996253463089E-6</v>
      </c>
      <c r="H402" s="1">
        <f>'[1]Electricity and CHPs_IN'!D65</f>
        <v>6.4428567386053653E-6</v>
      </c>
      <c r="I402" s="1">
        <f>'[1]Electricity and CHPs_IN'!E65</f>
        <v>6.9563676484518594E-6</v>
      </c>
      <c r="J402" s="1">
        <f>'[1]Electricity and CHPs_IN'!F65</f>
        <v>2.2431777373155003E-5</v>
      </c>
      <c r="K402" s="1">
        <f>'[1]Electricity and CHPs_IN'!G65</f>
        <v>1.6644112215617651E-4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9.0334419896878724E-6</v>
      </c>
      <c r="G403" s="1">
        <f>'[1]Electricity and CHPs_IN'!C66</f>
        <v>8.8291028168356793E-6</v>
      </c>
      <c r="H403" s="1">
        <f>'[1]Electricity and CHPs_IN'!D66</f>
        <v>8.9887252602431677E-6</v>
      </c>
      <c r="I403" s="1">
        <f>'[1]Electricity and CHPs_IN'!E66</f>
        <v>1.0292251013629857E-5</v>
      </c>
      <c r="J403" s="1">
        <f>'[1]Electricity and CHPs_IN'!F66</f>
        <v>1.6625939282797734E-5</v>
      </c>
      <c r="K403" s="1">
        <f>'[1]Electricity and CHPs_IN'!G66</f>
        <v>1.1480687670338316E-5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1.7495435891227519E-5</v>
      </c>
      <c r="G404" s="1">
        <f>'[1]Electricity and CHPs_IN'!C67</f>
        <v>1.6124335754362718E-5</v>
      </c>
      <c r="H404" s="1">
        <f>'[1]Electricity and CHPs_IN'!D67</f>
        <v>1.74358115092926E-5</v>
      </c>
      <c r="I404" s="1">
        <f>'[1]Electricity and CHPs_IN'!E67</f>
        <v>2.3646183773568721E-3</v>
      </c>
      <c r="J404" s="1">
        <f>'[1]Electricity and CHPs_IN'!F67</f>
        <v>1.9447509552983008E-3</v>
      </c>
      <c r="K404" s="1">
        <f>'[1]Electricity and CHPs_IN'!G67</f>
        <v>0.20598680054372687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1.7490276152851634E-5</v>
      </c>
      <c r="G405" s="1">
        <f>'[1]Electricity and CHPs_IN'!C68</f>
        <v>1.6125171833408812E-5</v>
      </c>
      <c r="H405" s="1">
        <f>'[1]Electricity and CHPs_IN'!D68</f>
        <v>1.7438107663404587E-5</v>
      </c>
      <c r="I405" s="1">
        <f>'[1]Electricity and CHPs_IN'!E68</f>
        <v>0.13581719681439564</v>
      </c>
      <c r="J405" s="1">
        <f>'[1]Electricity and CHPs_IN'!F68</f>
        <v>0.43214152905975839</v>
      </c>
      <c r="K405" s="1">
        <f>'[1]Electricity and CHPs_IN'!G68</f>
        <v>0.32891209548184897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7.4018038549951322E-6</v>
      </c>
      <c r="G406" s="1">
        <f>'[1]Electricity and CHPs_IN'!C69</f>
        <v>7.2896218628280632E-6</v>
      </c>
      <c r="H406" s="1">
        <f>'[1]Electricity and CHPs_IN'!D69</f>
        <v>7.4067325304764491E-6</v>
      </c>
      <c r="I406" s="1">
        <f>'[1]Electricity and CHPs_IN'!E69</f>
        <v>1.0527787055766464E-5</v>
      </c>
      <c r="J406" s="1">
        <f>'[1]Electricity and CHPs_IN'!F69</f>
        <v>1.6864266605541697E-5</v>
      </c>
      <c r="K406" s="1">
        <f>'[1]Electricity and CHPs_IN'!G69</f>
        <v>1.0553710425956238E-5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55.680166065453989</v>
      </c>
      <c r="G407" s="3">
        <f t="shared" ref="G407:K407" si="239">G408+G461</f>
        <v>54.828127340553415</v>
      </c>
      <c r="H407" s="3">
        <f t="shared" si="239"/>
        <v>56.221357126066614</v>
      </c>
      <c r="I407" s="3">
        <f t="shared" si="239"/>
        <v>55.582727891286858</v>
      </c>
      <c r="J407" s="3">
        <f t="shared" si="239"/>
        <v>65.03487538233837</v>
      </c>
      <c r="K407" s="3">
        <f t="shared" si="239"/>
        <v>73.511255969510259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47.800564175288223</v>
      </c>
      <c r="G408" s="1">
        <f t="shared" si="240"/>
        <v>46.212975500130881</v>
      </c>
      <c r="H408" s="1">
        <f t="shared" si="240"/>
        <v>44.86882998714016</v>
      </c>
      <c r="I408" s="1">
        <f t="shared" si="240"/>
        <v>42.031102801640998</v>
      </c>
      <c r="J408" s="1">
        <f t="shared" si="240"/>
        <v>38.83514098234587</v>
      </c>
      <c r="K408" s="1">
        <f t="shared" si="240"/>
        <v>45.556518576044418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39.548690606404541</v>
      </c>
      <c r="G409" s="1">
        <f t="shared" ref="G409:K409" si="241">SUM(G410,G416,G425,G434,G436)</f>
        <v>34.044381799355328</v>
      </c>
      <c r="H409" s="1">
        <f t="shared" si="241"/>
        <v>33.853891561468672</v>
      </c>
      <c r="I409" s="1">
        <f t="shared" si="241"/>
        <v>36.008222290578836</v>
      </c>
      <c r="J409" s="1">
        <f t="shared" si="241"/>
        <v>32.975734318302877</v>
      </c>
      <c r="K409" s="1">
        <f t="shared" si="241"/>
        <v>39.314405076010075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1.2967916930607391E-2</v>
      </c>
      <c r="G410" s="1">
        <f t="shared" ref="G410:K410" si="242">G411</f>
        <v>2.4851822605905481E-2</v>
      </c>
      <c r="H410" s="1">
        <f t="shared" si="242"/>
        <v>2.6262306333748854E-5</v>
      </c>
      <c r="I410" s="1">
        <f t="shared" si="242"/>
        <v>1.0893053785766103E-5</v>
      </c>
      <c r="J410" s="1">
        <f t="shared" si="242"/>
        <v>1.2825414928205169E-5</v>
      </c>
      <c r="K410" s="1">
        <f t="shared" si="242"/>
        <v>0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1.2967916930607391E-2</v>
      </c>
      <c r="G411" s="1">
        <f>'[1]Electricity and CHPs_IN'!C$28-G298</f>
        <v>2.4851822605905481E-2</v>
      </c>
      <c r="H411" s="1">
        <f>'[1]Electricity and CHPs_IN'!D$28-H298</f>
        <v>2.6262306333748854E-5</v>
      </c>
      <c r="I411" s="1">
        <f>'[1]Electricity and CHPs_IN'!E$28-I298</f>
        <v>1.0893053785766103E-5</v>
      </c>
      <c r="J411" s="1">
        <f>'[1]Electricity and CHPs_IN'!F$28-J298</f>
        <v>1.2825414928205169E-5</v>
      </c>
      <c r="K411" s="1">
        <f>'[1]Electricity and CHPs_IN'!G$28-K298</f>
        <v>0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1.2967916930607391E-2</v>
      </c>
      <c r="G412" s="1">
        <f t="shared" ref="G412:K412" si="243">G413</f>
        <v>2.4851822605905481E-2</v>
      </c>
      <c r="H412" s="1">
        <f t="shared" si="243"/>
        <v>2.6262306333748854E-5</v>
      </c>
      <c r="I412" s="1">
        <f t="shared" si="243"/>
        <v>1.0893053785766103E-5</v>
      </c>
      <c r="J412" s="1">
        <f t="shared" si="243"/>
        <v>1.2825414928205169E-5</v>
      </c>
      <c r="K412" s="1">
        <f t="shared" si="243"/>
        <v>0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1.2967916930607391E-2</v>
      </c>
      <c r="G413" s="1">
        <f t="shared" ref="G413:K413" si="244">G411-G415</f>
        <v>2.4851822605905481E-2</v>
      </c>
      <c r="H413" s="1">
        <f t="shared" si="244"/>
        <v>2.6262306333748854E-5</v>
      </c>
      <c r="I413" s="1">
        <f t="shared" si="244"/>
        <v>1.0893053785766103E-5</v>
      </c>
      <c r="J413" s="1">
        <f t="shared" si="244"/>
        <v>1.2825414928205169E-5</v>
      </c>
      <c r="K413" s="1">
        <f t="shared" si="244"/>
        <v>0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2.3870189414200924</v>
      </c>
      <c r="G416" s="1">
        <f t="shared" ref="G416:K416" si="247">SUM(G417:G418)</f>
        <v>1.2971568590264869E-5</v>
      </c>
      <c r="H416" s="1">
        <f t="shared" si="247"/>
        <v>1.7228492018052846E-4</v>
      </c>
      <c r="I416" s="1">
        <f t="shared" si="247"/>
        <v>7.467757695307214E-5</v>
      </c>
      <c r="J416" s="1">
        <f t="shared" si="247"/>
        <v>2.0082829353117532E-5</v>
      </c>
      <c r="K416" s="1">
        <f t="shared" si="247"/>
        <v>0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2.3870189414200924</v>
      </c>
      <c r="G417" s="1">
        <f>'[1]Electricity and CHPs_IN'!C$24-G312</f>
        <v>1.2971568590264869E-5</v>
      </c>
      <c r="H417" s="1">
        <f>'[1]Electricity and CHPs_IN'!D$24-H312</f>
        <v>1.7228492018052846E-4</v>
      </c>
      <c r="I417" s="1">
        <f>'[1]Electricity and CHPs_IN'!E$24-I312</f>
        <v>7.467757695307214E-5</v>
      </c>
      <c r="J417" s="1">
        <f>'[1]Electricity and CHPs_IN'!F$24-J312</f>
        <v>1.5355377549957726E-5</v>
      </c>
      <c r="K417" s="1">
        <f>'[1]Electricity and CHPs_IN'!G$24-K312</f>
        <v>0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4.7274518031598061E-6</v>
      </c>
      <c r="K418" s="1">
        <f>'[1]Electricity and CHPs_IN'!G$29-K313</f>
        <v>0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2.3275592821407218</v>
      </c>
      <c r="G419" s="1">
        <f t="shared" ref="G419:K419" si="248">SUM(G420:G421)</f>
        <v>1.2052063822914663E-5</v>
      </c>
      <c r="H419" s="1">
        <f t="shared" si="248"/>
        <v>1.5135579428997254E-4</v>
      </c>
      <c r="I419" s="1">
        <f t="shared" si="248"/>
        <v>7.3886481615434305E-5</v>
      </c>
      <c r="J419" s="1">
        <f t="shared" si="248"/>
        <v>2.0075875581344519E-5</v>
      </c>
      <c r="K419" s="1">
        <f t="shared" si="248"/>
        <v>0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2.3275592821407218</v>
      </c>
      <c r="G420" s="1">
        <f t="shared" ref="G420:K420" si="249">G417-G423</f>
        <v>1.2052063822914663E-5</v>
      </c>
      <c r="H420" s="1">
        <f t="shared" si="249"/>
        <v>1.5135579428997254E-4</v>
      </c>
      <c r="I420" s="1">
        <f t="shared" si="249"/>
        <v>7.3886481615434305E-5</v>
      </c>
      <c r="J420" s="1">
        <f t="shared" si="249"/>
        <v>1.5350060680053922E-5</v>
      </c>
      <c r="K420" s="1">
        <f t="shared" si="249"/>
        <v>0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4.7258149012905987E-6</v>
      </c>
      <c r="K421" s="1">
        <f t="shared" si="250"/>
        <v>0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5.9459659279370532E-2</v>
      </c>
      <c r="G422" s="1">
        <f t="shared" ref="G422:K422" si="251">SUM(G423:G424)</f>
        <v>9.1950476735020575E-7</v>
      </c>
      <c r="H422" s="1">
        <f t="shared" si="251"/>
        <v>2.092912589055591E-5</v>
      </c>
      <c r="I422" s="1">
        <f t="shared" si="251"/>
        <v>7.9109533763783355E-7</v>
      </c>
      <c r="J422" s="1">
        <f t="shared" si="251"/>
        <v>6.953771773011597E-9</v>
      </c>
      <c r="K422" s="1">
        <f t="shared" si="251"/>
        <v>0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5.9459659279370532E-2</v>
      </c>
      <c r="G423" s="1">
        <f t="shared" ref="G423:K423" si="252">IFERROR(G344/G312,0)*G417</f>
        <v>9.1950476735020575E-7</v>
      </c>
      <c r="H423" s="1">
        <f t="shared" si="252"/>
        <v>2.092912589055591E-5</v>
      </c>
      <c r="I423" s="1">
        <f t="shared" si="252"/>
        <v>7.9109533763783355E-7</v>
      </c>
      <c r="J423" s="1">
        <f t="shared" si="252"/>
        <v>5.3168699038038269E-9</v>
      </c>
      <c r="K423" s="1">
        <f t="shared" si="252"/>
        <v>0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1.6369018692077701E-9</v>
      </c>
      <c r="K424" s="1">
        <f t="shared" si="253"/>
        <v>0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35.838183505161723</v>
      </c>
      <c r="G425" s="1">
        <f t="shared" ref="G425:K425" si="254">SUM(G426:G427)</f>
        <v>33.784044909436076</v>
      </c>
      <c r="H425" s="1">
        <f t="shared" si="254"/>
        <v>31.823264456551776</v>
      </c>
      <c r="I425" s="1">
        <f t="shared" si="254"/>
        <v>33.526910312580071</v>
      </c>
      <c r="J425" s="1">
        <f t="shared" si="254"/>
        <v>32.939886817956406</v>
      </c>
      <c r="K425" s="1">
        <f t="shared" si="254"/>
        <v>39.285031629320208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35.838183505161723</v>
      </c>
      <c r="G426" s="1">
        <f>'[1]Electricity and CHPs_IN'!C$26-G359</f>
        <v>33.784044909436076</v>
      </c>
      <c r="H426" s="1">
        <f>'[1]Electricity and CHPs_IN'!D$26-H359</f>
        <v>31.823264456551776</v>
      </c>
      <c r="I426" s="1">
        <f>'[1]Electricity and CHPs_IN'!E$26-I359</f>
        <v>33.526910312580071</v>
      </c>
      <c r="J426" s="1">
        <f>'[1]Electricity and CHPs_IN'!F$26-J359</f>
        <v>32.939886817956406</v>
      </c>
      <c r="K426" s="1">
        <f>'[1]Electricity and CHPs_IN'!G$26-K359</f>
        <v>39.285031629320208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17.919091752580865</v>
      </c>
      <c r="G428" s="1">
        <f t="shared" ref="G428:K428" si="255">SUM(G429:G430)</f>
        <v>16.892022454718038</v>
      </c>
      <c r="H428" s="1">
        <f t="shared" si="255"/>
        <v>15.911632228275888</v>
      </c>
      <c r="I428" s="1">
        <f t="shared" si="255"/>
        <v>16.763455156290039</v>
      </c>
      <c r="J428" s="1">
        <f t="shared" si="255"/>
        <v>16.469943408978203</v>
      </c>
      <c r="K428" s="1">
        <f t="shared" si="255"/>
        <v>19.642515814660104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17.919091752580865</v>
      </c>
      <c r="G429" s="1">
        <f t="shared" ref="G429:K429" si="256">IFERROR(G366/G359,0)*G426</f>
        <v>16.892022454718038</v>
      </c>
      <c r="H429" s="1">
        <f t="shared" si="256"/>
        <v>15.911632228275888</v>
      </c>
      <c r="I429" s="1">
        <f t="shared" si="256"/>
        <v>16.763455156290039</v>
      </c>
      <c r="J429" s="1">
        <f t="shared" si="256"/>
        <v>16.469943408978203</v>
      </c>
      <c r="K429" s="1">
        <f t="shared" si="256"/>
        <v>19.642515814660104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</v>
      </c>
      <c r="K430" s="1">
        <f t="shared" si="257"/>
        <v>0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17.919091752580858</v>
      </c>
      <c r="G431" s="1">
        <f t="shared" ref="G431:K431" si="258">SUM(G432:G433)</f>
        <v>16.892022454718038</v>
      </c>
      <c r="H431" s="1">
        <f t="shared" si="258"/>
        <v>15.911632228275888</v>
      </c>
      <c r="I431" s="1">
        <f t="shared" si="258"/>
        <v>16.763455156290032</v>
      </c>
      <c r="J431" s="1">
        <f t="shared" si="258"/>
        <v>16.469943408978203</v>
      </c>
      <c r="K431" s="1">
        <f t="shared" si="258"/>
        <v>19.642515814660104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17.919091752580858</v>
      </c>
      <c r="G432" s="1">
        <f t="shared" ref="G432:K432" si="259">G426-G429</f>
        <v>16.892022454718038</v>
      </c>
      <c r="H432" s="1">
        <f t="shared" si="259"/>
        <v>15.911632228275888</v>
      </c>
      <c r="I432" s="1">
        <f t="shared" si="259"/>
        <v>16.763455156290032</v>
      </c>
      <c r="J432" s="1">
        <f t="shared" si="259"/>
        <v>16.469943408978203</v>
      </c>
      <c r="K432" s="1">
        <f t="shared" si="259"/>
        <v>19.642515814660104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</v>
      </c>
      <c r="K433" s="1">
        <f t="shared" si="260"/>
        <v>0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1.3105202428921188</v>
      </c>
      <c r="G434" s="1">
        <f t="shared" ref="G434:K434" si="261">G435</f>
        <v>0.23547209574475453</v>
      </c>
      <c r="H434" s="1">
        <f t="shared" si="261"/>
        <v>2.030428557690378</v>
      </c>
      <c r="I434" s="1">
        <f t="shared" si="261"/>
        <v>2.481226407368029</v>
      </c>
      <c r="J434" s="1">
        <f t="shared" si="261"/>
        <v>1.3036449120024167E-4</v>
      </c>
      <c r="K434" s="1">
        <f t="shared" si="261"/>
        <v>2.1896235293687029E-5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1.3105202428921188</v>
      </c>
      <c r="G435" s="1">
        <f>'[1]Electricity and CHPs_IN'!C$25-G378</f>
        <v>0.23547209574475453</v>
      </c>
      <c r="H435" s="1">
        <f>'[1]Electricity and CHPs_IN'!D$25-H378</f>
        <v>2.030428557690378</v>
      </c>
      <c r="I435" s="1">
        <f>'[1]Electricity and CHPs_IN'!E$25-I378</f>
        <v>2.481226407368029</v>
      </c>
      <c r="J435" s="1">
        <f>'[1]Electricity and CHPs_IN'!F$25-J378</f>
        <v>1.3036449120024167E-4</v>
      </c>
      <c r="K435" s="1">
        <f>'[1]Electricity and CHPs_IN'!G$25-K378</f>
        <v>2.1896235293687029E-5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3.5684227610994122E-2</v>
      </c>
      <c r="K436" s="1">
        <f t="shared" si="262"/>
        <v>2.9351550454567939E-2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3.5684227610994122E-2</v>
      </c>
      <c r="K437" s="1">
        <f>'[1]Electricity and CHPs_IN'!G$30-K396</f>
        <v>2.9351550454567939E-2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8.2518735688836831</v>
      </c>
      <c r="G438" s="1">
        <f t="shared" ref="G438:K438" si="263">SUM(G439,G445,G447,G453,G455,G457,G459)</f>
        <v>12.168593700775556</v>
      </c>
      <c r="H438" s="1">
        <f t="shared" si="263"/>
        <v>11.014938425671485</v>
      </c>
      <c r="I438" s="1">
        <f t="shared" si="263"/>
        <v>6.022880511062163</v>
      </c>
      <c r="J438" s="1">
        <f t="shared" si="263"/>
        <v>5.8594066640429912</v>
      </c>
      <c r="K438" s="1">
        <f t="shared" si="263"/>
        <v>6.2421135000343408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4.3959716733632597</v>
      </c>
      <c r="G439" s="1">
        <f t="shared" ref="G439:K439" si="264">+G440</f>
        <v>1.890707924815463</v>
      </c>
      <c r="H439" s="1">
        <f t="shared" si="264"/>
        <v>4.7329535767080646</v>
      </c>
      <c r="I439" s="1">
        <f t="shared" si="264"/>
        <v>2.1289328485606633</v>
      </c>
      <c r="J439" s="1">
        <f t="shared" si="264"/>
        <v>1.5940367556851657E-6</v>
      </c>
      <c r="K439" s="1">
        <f t="shared" si="264"/>
        <v>0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4.3959716733632597</v>
      </c>
      <c r="G440" s="1">
        <f t="shared" ref="G440:K440" si="265">SUM(G442:G444)</f>
        <v>1.890707924815463</v>
      </c>
      <c r="H440" s="1">
        <f t="shared" si="265"/>
        <v>4.7329535767080646</v>
      </c>
      <c r="I440" s="1">
        <f t="shared" si="265"/>
        <v>2.1289328485606633</v>
      </c>
      <c r="J440" s="1">
        <f t="shared" si="265"/>
        <v>1.5940367556851657E-6</v>
      </c>
      <c r="K440" s="1">
        <f t="shared" si="265"/>
        <v>0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2.028073491481249</v>
      </c>
      <c r="G441" s="1">
        <f t="shared" ref="G441:K441" si="266">G442</f>
        <v>1.890707924815463</v>
      </c>
      <c r="H441" s="1">
        <f t="shared" si="266"/>
        <v>4.7329527762526258</v>
      </c>
      <c r="I441" s="1">
        <f t="shared" si="266"/>
        <v>2.1289328485606633</v>
      </c>
      <c r="J441" s="1">
        <f t="shared" si="266"/>
        <v>1.5940367556851657E-6</v>
      </c>
      <c r="K441" s="1">
        <f t="shared" si="266"/>
        <v>0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2.028073491481249</v>
      </c>
      <c r="G442" s="1">
        <f>'[1]Electricity and CHPs_IN'!C$90</f>
        <v>1.890707924815463</v>
      </c>
      <c r="H442" s="1">
        <f>'[1]Electricity and CHPs_IN'!D$90</f>
        <v>4.7329527762526258</v>
      </c>
      <c r="I442" s="1">
        <f>'[1]Electricity and CHPs_IN'!E$90</f>
        <v>2.1289328485606633</v>
      </c>
      <c r="J442" s="1">
        <f>'[1]Electricity and CHPs_IN'!F$90</f>
        <v>1.5940367556851657E-6</v>
      </c>
      <c r="K442" s="1">
        <f>'[1]Electricity and CHPs_IN'!G$90</f>
        <v>0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1.1839490909410055</v>
      </c>
      <c r="G443" s="1">
        <f t="shared" ref="G443:K443" si="267">G444</f>
        <v>0</v>
      </c>
      <c r="H443" s="1">
        <f t="shared" si="267"/>
        <v>4.0022771897081269E-7</v>
      </c>
      <c r="I443" s="1">
        <f t="shared" si="267"/>
        <v>0</v>
      </c>
      <c r="J443" s="1">
        <f t="shared" si="267"/>
        <v>0</v>
      </c>
      <c r="K443" s="1">
        <f t="shared" si="267"/>
        <v>0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1.1839490909410055</v>
      </c>
      <c r="G444" s="1">
        <f>'[1]Electricity and CHPs_IN'!C$91</f>
        <v>0</v>
      </c>
      <c r="H444" s="1">
        <f>'[1]Electricity and CHPs_IN'!D$91</f>
        <v>4.0022771897081269E-7</v>
      </c>
      <c r="I444" s="1">
        <f>'[1]Electricity and CHPs_IN'!E$91</f>
        <v>0</v>
      </c>
      <c r="J444" s="1">
        <f>'[1]Electricity and CHPs_IN'!F$91</f>
        <v>0</v>
      </c>
      <c r="K444" s="1">
        <f>'[1]Electricity and CHPs_IN'!G$91</f>
        <v>0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1.4500000152270691</v>
      </c>
      <c r="G445" s="1">
        <f t="shared" ref="G445:K445" si="268">G446</f>
        <v>3.8019360587615401</v>
      </c>
      <c r="H445" s="1">
        <f t="shared" si="268"/>
        <v>3.8019376176363266</v>
      </c>
      <c r="I445" s="1">
        <f t="shared" si="268"/>
        <v>0.6956012200031475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1.4500000152270691</v>
      </c>
      <c r="G446" s="1">
        <f>'[1]Electricity and CHPs_IN'!C$92</f>
        <v>3.8019360587615401</v>
      </c>
      <c r="H446" s="1">
        <f>'[1]Electricity and CHPs_IN'!D$92</f>
        <v>3.8019376176363266</v>
      </c>
      <c r="I446" s="1">
        <f>'[1]Electricity and CHPs_IN'!E$92</f>
        <v>0.6956012200031475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0.21541611801688809</v>
      </c>
      <c r="G447" s="1">
        <f t="shared" ref="G447:K447" si="269">G448</f>
        <v>3.7370363157556676</v>
      </c>
      <c r="H447" s="1">
        <f t="shared" si="269"/>
        <v>1.7320717427164729E-6</v>
      </c>
      <c r="I447" s="1">
        <f t="shared" si="269"/>
        <v>0</v>
      </c>
      <c r="J447" s="1">
        <f t="shared" si="269"/>
        <v>0</v>
      </c>
      <c r="K447" s="1">
        <f t="shared" si="269"/>
        <v>0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0.21541611801688809</v>
      </c>
      <c r="G448" s="1">
        <f>'[1]Electricity and CHPs_IN'!C$93</f>
        <v>3.7370363157556676</v>
      </c>
      <c r="H448" s="1">
        <f>'[1]Electricity and CHPs_IN'!D$93</f>
        <v>1.7320717427164729E-6</v>
      </c>
      <c r="I448" s="1">
        <f>'[1]Electricity and CHPs_IN'!E$93</f>
        <v>0</v>
      </c>
      <c r="J448" s="1">
        <f>'[1]Electricity and CHPs_IN'!F$93</f>
        <v>0</v>
      </c>
      <c r="K448" s="1">
        <f>'[1]Electricity and CHPs_IN'!G$93</f>
        <v>0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0.21541611801688809</v>
      </c>
      <c r="G449" s="1">
        <f t="shared" ref="G449:K449" si="270">G450</f>
        <v>3.7370363157556676</v>
      </c>
      <c r="H449" s="1">
        <f t="shared" si="270"/>
        <v>1.7320717427164729E-6</v>
      </c>
      <c r="I449" s="1">
        <f t="shared" si="270"/>
        <v>0</v>
      </c>
      <c r="J449" s="1">
        <f t="shared" si="270"/>
        <v>0</v>
      </c>
      <c r="K449" s="1">
        <f t="shared" si="270"/>
        <v>0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0.21541611801688809</v>
      </c>
      <c r="G450" s="1">
        <f t="shared" ref="G450:K450" si="271">G448</f>
        <v>3.7370363157556676</v>
      </c>
      <c r="H450" s="1">
        <f t="shared" si="271"/>
        <v>1.7320717427164729E-6</v>
      </c>
      <c r="I450" s="1">
        <f t="shared" si="271"/>
        <v>0</v>
      </c>
      <c r="J450" s="1">
        <f t="shared" si="271"/>
        <v>0</v>
      </c>
      <c r="K450" s="1">
        <f t="shared" si="271"/>
        <v>0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2.1904857622764666</v>
      </c>
      <c r="G453" s="1">
        <f t="shared" ref="G453:K453" si="273">G454</f>
        <v>1.9769133962334122</v>
      </c>
      <c r="H453" s="1">
        <f t="shared" si="273"/>
        <v>1.6949561287986759</v>
      </c>
      <c r="I453" s="1">
        <f t="shared" si="273"/>
        <v>1.3115247511253405</v>
      </c>
      <c r="J453" s="1">
        <f t="shared" si="273"/>
        <v>0.78525765372440492</v>
      </c>
      <c r="K453" s="1">
        <f t="shared" si="273"/>
        <v>0.47016221380769468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2.1904857622764666</v>
      </c>
      <c r="G454" s="1">
        <f>'[1]Electricity and CHPs_IN'!C$94</f>
        <v>1.9769133962334122</v>
      </c>
      <c r="H454" s="1">
        <f>'[1]Electricity and CHPs_IN'!D$94</f>
        <v>1.6949561287986759</v>
      </c>
      <c r="I454" s="1">
        <f>'[1]Electricity and CHPs_IN'!E$94</f>
        <v>1.3115247511253405</v>
      </c>
      <c r="J454" s="1">
        <f>'[1]Electricity and CHPs_IN'!F$94</f>
        <v>0.78525765372440492</v>
      </c>
      <c r="K454" s="1">
        <f>'[1]Electricity and CHPs_IN'!G$94</f>
        <v>0.47016221380769468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0</v>
      </c>
      <c r="K457" s="1">
        <f t="shared" si="275"/>
        <v>0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0</v>
      </c>
      <c r="K458" s="1">
        <f>'[1]Electricity and CHPs_IN'!G$96</f>
        <v>0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0.76200000520947431</v>
      </c>
      <c r="H459" s="1">
        <f>H460</f>
        <v>0.78508937045667393</v>
      </c>
      <c r="I459" s="1">
        <f t="shared" ref="I459" si="277">I460</f>
        <v>1.8868216913730114</v>
      </c>
      <c r="J459" s="1">
        <f t="shared" ref="J459" si="278">J460</f>
        <v>5.0741474162818303</v>
      </c>
      <c r="K459" s="1">
        <f t="shared" ref="K459" si="279">K460</f>
        <v>5.7719512862266464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0.76200000520947431</v>
      </c>
      <c r="H460" s="1">
        <f>'[1]Electricity and CHPs_IN'!D$97</f>
        <v>0.78508937045667393</v>
      </c>
      <c r="I460" s="1">
        <f>'[1]Electricity and CHPs_IN'!E$97</f>
        <v>1.8868216913730114</v>
      </c>
      <c r="J460" s="1">
        <f>'[1]Electricity and CHPs_IN'!F$97</f>
        <v>5.0741474162818303</v>
      </c>
      <c r="K460" s="1">
        <f>'[1]Electricity and CHPs_IN'!G$97</f>
        <v>5.7719512862266464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7.8796018901657634</v>
      </c>
      <c r="G461" s="1">
        <f t="shared" ref="G461:K461" si="280">SUM(G462,G468,G501,G510,G516)</f>
        <v>8.615151840422536</v>
      </c>
      <c r="H461" s="1">
        <f t="shared" si="280"/>
        <v>11.352527138926455</v>
      </c>
      <c r="I461" s="1">
        <f t="shared" si="280"/>
        <v>13.551625089645858</v>
      </c>
      <c r="J461" s="1">
        <f t="shared" si="280"/>
        <v>26.199734399992497</v>
      </c>
      <c r="K461" s="1">
        <f t="shared" si="280"/>
        <v>27.954737393465837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0.27043824908664416</v>
      </c>
      <c r="G462" s="1">
        <f t="shared" ref="G462:K462" si="281">+G463</f>
        <v>0.64219365879411427</v>
      </c>
      <c r="H462" s="1">
        <f t="shared" si="281"/>
        <v>9.0088201087502769E-3</v>
      </c>
      <c r="I462" s="1">
        <f t="shared" si="281"/>
        <v>0.57680302179624166</v>
      </c>
      <c r="J462" s="1">
        <f t="shared" si="281"/>
        <v>5.8305792255782959E-2</v>
      </c>
      <c r="K462" s="1">
        <f t="shared" si="281"/>
        <v>7.7702869325118551E-2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0.27043824908664416</v>
      </c>
      <c r="G463" s="1">
        <f>'[1]Electricity and CHPs_IN'!C$41-G299</f>
        <v>0.64219365879411427</v>
      </c>
      <c r="H463" s="1">
        <f>'[1]Electricity and CHPs_IN'!D$41-H299</f>
        <v>9.0088201087502769E-3</v>
      </c>
      <c r="I463" s="1">
        <f>'[1]Electricity and CHPs_IN'!E$41-I299</f>
        <v>0.57680302179624166</v>
      </c>
      <c r="J463" s="1">
        <f>'[1]Electricity and CHPs_IN'!F$41-J299</f>
        <v>5.8305792255782959E-2</v>
      </c>
      <c r="K463" s="1">
        <f>'[1]Electricity and CHPs_IN'!G$41-K299</f>
        <v>7.7702869325118551E-2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0.27043824908664416</v>
      </c>
      <c r="G464" s="1">
        <f t="shared" ref="G464:K464" si="282">G465</f>
        <v>0.64219365879411427</v>
      </c>
      <c r="H464" s="1">
        <f t="shared" si="282"/>
        <v>9.0088201087502769E-3</v>
      </c>
      <c r="I464" s="1">
        <f t="shared" si="282"/>
        <v>0.57680302179624166</v>
      </c>
      <c r="J464" s="1">
        <f t="shared" si="282"/>
        <v>5.8305792255782959E-2</v>
      </c>
      <c r="K464" s="1">
        <f t="shared" si="282"/>
        <v>7.7702869325118551E-2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0.27043824908664416</v>
      </c>
      <c r="G465" s="1">
        <f t="shared" ref="G465:K465" si="283">G463-G467</f>
        <v>0.64219365879411427</v>
      </c>
      <c r="H465" s="1">
        <f t="shared" si="283"/>
        <v>9.0088201087502769E-3</v>
      </c>
      <c r="I465" s="1">
        <f t="shared" si="283"/>
        <v>0.57680302179624166</v>
      </c>
      <c r="J465" s="1">
        <f t="shared" si="283"/>
        <v>5.8305792255782959E-2</v>
      </c>
      <c r="K465" s="1">
        <f t="shared" si="283"/>
        <v>7.7702869325118551E-2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3.5999680562970382</v>
      </c>
      <c r="G468" s="1">
        <f t="shared" ref="G468:K468" si="286">SUM(G469:G478)</f>
        <v>2.8904023079093877</v>
      </c>
      <c r="H468" s="1">
        <f t="shared" si="286"/>
        <v>3.1559772418105063</v>
      </c>
      <c r="I468" s="1">
        <f t="shared" si="286"/>
        <v>4.7075468227342778</v>
      </c>
      <c r="J468" s="1">
        <f t="shared" si="286"/>
        <v>12.947753014071033</v>
      </c>
      <c r="K468" s="1">
        <f t="shared" si="286"/>
        <v>12.934408698160587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1.0215121604950923</v>
      </c>
      <c r="G469" s="1">
        <f>'[1]Electricity and CHPs_IN'!C$39-G314</f>
        <v>0.14474157854574132</v>
      </c>
      <c r="H469" s="1">
        <f>'[1]Electricity and CHPs_IN'!D$39-H314</f>
        <v>0.1424461155023424</v>
      </c>
      <c r="I469" s="1">
        <f>'[1]Electricity and CHPs_IN'!E$39-I314</f>
        <v>0.48983245234469786</v>
      </c>
      <c r="J469" s="1">
        <f>'[1]Electricity and CHPs_IN'!F$39-J314</f>
        <v>1.8168985411193508E-2</v>
      </c>
      <c r="K469" s="1">
        <f>'[1]Electricity and CHPs_IN'!G$39-K314</f>
        <v>3.9269156656376921E-3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</v>
      </c>
      <c r="K470" s="6">
        <f>'[1]Electricity and CHPs_IN'!G$40-K315</f>
        <v>0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3.3322612023247385E-2</v>
      </c>
      <c r="G472" s="1">
        <f>'[1]Electricity and CHPs_IN'!C$48-G317</f>
        <v>4.0309623629901977E-3</v>
      </c>
      <c r="H472" s="1">
        <f>'[1]Electricity and CHPs_IN'!D$48-H317</f>
        <v>1.1343556293735915E-2</v>
      </c>
      <c r="I472" s="1">
        <f>'[1]Electricity and CHPs_IN'!E$48-I317</f>
        <v>1.1179015074333561E-2</v>
      </c>
      <c r="J472" s="1">
        <f>'[1]Electricity and CHPs_IN'!F$48-J317</f>
        <v>1.0008438031737496E-2</v>
      </c>
      <c r="K472" s="1">
        <f>'[1]Electricity and CHPs_IN'!G$48-K317</f>
        <v>9.0352417695612457E-3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4.0718533263184639E-7</v>
      </c>
      <c r="K473" s="6">
        <f>'[1]Electricity and CHPs_IN'!G$49-K318</f>
        <v>2.8272299157611124E-7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7.5667693196196539E-2</v>
      </c>
      <c r="G474" s="1">
        <f>'[1]Electricity and CHPs_IN'!C$51-G319</f>
        <v>2.8272600373947729E-3</v>
      </c>
      <c r="H474" s="1">
        <f>'[1]Electricity and CHPs_IN'!D$51-H319</f>
        <v>0.42940020397030787</v>
      </c>
      <c r="I474" s="1">
        <f>'[1]Electricity and CHPs_IN'!E$51-I319</f>
        <v>0.57189832667509588</v>
      </c>
      <c r="J474" s="1">
        <f>'[1]Electricity and CHPs_IN'!F$51-J319</f>
        <v>3.4671818664884109</v>
      </c>
      <c r="K474" s="1">
        <f>'[1]Electricity and CHPs_IN'!G$51-K319</f>
        <v>4.8241924712291198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2.8819251861623753E-6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1.5806757411542145</v>
      </c>
      <c r="G476" s="1">
        <f>'[1]Electricity and CHPs_IN'!C$54-G321</f>
        <v>1.7910134003171179</v>
      </c>
      <c r="H476" s="1">
        <f>'[1]Electricity and CHPs_IN'!D$54-H321</f>
        <v>1.7419653160812676</v>
      </c>
      <c r="I476" s="1">
        <f>'[1]Electricity and CHPs_IN'!E$54-I321</f>
        <v>1.6519820505172849</v>
      </c>
      <c r="J476" s="1">
        <f>'[1]Electricity and CHPs_IN'!F$54-J321</f>
        <v>1.4072602911003125</v>
      </c>
      <c r="K476" s="1">
        <f>'[1]Electricity and CHPs_IN'!G$54-K321</f>
        <v>1.3720184787079168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0.88878984942828743</v>
      </c>
      <c r="G477" s="1">
        <f>'[1]Electricity and CHPs_IN'!C$55-G322</f>
        <v>0.94778910664614346</v>
      </c>
      <c r="H477" s="1">
        <f>'[1]Electricity and CHPs_IN'!D$55-H322</f>
        <v>0.83082204996285258</v>
      </c>
      <c r="I477" s="1">
        <f>'[1]Electricity and CHPs_IN'!E$55-I322</f>
        <v>1.9826520961976795</v>
      </c>
      <c r="J477" s="1">
        <f>'[1]Electricity and CHPs_IN'!F$55-J322</f>
        <v>8.0451317163697595</v>
      </c>
      <c r="K477" s="1">
        <f>'[1]Electricity and CHPs_IN'!G$55-K322</f>
        <v>6.725233596442374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0</v>
      </c>
      <c r="J478" s="1">
        <f>'[1]Electricity and CHPs_IN'!F$58-J323</f>
        <v>1.3094842861221251E-6</v>
      </c>
      <c r="K478" s="1">
        <f>'[1]Electricity and CHPs_IN'!G$58-K323</f>
        <v>1.711622985005945E-6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1.9689925747593588</v>
      </c>
      <c r="G479" s="1">
        <f t="shared" ref="G479:K479" si="287">SUM(G480:G489)</f>
        <v>1.0214574427375336</v>
      </c>
      <c r="H479" s="1">
        <f t="shared" si="287"/>
        <v>1.2422381362801995</v>
      </c>
      <c r="I479" s="1">
        <f t="shared" si="287"/>
        <v>3.0231957417275241</v>
      </c>
      <c r="J479" s="1">
        <f t="shared" si="287"/>
        <v>11.536496774576143</v>
      </c>
      <c r="K479" s="1">
        <f t="shared" si="287"/>
        <v>11.557065848673611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0.9960667130548484</v>
      </c>
      <c r="G480" s="1">
        <f t="shared" ref="G480:K480" si="289">G469-G491</f>
        <v>0.13448140294859051</v>
      </c>
      <c r="H480" s="1">
        <f t="shared" si="289"/>
        <v>0.1251417996002584</v>
      </c>
      <c r="I480" s="1">
        <f t="shared" si="289"/>
        <v>0.48464342258390231</v>
      </c>
      <c r="J480" s="1">
        <f t="shared" si="289"/>
        <v>1.8162694316663196E-2</v>
      </c>
      <c r="K480" s="1">
        <f t="shared" si="289"/>
        <v>3.9251073582603803E-3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</v>
      </c>
      <c r="K481" s="1">
        <f t="shared" si="290"/>
        <v>0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3.2492559474094927E-2</v>
      </c>
      <c r="G483" s="1">
        <f t="shared" ref="G483:K483" si="292">G472-G494</f>
        <v>3.7452228948613819E-3</v>
      </c>
      <c r="H483" s="1">
        <f t="shared" si="292"/>
        <v>9.9655441179201994E-3</v>
      </c>
      <c r="I483" s="1">
        <f t="shared" si="292"/>
        <v>1.1060590413739045E-2</v>
      </c>
      <c r="J483" s="1">
        <f t="shared" si="292"/>
        <v>1.0004972564165507E-2</v>
      </c>
      <c r="K483" s="1">
        <f t="shared" si="292"/>
        <v>9.0310811265174786E-3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4.0718533263184639E-7</v>
      </c>
      <c r="K484" s="1">
        <f t="shared" si="293"/>
        <v>2.8272299157611124E-7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7.3782842105226495E-2</v>
      </c>
      <c r="G485" s="1">
        <f t="shared" ref="G485:K485" si="294">G474-G496</f>
        <v>2.626846412409259E-3</v>
      </c>
      <c r="H485" s="1">
        <f t="shared" si="294"/>
        <v>0.37723678237248043</v>
      </c>
      <c r="I485" s="1">
        <f t="shared" si="294"/>
        <v>0.56583993380410269</v>
      </c>
      <c r="J485" s="1">
        <f t="shared" si="294"/>
        <v>3.4659813388649785</v>
      </c>
      <c r="K485" s="1">
        <f t="shared" si="294"/>
        <v>4.8219709764026248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2.8819251861623753E-6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0.86665046012518898</v>
      </c>
      <c r="G488" s="1">
        <f t="shared" ref="G488:K488" si="296">G477-G499</f>
        <v>0.88060397048167238</v>
      </c>
      <c r="H488" s="1">
        <f t="shared" si="296"/>
        <v>0.72989401018954048</v>
      </c>
      <c r="I488" s="1">
        <f t="shared" si="296"/>
        <v>1.9616489130005936</v>
      </c>
      <c r="J488" s="1">
        <f t="shared" si="296"/>
        <v>8.0423460526141319</v>
      </c>
      <c r="K488" s="1">
        <f t="shared" si="296"/>
        <v>6.7221366902284183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0</v>
      </c>
      <c r="J489" s="1">
        <f t="shared" si="297"/>
        <v>1.3090308711821317E-6</v>
      </c>
      <c r="K489" s="1">
        <f t="shared" si="297"/>
        <v>1.7108347988734934E-6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1.6309754815376794</v>
      </c>
      <c r="G490" s="1">
        <f t="shared" ref="G490:K490" si="298">SUM(G491:G500)</f>
        <v>1.8689448651718541</v>
      </c>
      <c r="H490" s="1">
        <f t="shared" si="298"/>
        <v>1.9137391055303068</v>
      </c>
      <c r="I490" s="1">
        <f t="shared" si="298"/>
        <v>1.6843510810067539</v>
      </c>
      <c r="J490" s="1">
        <f t="shared" si="298"/>
        <v>1.41125623949489</v>
      </c>
      <c r="K490" s="1">
        <f t="shared" si="298"/>
        <v>1.3773428494869751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2.5445447440243955E-2</v>
      </c>
      <c r="G491" s="1">
        <f t="shared" ref="G491:K491" si="300">IFERROR(G346/G314,0)*G469</f>
        <v>1.0260175597150797E-2</v>
      </c>
      <c r="H491" s="1">
        <f t="shared" si="300"/>
        <v>1.7304315902084019E-2</v>
      </c>
      <c r="I491" s="1">
        <f t="shared" si="300"/>
        <v>5.1890297607955545E-3</v>
      </c>
      <c r="J491" s="1">
        <f t="shared" si="300"/>
        <v>6.2910945303122189E-6</v>
      </c>
      <c r="K491" s="1">
        <f t="shared" si="300"/>
        <v>1.8083073773121635E-6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8.3005254915245817E-4</v>
      </c>
      <c r="G494" s="1">
        <f t="shared" ref="G494:K494" si="303">IFERROR(G349/G317,0)*G472</f>
        <v>2.8573946812881568E-4</v>
      </c>
      <c r="H494" s="1">
        <f t="shared" si="303"/>
        <v>1.3780121758157151E-3</v>
      </c>
      <c r="I494" s="1">
        <f t="shared" si="303"/>
        <v>1.1842466059451518E-4</v>
      </c>
      <c r="J494" s="1">
        <f t="shared" si="303"/>
        <v>3.4654675719887059E-6</v>
      </c>
      <c r="K494" s="1">
        <f t="shared" si="303"/>
        <v>4.1606430437663539E-6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1.8848510909700474E-3</v>
      </c>
      <c r="G496" s="1">
        <f t="shared" ref="G496:K496" si="305">IFERROR(G351/G319,0)*G474</f>
        <v>2.0041362498551387E-4</v>
      </c>
      <c r="H496" s="1">
        <f t="shared" si="305"/>
        <v>5.2163421597827435E-2</v>
      </c>
      <c r="I496" s="1">
        <f t="shared" si="305"/>
        <v>6.0583928709931848E-3</v>
      </c>
      <c r="J496" s="1">
        <f t="shared" si="305"/>
        <v>1.2005276234323529E-3</v>
      </c>
      <c r="K496" s="1">
        <f t="shared" si="305"/>
        <v>2.2214948264953618E-3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1.5806757411542145</v>
      </c>
      <c r="G498" s="1">
        <f t="shared" ref="G498:K498" si="307">G476</f>
        <v>1.7910134003171179</v>
      </c>
      <c r="H498" s="1">
        <f t="shared" si="307"/>
        <v>1.7419653160812676</v>
      </c>
      <c r="I498" s="1">
        <f t="shared" si="307"/>
        <v>1.6519820505172849</v>
      </c>
      <c r="J498" s="1">
        <f t="shared" si="307"/>
        <v>1.4072602911003125</v>
      </c>
      <c r="K498" s="1">
        <f t="shared" si="307"/>
        <v>1.3720184787079168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2.2139389303098431E-2</v>
      </c>
      <c r="G499" s="1">
        <f t="shared" ref="G499:K499" si="308">IFERROR(G354/G322,0)*G477</f>
        <v>6.7185136164471068E-2</v>
      </c>
      <c r="H499" s="1">
        <f t="shared" si="308"/>
        <v>0.10092803977331212</v>
      </c>
      <c r="I499" s="1">
        <f t="shared" si="308"/>
        <v>2.1003183197085745E-2</v>
      </c>
      <c r="J499" s="1">
        <f t="shared" si="308"/>
        <v>2.7856637556280535E-3</v>
      </c>
      <c r="K499" s="1">
        <f t="shared" si="308"/>
        <v>3.0969062139556396E-3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0</v>
      </c>
      <c r="J500" s="1">
        <f t="shared" si="309"/>
        <v>4.5341493999333388E-10</v>
      </c>
      <c r="K500" s="1">
        <f t="shared" si="309"/>
        <v>7.8818613245165433E-10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3.3175163770051155</v>
      </c>
      <c r="G501" s="1">
        <f t="shared" ref="G501:K501" si="310">SUM(G502:G503)</f>
        <v>3.3046521780724047</v>
      </c>
      <c r="H501" s="1">
        <f t="shared" si="310"/>
        <v>4.7994715824447409</v>
      </c>
      <c r="I501" s="1">
        <f t="shared" si="310"/>
        <v>4.678143061737889</v>
      </c>
      <c r="J501" s="1">
        <f t="shared" si="310"/>
        <v>4.413582292427626</v>
      </c>
      <c r="K501" s="1">
        <f t="shared" si="310"/>
        <v>4.0403000705234957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3.3175163770051155</v>
      </c>
      <c r="G502" s="6">
        <f>'[1]Electricity and CHPs_IN'!C$44-G361</f>
        <v>3.3046521780724047</v>
      </c>
      <c r="H502" s="6">
        <f>'[1]Electricity and CHPs_IN'!D$44-H361</f>
        <v>4.7994715824447409</v>
      </c>
      <c r="I502" s="6">
        <f>'[1]Electricity and CHPs_IN'!E$44-I361</f>
        <v>4.678143061737889</v>
      </c>
      <c r="J502" s="6">
        <f>'[1]Electricity and CHPs_IN'!F$44-J361</f>
        <v>4.413582292427626</v>
      </c>
      <c r="K502" s="6">
        <f>'[1]Electricity and CHPs_IN'!G$44-K361</f>
        <v>4.0403000705234957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3.3175163770051155</v>
      </c>
      <c r="G507" s="1">
        <f t="shared" ref="G507:K507" si="312">SUM(G508:G509)</f>
        <v>3.3046521780724047</v>
      </c>
      <c r="H507" s="1">
        <f t="shared" si="312"/>
        <v>4.7994715824447409</v>
      </c>
      <c r="I507" s="1">
        <f t="shared" si="312"/>
        <v>4.678143061737889</v>
      </c>
      <c r="J507" s="1">
        <f t="shared" si="312"/>
        <v>4.413582292427626</v>
      </c>
      <c r="K507" s="1">
        <f t="shared" si="312"/>
        <v>4.0403000705234957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3.3175163770051155</v>
      </c>
      <c r="G508" s="1">
        <f t="shared" ref="G508:K508" si="313">G502</f>
        <v>3.3046521780724047</v>
      </c>
      <c r="H508" s="1">
        <f t="shared" si="313"/>
        <v>4.7994715824447409</v>
      </c>
      <c r="I508" s="1">
        <f t="shared" si="313"/>
        <v>4.678143061737889</v>
      </c>
      <c r="J508" s="1">
        <f t="shared" si="313"/>
        <v>4.413582292427626</v>
      </c>
      <c r="K508" s="1">
        <f t="shared" si="313"/>
        <v>4.0403000705234957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0</v>
      </c>
      <c r="K509" s="1">
        <f t="shared" si="314"/>
        <v>0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0.69167920777696534</v>
      </c>
      <c r="G510" s="1">
        <f t="shared" ref="G510:K510" si="315">SUM(G511:G515)</f>
        <v>1.7779036956466299</v>
      </c>
      <c r="H510" s="1">
        <f t="shared" si="315"/>
        <v>3.3880694945624565</v>
      </c>
      <c r="I510" s="1">
        <f t="shared" si="315"/>
        <v>3.5891165517920234</v>
      </c>
      <c r="J510" s="1">
        <f t="shared" si="315"/>
        <v>8.7367494087323774</v>
      </c>
      <c r="K510" s="1">
        <f t="shared" si="315"/>
        <v>10.876897872444431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0.69167920777696534</v>
      </c>
      <c r="G511" s="6">
        <f>'[1]Electricity and CHPs_IN'!C$42-G380</f>
        <v>1.7779036956466299</v>
      </c>
      <c r="H511" s="6">
        <f>'[1]Electricity and CHPs_IN'!D$42-H380</f>
        <v>3.3880694945624565</v>
      </c>
      <c r="I511" s="6">
        <f>'[1]Electricity and CHPs_IN'!E$42-I380</f>
        <v>3.5890612089418243</v>
      </c>
      <c r="J511" s="6">
        <f>'[1]Electricity and CHPs_IN'!F$42-J380</f>
        <v>8.7366885898039648</v>
      </c>
      <c r="K511" s="6">
        <f>'[1]Electricity and CHPs_IN'!G$42-K380</f>
        <v>10.876868276125613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</v>
      </c>
      <c r="K512" s="1">
        <f>'[1]Electricity and CHPs_IN'!G$43-K381</f>
        <v>0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1.3800819609897138E-5</v>
      </c>
      <c r="J513" s="1">
        <f>'[1]Electricity and CHPs_IN'!F$50-J382</f>
        <v>1.9100106223341091E-5</v>
      </c>
      <c r="K513" s="1">
        <f>'[1]Electricity and CHPs_IN'!G$50-K382</f>
        <v>9.8220760296864428E-6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2.7181673709676964E-5</v>
      </c>
      <c r="J514" s="1">
        <f>'[1]Electricity and CHPs_IN'!F$53-J383</f>
        <v>3.0412275524366963E-5</v>
      </c>
      <c r="K514" s="1">
        <f>'[1]Electricity and CHPs_IN'!G$53-K383</f>
        <v>1.4832229625089975E-5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1.4360356879421233E-5</v>
      </c>
      <c r="J515" s="1">
        <f>'[1]Electricity and CHPs_IN'!F$56-J384</f>
        <v>1.1306546663902246E-5</v>
      </c>
      <c r="K515" s="1">
        <f>'[1]Electricity and CHPs_IN'!G$56-K384</f>
        <v>4.9420131628247826E-6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1.5631585425475136E-5</v>
      </c>
      <c r="J516" s="1">
        <f t="shared" si="316"/>
        <v>4.3343892505678779E-2</v>
      </c>
      <c r="K516" s="1">
        <f t="shared" si="316"/>
        <v>2.5427883012204614E-2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1.2768718242771401E-5</v>
      </c>
      <c r="J517" s="1">
        <f>'[1]Electricity and CHPs_IN'!F$46-J397</f>
        <v>4.3341613660872247E-2</v>
      </c>
      <c r="K517" s="1">
        <f>'[1]Electricity and CHPs_IN'!G$46-K397</f>
        <v>2.5426375624844934E-2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2.862867182703736E-6</v>
      </c>
      <c r="J518" s="1">
        <f>'[1]Electricity and CHPs_IN'!F$57-J398</f>
        <v>2.2788448065336013E-6</v>
      </c>
      <c r="K518" s="1">
        <f>'[1]Electricity and CHPs_IN'!G$57-K398</f>
        <v>1.5073873596811095E-6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0.32978921530175487</v>
      </c>
      <c r="G520" s="13">
        <f t="shared" si="317"/>
        <v>0.32672706441154159</v>
      </c>
      <c r="H520" s="13">
        <f t="shared" si="317"/>
        <v>0.32406127610295693</v>
      </c>
      <c r="I520" s="13">
        <f t="shared" si="317"/>
        <v>0.33036709454105206</v>
      </c>
      <c r="J520" s="13">
        <f t="shared" si="317"/>
        <v>0.33170584005147535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0.79999999974615188</v>
      </c>
      <c r="G523" s="13">
        <f t="shared" si="318"/>
        <v>0.79999999961408452</v>
      </c>
      <c r="H523" s="13">
        <f t="shared" si="318"/>
        <v>0.79999999955794365</v>
      </c>
      <c r="I523" s="13">
        <f t="shared" si="318"/>
        <v>0.79999999273169309</v>
      </c>
      <c r="J523" s="13">
        <f t="shared" si="318"/>
        <v>0.79999999936663746</v>
      </c>
      <c r="K523" s="13">
        <f t="shared" si="318"/>
        <v>0.80000003366002481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0.3501898781612951</v>
      </c>
      <c r="G524" s="13">
        <f t="shared" ref="G524:K524" si="319">IFERROR(G69/G297,"-")</f>
        <v>0</v>
      </c>
      <c r="H524" s="13">
        <f t="shared" si="319"/>
        <v>0.30315867771083294</v>
      </c>
      <c r="I524" s="13">
        <f t="shared" si="319"/>
        <v>0</v>
      </c>
      <c r="J524" s="13">
        <f t="shared" si="319"/>
        <v>0.31185008007860032</v>
      </c>
      <c r="K524" s="13">
        <f t="shared" si="319"/>
        <v>7.2551627022614737E-2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0.11620833185047186</v>
      </c>
      <c r="G525" s="13">
        <f t="shared" ref="G525:K525" si="320">IFERROR(G70/(G298+G411),"-")</f>
        <v>0</v>
      </c>
      <c r="H525" s="13">
        <f t="shared" si="320"/>
        <v>2.2507579412778939E-2</v>
      </c>
      <c r="I525" s="13">
        <f t="shared" si="320"/>
        <v>0</v>
      </c>
      <c r="J525" s="13">
        <f t="shared" si="320"/>
        <v>0</v>
      </c>
      <c r="K525" s="13" t="str">
        <f t="shared" si="320"/>
        <v>-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0.24230614780222456</v>
      </c>
      <c r="G526" s="13">
        <f t="shared" ref="G526:K526" si="321">IFERROR(G71/(G299+G463),"-")</f>
        <v>0.24668357211496958</v>
      </c>
      <c r="H526" s="13">
        <f t="shared" si="321"/>
        <v>0.25287452459985382</v>
      </c>
      <c r="I526" s="13">
        <f t="shared" si="321"/>
        <v>0.26318750802408353</v>
      </c>
      <c r="J526" s="13">
        <f t="shared" si="321"/>
        <v>0.26000982926874233</v>
      </c>
      <c r="K526" s="13">
        <f t="shared" si="321"/>
        <v>0.2384539814559328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0.57396769733514186</v>
      </c>
      <c r="K527" s="13">
        <f t="shared" si="322"/>
        <v>1.9510118526317104E-2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</v>
      </c>
      <c r="H528" s="13">
        <f t="shared" si="323"/>
        <v>0.38007844544347963</v>
      </c>
      <c r="I528" s="13">
        <f t="shared" si="323"/>
        <v>0.38799668163184825</v>
      </c>
      <c r="J528" s="13">
        <f t="shared" si="323"/>
        <v>0.38761703160897609</v>
      </c>
      <c r="K528" s="13">
        <f t="shared" si="323"/>
        <v>0.40761584126191863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 t="str">
        <f t="shared" si="324"/>
        <v>-</v>
      </c>
      <c r="K529" s="13" t="str">
        <f t="shared" si="324"/>
        <v>-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0.26351484654885859</v>
      </c>
      <c r="G530" s="13">
        <f t="shared" ref="G530:K530" si="325">IFERROR(G84/SUM(G312,G417),"-")</f>
        <v>2.5620007307228899E-2</v>
      </c>
      <c r="H530" s="13">
        <f t="shared" si="325"/>
        <v>0.25273459171457213</v>
      </c>
      <c r="I530" s="13">
        <f t="shared" si="325"/>
        <v>0.24488851252179314</v>
      </c>
      <c r="J530" s="13">
        <f t="shared" si="325"/>
        <v>0.19787342830206586</v>
      </c>
      <c r="K530" s="13" t="str">
        <f t="shared" si="325"/>
        <v>-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0.29428138318915875</v>
      </c>
      <c r="K531" s="13" t="str">
        <f t="shared" si="326"/>
        <v>-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0.34988654357640814</v>
      </c>
      <c r="G532" s="13">
        <f t="shared" ref="G532:K532" si="327">IFERROR(G86/SUM(G314,G469),"-'")</f>
        <v>0.35087049019035582</v>
      </c>
      <c r="H532" s="13">
        <f t="shared" si="327"/>
        <v>0.3538561569534055</v>
      </c>
      <c r="I532" s="13">
        <f t="shared" si="327"/>
        <v>0.35999387124783833</v>
      </c>
      <c r="J532" s="13">
        <f t="shared" si="327"/>
        <v>0.35392941126108612</v>
      </c>
      <c r="K532" s="13">
        <f t="shared" si="327"/>
        <v>0.35823794518896901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 t="str">
        <f t="shared" si="329"/>
        <v>-</v>
      </c>
      <c r="K533" s="13" t="str">
        <f t="shared" si="329"/>
        <v>-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0.2665264409069461</v>
      </c>
      <c r="G535" s="13">
        <f t="shared" ref="G535:K535" si="331">IFERROR(G89/SUM(G317,G472),"-")</f>
        <v>0.27140874539685483</v>
      </c>
      <c r="H535" s="13">
        <f t="shared" si="331"/>
        <v>0.27386930736190357</v>
      </c>
      <c r="I535" s="13">
        <f t="shared" si="331"/>
        <v>0.27878214958429304</v>
      </c>
      <c r="J535" s="13">
        <f t="shared" si="331"/>
        <v>0.28238601017039433</v>
      </c>
      <c r="K535" s="13">
        <f t="shared" si="331"/>
        <v>0.2883851630955272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 t="str">
        <f t="shared" si="332"/>
        <v>-</v>
      </c>
      <c r="J536" s="13">
        <f t="shared" si="332"/>
        <v>0</v>
      </c>
      <c r="K536" s="13">
        <f t="shared" si="332"/>
        <v>0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0.28964691721818797</v>
      </c>
      <c r="G537" s="13">
        <f t="shared" ref="G537:K537" si="333">IFERROR(G91/SUM(G319,G474),"-")</f>
        <v>0.29140118619224548</v>
      </c>
      <c r="H537" s="13">
        <f t="shared" si="333"/>
        <v>0.29420261142798115</v>
      </c>
      <c r="I537" s="13">
        <f t="shared" si="333"/>
        <v>0.29931860296634338</v>
      </c>
      <c r="J537" s="13">
        <f t="shared" si="333"/>
        <v>0.30312744881289283</v>
      </c>
      <c r="K537" s="13">
        <f t="shared" si="333"/>
        <v>0.30854229507616848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</v>
      </c>
      <c r="J538" s="13">
        <f t="shared" si="334"/>
        <v>0.26214041496468121</v>
      </c>
      <c r="K538" s="13">
        <f t="shared" si="334"/>
        <v>0.36667469891149534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0.36265860371932696</v>
      </c>
      <c r="G539" s="13">
        <f t="shared" ref="G539:K539" si="335">IFERROR(G93/SUM(G321,G476),"-")</f>
        <v>0.36307849885994647</v>
      </c>
      <c r="H539" s="13">
        <f t="shared" si="335"/>
        <v>0.36366232943443361</v>
      </c>
      <c r="I539" s="13">
        <f t="shared" si="335"/>
        <v>0.36475675387992385</v>
      </c>
      <c r="J539" s="13">
        <f t="shared" si="335"/>
        <v>0.37432632030540791</v>
      </c>
      <c r="K539" s="13">
        <f t="shared" si="335"/>
        <v>0.38394130610163046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0.35989398539004247</v>
      </c>
      <c r="G540" s="13">
        <f t="shared" ref="G540:K540" si="336">IFERROR(G94/SUM(G322,G477),"-")</f>
        <v>0.35999998361600521</v>
      </c>
      <c r="H540" s="13">
        <f t="shared" si="336"/>
        <v>0.35997714371398359</v>
      </c>
      <c r="I540" s="13">
        <f t="shared" si="336"/>
        <v>0.35981467719697641</v>
      </c>
      <c r="J540" s="13">
        <f t="shared" si="336"/>
        <v>0.35793624966558762</v>
      </c>
      <c r="K540" s="13">
        <f t="shared" si="336"/>
        <v>0.35845879169019024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0.42438211530779502</v>
      </c>
      <c r="J541" s="13">
        <f t="shared" si="337"/>
        <v>0.49958128891122777</v>
      </c>
      <c r="K541" s="13">
        <f t="shared" si="337"/>
        <v>0.51212261386491353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0.35745695376016573</v>
      </c>
      <c r="G542" s="13">
        <f t="shared" ref="G542:K542" si="338">IFERROR(G129/G357,"-")</f>
        <v>0.35745695376016612</v>
      </c>
      <c r="H542" s="13">
        <f t="shared" si="338"/>
        <v>0.35745695376016606</v>
      </c>
      <c r="I542" s="13">
        <f t="shared" si="338"/>
        <v>0.35745695376016617</v>
      </c>
      <c r="J542" s="13">
        <f t="shared" si="338"/>
        <v>0.35745695376016612</v>
      </c>
      <c r="K542" s="13">
        <f t="shared" si="338"/>
        <v>0.35745695376016595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 t="str">
        <f t="shared" si="339"/>
        <v>-</v>
      </c>
      <c r="K543" s="13" t="str">
        <f t="shared" si="339"/>
        <v>-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3.8247674616780934E-2</v>
      </c>
      <c r="G544" s="13">
        <f t="shared" ref="G544:K544" si="340">IFERROR(G131/SUM(G359,G426),"-")</f>
        <v>3.7721409741555689E-2</v>
      </c>
      <c r="H544" s="13">
        <f t="shared" si="340"/>
        <v>3.7525737629008946E-2</v>
      </c>
      <c r="I544" s="13">
        <f t="shared" si="340"/>
        <v>3.7695937580321075E-2</v>
      </c>
      <c r="J544" s="13">
        <f t="shared" si="340"/>
        <v>3.7866883653235886E-2</v>
      </c>
      <c r="K544" s="13">
        <f t="shared" si="340"/>
        <v>3.3413330857796915E-2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 t="str">
        <f t="shared" si="341"/>
        <v>-</v>
      </c>
      <c r="K545" s="13" t="str">
        <f t="shared" si="341"/>
        <v>-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6.1972655498284103E-2</v>
      </c>
      <c r="G546" s="13">
        <f t="shared" ref="G546:K546" si="342">IFERROR(G133/SUM(G361,G502),"-")</f>
        <v>6.1972651420976493E-2</v>
      </c>
      <c r="H546" s="13">
        <f t="shared" si="342"/>
        <v>6.1972650567355327E-2</v>
      </c>
      <c r="I546" s="13">
        <f t="shared" si="342"/>
        <v>6.197265056735525E-2</v>
      </c>
      <c r="J546" s="13">
        <f t="shared" si="342"/>
        <v>6.1972650567355257E-2</v>
      </c>
      <c r="K546" s="13">
        <f t="shared" si="342"/>
        <v>6.1972650567355368E-2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 t="str">
        <f t="shared" si="343"/>
        <v>-</v>
      </c>
      <c r="K547" s="13" t="str">
        <f t="shared" si="343"/>
        <v>-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0.24392870126490879</v>
      </c>
      <c r="G548" s="13">
        <f t="shared" ref="G548:K548" si="344">IFERROR(G150/SUM(G378,G435),"-")</f>
        <v>0.25015953240179456</v>
      </c>
      <c r="H548" s="13">
        <f t="shared" si="344"/>
        <v>0.25950597294359246</v>
      </c>
      <c r="I548" s="13">
        <f t="shared" si="344"/>
        <v>0.27508331716982981</v>
      </c>
      <c r="J548" s="13">
        <f t="shared" si="344"/>
        <v>0.30389770201912064</v>
      </c>
      <c r="K548" s="13">
        <f t="shared" si="344"/>
        <v>767.02088157973787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 t="str">
        <f t="shared" si="345"/>
        <v>-</v>
      </c>
      <c r="K549" s="13" t="str">
        <f t="shared" si="345"/>
        <v>-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0.1976444730060341</v>
      </c>
      <c r="G550" s="13">
        <f t="shared" ref="G550:K550" si="346">IFERROR(G152/SUM(G380,G511),"-")</f>
        <v>0.22581882319505522</v>
      </c>
      <c r="H550" s="13">
        <f t="shared" si="346"/>
        <v>0.24557206622054686</v>
      </c>
      <c r="I550" s="13">
        <f t="shared" si="346"/>
        <v>0.33851279885131025</v>
      </c>
      <c r="J550" s="13">
        <f t="shared" si="346"/>
        <v>0.35301544073756347</v>
      </c>
      <c r="K550" s="13">
        <f t="shared" si="346"/>
        <v>0.36749026318529954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 t="str">
        <f t="shared" si="347"/>
        <v>-</v>
      </c>
      <c r="K551" s="13" t="str">
        <f t="shared" si="347"/>
        <v>-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5.7869731491503727E-2</v>
      </c>
      <c r="J552" s="13">
        <f t="shared" si="348"/>
        <v>0.11163360279410173</v>
      </c>
      <c r="K552" s="13">
        <f t="shared" si="348"/>
        <v>3.9810192760055409E-2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0.16811283626933984</v>
      </c>
      <c r="J553" s="13">
        <f t="shared" si="349"/>
        <v>0.23231963423960475</v>
      </c>
      <c r="K553" s="13">
        <f t="shared" si="349"/>
        <v>0.12638701943941519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0.31399630386196492</v>
      </c>
      <c r="J554" s="13">
        <f t="shared" si="350"/>
        <v>0.31824290806370642</v>
      </c>
      <c r="K554" s="13">
        <f t="shared" si="350"/>
        <v>0.19725709238348524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0.15000000000000008</v>
      </c>
      <c r="K561" s="13">
        <f t="shared" si="351"/>
        <v>0.15000000000000011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0.41999648756091817</v>
      </c>
      <c r="K562" s="13">
        <f t="shared" si="352"/>
        <v>0.41998655224897746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0.49499999999999988</v>
      </c>
      <c r="J563" s="13">
        <f t="shared" si="353"/>
        <v>0.55000000000000038</v>
      </c>
      <c r="K563" s="13">
        <f t="shared" si="353"/>
        <v>0.6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0.28484395433465526</v>
      </c>
      <c r="J564" s="13">
        <f t="shared" si="354"/>
        <v>0.50854516881287626</v>
      </c>
      <c r="K564" s="13">
        <f t="shared" si="354"/>
        <v>0.32046327677169573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0.69999989250923922</v>
      </c>
      <c r="G565" s="13">
        <f t="shared" si="355"/>
        <v>0.69999740861801107</v>
      </c>
      <c r="H565" s="13">
        <f t="shared" si="355"/>
        <v>0.70000362455441967</v>
      </c>
      <c r="I565" s="13">
        <f t="shared" si="355"/>
        <v>0.70003495710592956</v>
      </c>
      <c r="J565" s="13">
        <f t="shared" si="355"/>
        <v>0.70000555262702457</v>
      </c>
      <c r="K565" s="13">
        <f t="shared" si="355"/>
        <v>0.69999958003179619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0.86797685084632459</v>
      </c>
      <c r="G566" s="13">
        <f t="shared" si="355"/>
        <v>0.86491730943885126</v>
      </c>
      <c r="H566" s="13">
        <f t="shared" si="355"/>
        <v>0.86699313085219654</v>
      </c>
      <c r="I566" s="13">
        <f t="shared" si="355"/>
        <v>0.87774924996169468</v>
      </c>
      <c r="J566" s="13">
        <f t="shared" si="355"/>
        <v>0.86864277917163302</v>
      </c>
      <c r="K566" s="13">
        <f t="shared" si="355"/>
        <v>0.86703994728018263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0.9126713928803335</v>
      </c>
      <c r="G567" s="13">
        <f t="shared" si="355"/>
        <v>0.92421158644325851</v>
      </c>
      <c r="H567" s="13">
        <f t="shared" si="355"/>
        <v>0.92450965882621094</v>
      </c>
      <c r="I567" s="13">
        <f t="shared" si="355"/>
        <v>0.91324026245785961</v>
      </c>
      <c r="J567" s="13">
        <f t="shared" si="355"/>
        <v>0.89625468963988275</v>
      </c>
      <c r="K567" s="13">
        <f t="shared" si="355"/>
        <v>0.89822188169709816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0.90340608133143263</v>
      </c>
      <c r="G568" s="13">
        <f t="shared" si="355"/>
        <v>0.90334235621960357</v>
      </c>
      <c r="H568" s="13">
        <f t="shared" si="355"/>
        <v>0.90416101237801838</v>
      </c>
      <c r="I568" s="13">
        <f t="shared" si="355"/>
        <v>0.92155209232105317</v>
      </c>
      <c r="J568" s="13">
        <f t="shared" si="355"/>
        <v>0.91376285563592785</v>
      </c>
      <c r="K568" s="13">
        <f t="shared" si="355"/>
        <v>0.9331406551839776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0.90337787403474801</v>
      </c>
      <c r="G569" s="13">
        <f t="shared" si="355"/>
        <v>0.90328451111843078</v>
      </c>
      <c r="H569" s="13">
        <f t="shared" si="355"/>
        <v>0.90416603123361228</v>
      </c>
      <c r="I569" s="13">
        <f t="shared" si="355"/>
        <v>0.904282066201334</v>
      </c>
      <c r="J569" s="13">
        <f t="shared" si="355"/>
        <v>0.90436817240828393</v>
      </c>
      <c r="K569" s="13">
        <f t="shared" si="355"/>
        <v>0.90427670413669259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0.90337761094801183</v>
      </c>
      <c r="G570" s="13">
        <f t="shared" si="355"/>
        <v>0.90328148358113758</v>
      </c>
      <c r="H570" s="13">
        <f t="shared" si="355"/>
        <v>0.90418848676337682</v>
      </c>
      <c r="I570" s="13">
        <f t="shared" si="355"/>
        <v>0.90426988851779055</v>
      </c>
      <c r="J570" s="13">
        <f t="shared" si="355"/>
        <v>0.90427018173517526</v>
      </c>
      <c r="K570" s="13">
        <f t="shared" si="355"/>
        <v>0.90427407720723041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0.90674181386874486</v>
      </c>
      <c r="G571" s="13">
        <f t="shared" si="355"/>
        <v>0.90318594139414032</v>
      </c>
      <c r="H571" s="13">
        <f t="shared" si="355"/>
        <v>0.90404180366642661</v>
      </c>
      <c r="I571" s="13">
        <f t="shared" si="355"/>
        <v>0.91519685569001896</v>
      </c>
      <c r="J571" s="13">
        <f t="shared" si="355"/>
        <v>0.91147688300708074</v>
      </c>
      <c r="K571" s="13">
        <f t="shared" si="355"/>
        <v>0.93297369731658386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0.59933761114907247</v>
      </c>
      <c r="G573" s="4">
        <f t="shared" ref="G573:K573" si="356">IFERROR(G210/G440,"-")</f>
        <v>0.85445501111132538</v>
      </c>
      <c r="H573" s="4">
        <f t="shared" si="356"/>
        <v>0.85445493101052383</v>
      </c>
      <c r="I573" s="4">
        <f t="shared" si="356"/>
        <v>0.85445501111132516</v>
      </c>
      <c r="J573" s="4">
        <f t="shared" si="356"/>
        <v>0.85445501111132482</v>
      </c>
      <c r="K573" s="4" t="str">
        <f t="shared" si="356"/>
        <v>-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0.8544550111113256</v>
      </c>
      <c r="G575" s="4">
        <f t="shared" ref="G575:K575" si="358">IFERROR(G218/G448,"-")</f>
        <v>0.85445501111132449</v>
      </c>
      <c r="H575" s="4">
        <f t="shared" si="358"/>
        <v>0.85445501111132449</v>
      </c>
      <c r="I575" s="4" t="str">
        <f t="shared" si="358"/>
        <v>-</v>
      </c>
      <c r="J575" s="4" t="str">
        <f t="shared" si="358"/>
        <v>-</v>
      </c>
      <c r="K575" s="4" t="str">
        <f t="shared" si="358"/>
        <v>-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</v>
      </c>
      <c r="G576" s="4">
        <f t="shared" ref="G576:K576" si="359">IFERROR(G224/G454,"-")</f>
        <v>0.7000000000000004</v>
      </c>
      <c r="H576" s="4">
        <f t="shared" si="359"/>
        <v>0.7</v>
      </c>
      <c r="I576" s="4">
        <f t="shared" si="359"/>
        <v>0.70000000000000007</v>
      </c>
      <c r="J576" s="4">
        <f t="shared" si="359"/>
        <v>0.70000000000000095</v>
      </c>
      <c r="K576" s="4">
        <f t="shared" si="359"/>
        <v>0.69999999999999907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 t="str">
        <f t="shared" si="361"/>
        <v>-</v>
      </c>
      <c r="K578" t="str">
        <f t="shared" si="361"/>
        <v>-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</v>
      </c>
      <c r="H579" s="4">
        <f t="shared" si="362"/>
        <v>3.0000000000000004</v>
      </c>
      <c r="I579" s="4">
        <f t="shared" si="362"/>
        <v>3.0000000000000004</v>
      </c>
      <c r="J579" s="4">
        <f t="shared" si="362"/>
        <v>3.0000000000000031</v>
      </c>
      <c r="K579" s="4">
        <f t="shared" si="362"/>
        <v>3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0.43512487717106685</v>
      </c>
      <c r="G580" s="3">
        <f>[1]Other_transformation!C$5</f>
        <v>0</v>
      </c>
      <c r="H580" s="3">
        <f>[1]Other_transformation!D$5</f>
        <v>0.41382309439280329</v>
      </c>
      <c r="I580" s="3">
        <f>[1]Other_transformation!E$5</f>
        <v>2.4621550856559117E-6</v>
      </c>
      <c r="J580" s="3">
        <f>[1]Other_transformation!F$5</f>
        <v>1.4718559271803631E-6</v>
      </c>
      <c r="K580" s="3">
        <f>[1]Other_transformation!G$5</f>
        <v>4.6309907672481736E-7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0.43512487717106685</v>
      </c>
      <c r="G581" s="1">
        <f t="shared" ref="G581:K581" si="363">G580</f>
        <v>0</v>
      </c>
      <c r="H581" s="1">
        <f t="shared" si="363"/>
        <v>0.41382309439280329</v>
      </c>
      <c r="I581" s="1">
        <f t="shared" si="363"/>
        <v>2.4621550856559117E-6</v>
      </c>
      <c r="J581" s="1">
        <f t="shared" si="363"/>
        <v>1.4718559271803631E-6</v>
      </c>
      <c r="K581" s="1">
        <f t="shared" si="363"/>
        <v>4.6309907672481736E-7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0.43512487717106685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0.41382309439280329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2.4621550856559117E-6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1.4718559271803631E-6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4.6309907672481736E-7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0.16969870209671575</v>
      </c>
      <c r="G584" s="3">
        <f t="shared" ref="G584:K584" si="364">G585</f>
        <v>0</v>
      </c>
      <c r="H584" s="3">
        <f t="shared" si="364"/>
        <v>0.16139100681319296</v>
      </c>
      <c r="I584" s="3">
        <f t="shared" si="364"/>
        <v>4.9396526606014162E-7</v>
      </c>
      <c r="J584" s="3">
        <f t="shared" si="364"/>
        <v>0</v>
      </c>
      <c r="K584" s="3">
        <f t="shared" si="364"/>
        <v>0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0.16969870209671575</v>
      </c>
      <c r="G585" s="1">
        <f t="shared" ref="G585:K585" si="365">SUM(G586:G587)</f>
        <v>0</v>
      </c>
      <c r="H585" s="1">
        <f t="shared" si="365"/>
        <v>0.16139100681319296</v>
      </c>
      <c r="I585" s="1">
        <f t="shared" si="365"/>
        <v>4.9396526606014162E-7</v>
      </c>
      <c r="J585" s="1">
        <f t="shared" si="365"/>
        <v>0</v>
      </c>
      <c r="K585" s="1">
        <f t="shared" si="365"/>
        <v>0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0.16969870209671575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0.16139100681319296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4.9396526606014162E-7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0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1.2701295164623441</v>
      </c>
      <c r="G588" s="3">
        <f t="shared" ref="G588:K588" si="366">G589+G592</f>
        <v>0</v>
      </c>
      <c r="H588" s="3">
        <f t="shared" si="366"/>
        <v>1.2079496125325924</v>
      </c>
      <c r="I588" s="3">
        <f t="shared" si="366"/>
        <v>7.187030695029603E-6</v>
      </c>
      <c r="J588" s="3">
        <f t="shared" si="366"/>
        <v>4.2963474514394789E-6</v>
      </c>
      <c r="K588" s="3">
        <f t="shared" si="366"/>
        <v>2.0442823750573325E-6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1.2398883374989549</v>
      </c>
      <c r="G589" s="1">
        <f t="shared" ref="G589:K589" si="367">SUM(G590:G591)</f>
        <v>0</v>
      </c>
      <c r="H589" s="1">
        <f t="shared" si="367"/>
        <v>1.1791889074722925</v>
      </c>
      <c r="I589" s="1">
        <f t="shared" si="367"/>
        <v>7.0159109165765171E-6</v>
      </c>
      <c r="J589" s="1">
        <f t="shared" si="367"/>
        <v>4.194053464500444E-6</v>
      </c>
      <c r="K589" s="1">
        <f t="shared" si="367"/>
        <v>1.9956089851750151E-6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1.2398883374989549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1.1791889074722925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7.0159109165765171E-6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4.194053464500444E-6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1.9956089851750151E-6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3.024117896338914E-2</v>
      </c>
      <c r="G592" s="1">
        <f t="shared" ref="G592:K592" si="368">SUM(G593:G594)</f>
        <v>0</v>
      </c>
      <c r="H592" s="1">
        <f t="shared" si="368"/>
        <v>2.8760705060299825E-2</v>
      </c>
      <c r="I592" s="1">
        <f t="shared" si="368"/>
        <v>1.7111977845308571E-7</v>
      </c>
      <c r="J592" s="1">
        <f t="shared" si="368"/>
        <v>1.022939869390352E-7</v>
      </c>
      <c r="K592" s="1">
        <f t="shared" si="368"/>
        <v>4.8673389882317465E-8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3.024117896338914E-2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2.8760705060299825E-2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1.7111977845308571E-7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1.022939869390352E-7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4.8673389882317465E-8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</v>
      </c>
      <c r="G596" s="4" t="str">
        <f t="shared" ref="G596:K597" si="369">IFERROR(SUM(G582,G586)/SUM(G590,G593),"-")</f>
        <v>-</v>
      </c>
      <c r="H596" s="4">
        <f t="shared" si="369"/>
        <v>0.47619047619047611</v>
      </c>
      <c r="I596" s="4">
        <f t="shared" si="369"/>
        <v>0.41131316633452575</v>
      </c>
      <c r="J596" s="4">
        <f t="shared" si="369"/>
        <v>0.34258307639602614</v>
      </c>
      <c r="K596" s="4">
        <f t="shared" si="369"/>
        <v>0.22653381077642448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 t="str">
        <f t="shared" si="369"/>
        <v>-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0.14539856578768601</v>
      </c>
      <c r="G598" s="1">
        <f>[1]Other_transformation!C$12</f>
        <v>0</v>
      </c>
      <c r="H598" s="1">
        <f>[1]Other_transformation!D$12</f>
        <v>0</v>
      </c>
      <c r="I598" s="1">
        <f>[1]Other_transformation!E$12</f>
        <v>0</v>
      </c>
      <c r="J598" s="1">
        <f>[1]Other_transformation!F$12</f>
        <v>2.5525220149484475E-7</v>
      </c>
      <c r="K598" s="1">
        <f>[1]Other_transformation!G$12</f>
        <v>0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0.14539856578768601</v>
      </c>
      <c r="G599" s="1">
        <f t="shared" ref="G599:K599" si="370">SUM(G600:G601)</f>
        <v>0</v>
      </c>
      <c r="H599" s="1">
        <f t="shared" si="370"/>
        <v>0</v>
      </c>
      <c r="I599" s="1">
        <f t="shared" si="370"/>
        <v>0</v>
      </c>
      <c r="J599" s="1">
        <f t="shared" si="370"/>
        <v>2.5525220149484475E-7</v>
      </c>
      <c r="K599" s="1">
        <f t="shared" si="370"/>
        <v>0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0.14539856578768601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2.5525220149484475E-7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0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0.54233665038806889</v>
      </c>
      <c r="G602" s="3">
        <f t="shared" ref="G602:K602" si="372">G603+G606</f>
        <v>0</v>
      </c>
      <c r="H602" s="3">
        <f t="shared" si="372"/>
        <v>0</v>
      </c>
      <c r="I602" s="3">
        <f t="shared" si="372"/>
        <v>0</v>
      </c>
      <c r="J602" s="3">
        <f t="shared" si="372"/>
        <v>9.5209071157577089E-7</v>
      </c>
      <c r="K602" s="3">
        <f t="shared" si="372"/>
        <v>0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0.30388300249626388</v>
      </c>
      <c r="G603" s="1">
        <f t="shared" ref="G603:K603" si="373">SUM(G604:G605)</f>
        <v>0</v>
      </c>
      <c r="H603" s="1">
        <f t="shared" si="373"/>
        <v>0</v>
      </c>
      <c r="I603" s="1">
        <f t="shared" si="373"/>
        <v>0</v>
      </c>
      <c r="J603" s="1">
        <f t="shared" si="373"/>
        <v>5.3347710112422532E-7</v>
      </c>
      <c r="K603" s="1">
        <f t="shared" si="373"/>
        <v>0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0.30388300249626388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5.3347710112422532E-7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0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0.23845364789180507</v>
      </c>
      <c r="G606" s="1">
        <f t="shared" ref="G606:K606" si="374">SUM(G607:G608)</f>
        <v>0</v>
      </c>
      <c r="H606" s="1">
        <f t="shared" si="374"/>
        <v>0</v>
      </c>
      <c r="I606" s="1">
        <f t="shared" si="374"/>
        <v>0</v>
      </c>
      <c r="J606" s="1">
        <f t="shared" si="374"/>
        <v>4.1861361045154552E-7</v>
      </c>
      <c r="K606" s="1">
        <f t="shared" si="374"/>
        <v>0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0.23845364789180507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4.1861361045154552E-7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0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0.26809651474530827</v>
      </c>
      <c r="G610" t="str">
        <f t="shared" ref="G610:K611" si="375">IFERROR(G600/SUM(G604,G607),"-")</f>
        <v>-</v>
      </c>
      <c r="H610" t="str">
        <f t="shared" si="375"/>
        <v>-</v>
      </c>
      <c r="I610" t="str">
        <f t="shared" si="375"/>
        <v>-</v>
      </c>
      <c r="J610">
        <f t="shared" si="375"/>
        <v>0.26809651474530832</v>
      </c>
      <c r="K610" t="str">
        <f t="shared" si="375"/>
        <v>-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6.9573832188058757</v>
      </c>
      <c r="G612" s="3">
        <f t="shared" ref="G612" si="376">G613+G614+G619</f>
        <v>9.7310694407020577</v>
      </c>
      <c r="H612" s="3">
        <f t="shared" ref="H612" si="377">H613+H614+H619</f>
        <v>10.521692885062702</v>
      </c>
      <c r="I612" s="3">
        <f t="shared" ref="I612" si="378">I613+I614+I619</f>
        <v>11.599055356274299</v>
      </c>
      <c r="J612" s="3">
        <f t="shared" ref="J612" si="379">J613+J614+J619</f>
        <v>11.426159181674359</v>
      </c>
      <c r="K612" s="3">
        <f t="shared" ref="K612" si="380">K613+K614+K619</f>
        <v>19.844878931539551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1.3280000089758399</v>
      </c>
      <c r="G613" s="1">
        <f>[1]Other_transformation!C$19</f>
        <v>4.0939061887513013</v>
      </c>
      <c r="H613" s="1">
        <f>[1]Other_transformation!D$19</f>
        <v>5.0937148554422507</v>
      </c>
      <c r="I613" s="1">
        <f>[1]Other_transformation!E$19</f>
        <v>5.9813653847115456</v>
      </c>
      <c r="J613" s="1">
        <f>[1]Other_transformation!F$19</f>
        <v>5.9813655028436541</v>
      </c>
      <c r="K613" s="1">
        <f>[1]Other_transformation!G$19</f>
        <v>9.4405594392228132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5.6293832098300358</v>
      </c>
      <c r="G614" s="1">
        <f>[1]Other_transformation!C$20</f>
        <v>5.6371632519507555</v>
      </c>
      <c r="H614" s="1">
        <f>[1]Other_transformation!D$20</f>
        <v>5.4279780296204514</v>
      </c>
      <c r="I614" s="1">
        <f>[1]Other_transformation!E$20</f>
        <v>5.6176899715627533</v>
      </c>
      <c r="J614" s="1">
        <f>[1]Other_transformation!F$20</f>
        <v>5.4447936788307052</v>
      </c>
      <c r="K614" s="1">
        <f>[1]Other_transformation!G$20</f>
        <v>9.8446890736595947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5.6293832098300358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5.6371632519507555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5.4279780296204514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5.6176899715627533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5.4447936788307052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9.8446890736595947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0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0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0</v>
      </c>
      <c r="H619" s="1">
        <f>[1]Other_transformation!D$21</f>
        <v>0</v>
      </c>
      <c r="I619" s="1">
        <f>[1]Other_transformation!E$21</f>
        <v>0</v>
      </c>
      <c r="J619" s="1">
        <f>[1]Other_transformation!F$21</f>
        <v>0</v>
      </c>
      <c r="K619" s="1">
        <f>[1]Other_transformation!G$21</f>
        <v>0.55963041865714203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0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0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0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0.55963041865714203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0.11258766419660055</v>
      </c>
      <c r="G622" s="3">
        <f t="shared" ref="G622" si="381">G623+G624+G629</f>
        <v>0.11274326503901497</v>
      </c>
      <c r="H622" s="3">
        <f t="shared" ref="H622" si="382">H623+H624+H629</f>
        <v>0.10855953070389519</v>
      </c>
      <c r="I622" s="3">
        <f t="shared" ref="I622" si="383">I623+I624+I629</f>
        <v>0.11235373163521564</v>
      </c>
      <c r="J622" s="3">
        <f t="shared" ref="J622" si="384">J623+J624+J629</f>
        <v>0.1088958735766142</v>
      </c>
      <c r="K622" s="3">
        <f t="shared" ref="K622" si="385">K623+K624+K629</f>
        <v>0.2192788376274821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0.11258766419660055</v>
      </c>
      <c r="G624" s="1">
        <f t="shared" ref="G624:K624" si="386">SUM(G625:G628)</f>
        <v>0.11274326503901497</v>
      </c>
      <c r="H624" s="1">
        <f t="shared" si="386"/>
        <v>0.10855953070389519</v>
      </c>
      <c r="I624" s="1">
        <f t="shared" si="386"/>
        <v>0.11235373163521564</v>
      </c>
      <c r="J624" s="1">
        <f t="shared" si="386"/>
        <v>0.1088958735766142</v>
      </c>
      <c r="K624" s="1">
        <f t="shared" si="386"/>
        <v>0.19689369629445722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0.11258766419660055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0.11274326503901497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0.10855953070389519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0.11235373163521564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0.1088958735766142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0.19689369629445722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0</v>
      </c>
      <c r="I629" s="1">
        <f t="shared" si="387"/>
        <v>0</v>
      </c>
      <c r="J629" s="1">
        <f t="shared" si="387"/>
        <v>0</v>
      </c>
      <c r="K629" s="1">
        <f t="shared" si="387"/>
        <v>2.2385141333024893E-2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0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2.2385141333024893E-2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0</v>
      </c>
      <c r="H632" s="3">
        <f t="shared" ref="H632" si="389">H633+H634+H639</f>
        <v>0</v>
      </c>
      <c r="I632" s="3">
        <f t="shared" ref="I632" si="390">I633+I634+I639</f>
        <v>0</v>
      </c>
      <c r="J632" s="3">
        <f t="shared" ref="J632" si="391">J633+J634+J639</f>
        <v>0</v>
      </c>
      <c r="K632" s="3">
        <f t="shared" ref="K632" si="392">K633+K634+K639</f>
        <v>6.7155650238857084E-2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0</v>
      </c>
      <c r="H639" s="1">
        <f t="shared" ref="H639" si="399">SUM(H640:H641)</f>
        <v>0</v>
      </c>
      <c r="I639" s="1">
        <f t="shared" ref="I639" si="400">SUM(I640:I641)</f>
        <v>0</v>
      </c>
      <c r="J639" s="1">
        <f t="shared" ref="J639" si="401">SUM(J640:J641)</f>
        <v>0</v>
      </c>
      <c r="K639" s="1">
        <f t="shared" ref="K639" si="402">SUM(K640:K641)</f>
        <v>6.7155650238857084E-2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0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6.7155650238857084E-2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13.477402356172931</v>
      </c>
      <c r="G642" s="3">
        <f t="shared" ref="G642" si="403">G643+G644+G649</f>
        <v>21.401271257040037</v>
      </c>
      <c r="H642" s="3">
        <f t="shared" ref="H642" si="404">H643+H644+H649</f>
        <v>23.901044995780786</v>
      </c>
      <c r="I642" s="3">
        <f t="shared" ref="I642" si="405">I643+I644+I649</f>
        <v>26.765921642807761</v>
      </c>
      <c r="J642" s="3">
        <f t="shared" ref="J642" si="406">J643+J644+J649</f>
        <v>26.468639155048049</v>
      </c>
      <c r="K642" s="3">
        <f t="shared" ref="K642" si="407">K643+K644+K649</f>
        <v>44.682740731445328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3.7980800256708971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11.708571699828719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14.568024486564823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17.106705000275003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17.106705338132844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26.999999996177223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9.6793223305020337</v>
      </c>
      <c r="G644" s="1">
        <f t="shared" ref="G644" si="408">SUM(G645:G648)</f>
        <v>9.6926995572113199</v>
      </c>
      <c r="H644" s="1">
        <f t="shared" ref="H644" si="409">SUM(H645:H648)</f>
        <v>9.333020509215963</v>
      </c>
      <c r="I644" s="1">
        <f t="shared" ref="I644" si="410">SUM(I645:I648)</f>
        <v>9.6592166425327566</v>
      </c>
      <c r="J644" s="1">
        <f t="shared" ref="J644" si="411">SUM(J645:J648)</f>
        <v>9.3619338169152044</v>
      </c>
      <c r="K644" s="1">
        <f t="shared" ref="K644" si="412">SUM(K645:K648)</f>
        <v>16.927239670080969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9.6793223305020337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9.6926995572113199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9.333020509215963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9.6592166425327566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9.3619338169152044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16.927239670080969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0</v>
      </c>
      <c r="H649" s="1">
        <f t="shared" ref="H649" si="414">SUM(H650:H651)</f>
        <v>0</v>
      </c>
      <c r="I649" s="1">
        <f t="shared" ref="I649" si="415">SUM(I650:I651)</f>
        <v>0</v>
      </c>
      <c r="J649" s="1">
        <f t="shared" ref="J649" si="416">SUM(J650:J651)</f>
        <v>0</v>
      </c>
      <c r="K649" s="1">
        <f t="shared" ref="K649" si="417">SUM(K650:K651)</f>
        <v>0.75550106518714133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0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0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0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0.75550106518714133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0.34965034965035013</v>
      </c>
      <c r="G653" s="4">
        <f t="shared" si="418"/>
        <v>0.34965034965034975</v>
      </c>
      <c r="H653" s="4">
        <f t="shared" si="418"/>
        <v>0.34965034965034997</v>
      </c>
      <c r="I653" s="4">
        <f t="shared" si="418"/>
        <v>0.34965034965035002</v>
      </c>
      <c r="J653" s="4">
        <f t="shared" si="418"/>
        <v>0.3496503496503498</v>
      </c>
      <c r="K653" s="4">
        <f t="shared" si="418"/>
        <v>0.34965034965034997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0.59322033898305127</v>
      </c>
      <c r="H654" s="4">
        <f t="shared" si="419"/>
        <v>0.59322033578060285</v>
      </c>
      <c r="I654" s="4">
        <f t="shared" si="419"/>
        <v>0.59322033196425816</v>
      </c>
      <c r="J654" s="4">
        <f t="shared" si="419"/>
        <v>0.59322033898305027</v>
      </c>
      <c r="K654" s="4">
        <f t="shared" si="419"/>
        <v>0.59322033395100027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 t="str">
        <f t="shared" si="419"/>
        <v>-</v>
      </c>
      <c r="K656" s="4" t="str">
        <f t="shared" si="419"/>
        <v>-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 t="str">
        <f t="shared" si="420"/>
        <v>-</v>
      </c>
      <c r="H658" s="4" t="str">
        <f t="shared" si="420"/>
        <v>-</v>
      </c>
      <c r="I658" s="4" t="str">
        <f t="shared" si="420"/>
        <v>-</v>
      </c>
      <c r="J658" s="4" t="str">
        <f t="shared" si="420"/>
        <v>-</v>
      </c>
      <c r="K658" s="4">
        <f t="shared" si="420"/>
        <v>0.85925915944039222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3.4390184730269421E-3</v>
      </c>
      <c r="G660" s="3">
        <f t="shared" ref="G660:K660" si="421">SUM(G661,G665,G674)</f>
        <v>5.1925344747287133E-3</v>
      </c>
      <c r="H660" s="3">
        <f t="shared" si="421"/>
        <v>5.1925947815888301E-3</v>
      </c>
      <c r="I660" s="3">
        <f t="shared" si="421"/>
        <v>5.2065664626885144E-3</v>
      </c>
      <c r="J660" s="3">
        <f t="shared" si="421"/>
        <v>2.9044284729103094</v>
      </c>
      <c r="K660" s="3">
        <f t="shared" si="421"/>
        <v>7.9652663440412912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3.4390184730269421E-3</v>
      </c>
      <c r="G661" s="1">
        <f>[1]Other_transformation!C$28</f>
        <v>5.1925344747287133E-3</v>
      </c>
      <c r="H661" s="1">
        <f>[1]Other_transformation!D$28</f>
        <v>5.1925947815888301E-3</v>
      </c>
      <c r="I661" s="1">
        <f>[1]Other_transformation!E$28</f>
        <v>5.1925782604387901E-3</v>
      </c>
      <c r="J661" s="1">
        <f>[1]Other_transformation!F$28</f>
        <v>2.9043974133682711</v>
      </c>
      <c r="K661" s="1">
        <f>[1]Other_transformation!G$28</f>
        <v>5.2947641433758745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3.4390184730269421E-3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5.1925344747287133E-3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5.1925947815888301E-3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5.1925782604387901E-3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2.9043859977595554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5.2947456335817069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0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2.0623903023521298E-7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5.1343839233889793E-6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1.1209369685384554E-5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1.3375410244645009E-5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1.398820224972441E-5</v>
      </c>
      <c r="J665" s="1">
        <f>SUM([1]Other_transformation!F$29:F$30)</f>
        <v>3.1059542038337312E-5</v>
      </c>
      <c r="K665" s="1">
        <f>SUM([1]Other_transformation!G$29:G$30)</f>
        <v>0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1.398820224972441E-5</v>
      </c>
      <c r="J666" s="1">
        <f>[1]Other_transformation!F$29</f>
        <v>3.1059542038337312E-5</v>
      </c>
      <c r="K666" s="1">
        <f>[1]Other_transformation!G$29</f>
        <v>0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1.398820224972441E-5</v>
      </c>
      <c r="J668" s="1">
        <f t="shared" si="426"/>
        <v>3.1059542038337312E-5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1.398820224972441E-5</v>
      </c>
      <c r="J669" s="1">
        <f t="shared" si="427"/>
        <v>3.1059542038337312E-5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0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2.6705022006654162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2.6705022006654162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5.0204649241269222E-3</v>
      </c>
      <c r="G677" s="3">
        <f t="shared" ref="G677:K677" si="433">SUM(G678,G682,G684,G693)</f>
        <v>7.4820381480240825E-3</v>
      </c>
      <c r="H677" s="3">
        <f t="shared" si="433"/>
        <v>7.3393565817509963E-3</v>
      </c>
      <c r="I677" s="3">
        <f t="shared" si="433"/>
        <v>7.1315264339866314E-3</v>
      </c>
      <c r="J677" s="3">
        <f t="shared" si="433"/>
        <v>3.7476490472698885</v>
      </c>
      <c r="K677" s="3">
        <f t="shared" si="433"/>
        <v>10.90786499434137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5.0204649241269222E-3</v>
      </c>
      <c r="G678" s="1">
        <f t="shared" ref="G678:K678" si="434">SUM(G679:G681)</f>
        <v>7.4820381480240825E-3</v>
      </c>
      <c r="H678" s="1">
        <f t="shared" si="434"/>
        <v>7.3393565817509963E-3</v>
      </c>
      <c r="I678" s="1">
        <f t="shared" si="434"/>
        <v>7.1131209047106785E-3</v>
      </c>
      <c r="J678" s="1">
        <f t="shared" si="434"/>
        <v>3.747606311303346</v>
      </c>
      <c r="K678" s="1">
        <f t="shared" si="434"/>
        <v>6.4570265070756507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5.0204649241269222E-3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7.4820381480240825E-3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7.3393565817509963E-3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7.1131209047106785E-3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3.7475948358187829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6.4570068702215977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2.6611487772285559E-7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6.2614438090109546E-6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1.1209369685384554E-5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1.3375410244645009E-5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1.6749632863218317E-6</v>
      </c>
      <c r="K682" s="1">
        <f t="shared" si="441"/>
        <v>1.4861566938494442E-6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1.6749632863218317E-6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1.4861566938494442E-6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1.8405529275953174E-5</v>
      </c>
      <c r="J684" s="1">
        <f t="shared" si="442"/>
        <v>4.1061003256324869E-5</v>
      </c>
      <c r="K684" s="1">
        <f t="shared" si="442"/>
        <v>0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1.8405529275953174E-5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4.1061003256324869E-5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0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1.8405529275953174E-5</v>
      </c>
      <c r="J687" s="1">
        <f t="shared" si="443"/>
        <v>4.1061003256324869E-5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1.8405529275953174E-5</v>
      </c>
      <c r="J688" s="1">
        <f t="shared" si="444"/>
        <v>4.1061003256324869E-5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0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4.4508370011090248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4.4508370011090248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0.69400000000000006</v>
      </c>
      <c r="H697" s="4">
        <f t="shared" si="450"/>
        <v>0.70750000000000002</v>
      </c>
      <c r="I697" s="4">
        <f t="shared" si="450"/>
        <v>0.72999999999999932</v>
      </c>
      <c r="J697" s="4">
        <f t="shared" si="450"/>
        <v>0.77499999999999969</v>
      </c>
      <c r="K697" s="4">
        <f t="shared" si="450"/>
        <v>0.81999999999999951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 t="str">
        <f t="shared" si="452"/>
        <v>-</v>
      </c>
      <c r="J698" s="4">
        <f t="shared" si="452"/>
        <v>0.77499999999999958</v>
      </c>
      <c r="K698" s="4">
        <f t="shared" si="452"/>
        <v>0.8199999999999994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0.7599999999999999</v>
      </c>
      <c r="J700" s="4">
        <f t="shared" si="454"/>
        <v>0.75642433392206576</v>
      </c>
      <c r="K700" s="4" t="str">
        <f t="shared" si="454"/>
        <v>-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 t="str">
        <f t="shared" si="454"/>
        <v>-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0.60000000000000031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 t="str">
        <f t="shared" si="455"/>
        <v>-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1.1764705907138977</v>
      </c>
      <c r="G704" s="1">
        <f>[1]Other_transformation!C$39</f>
        <v>4.5990926572807771</v>
      </c>
      <c r="H704" s="1">
        <f>[1]Other_transformation!D$39</f>
        <v>3.5992839919066828</v>
      </c>
      <c r="I704" s="1">
        <f>[1]Other_transformation!E$39</f>
        <v>2.711633459057269</v>
      </c>
      <c r="J704" s="1">
        <f>[1]Other_transformation!F$39</f>
        <v>2.8155339892585518</v>
      </c>
      <c r="K704" s="1">
        <f>[1]Other_transformation!G$39</f>
        <v>10.153383282820499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1.2890701620295555</v>
      </c>
      <c r="G705" s="1">
        <f>[1]Other_transformation!C$38</f>
        <v>5.0392701387565895</v>
      </c>
      <c r="H705" s="1">
        <f>[1]Other_transformation!D$38</f>
        <v>3.9437701505331177</v>
      </c>
      <c r="I705" s="1">
        <f>[1]Other_transformation!E$38</f>
        <v>2.9711629088072717</v>
      </c>
      <c r="J705" s="1">
        <f>[1]Other_transformation!F$38</f>
        <v>3.0850077208737225</v>
      </c>
      <c r="K705" s="1">
        <f>[1]Other_transformation!G$38</f>
        <v>11.125159895064916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0.91265054871925888</v>
      </c>
      <c r="G706" s="14">
        <f t="shared" si="456"/>
        <v>0.91265054871925888</v>
      </c>
      <c r="H706" s="14">
        <f t="shared" si="456"/>
        <v>0.91265054871925855</v>
      </c>
      <c r="I706" s="14">
        <f t="shared" si="456"/>
        <v>0.91265054871925999</v>
      </c>
      <c r="J706" s="14">
        <f t="shared" si="456"/>
        <v>0.91265054871925844</v>
      </c>
      <c r="K706" s="14">
        <f t="shared" si="456"/>
        <v>0.91265054871925988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5.9796216349427427</v>
      </c>
      <c r="G707" s="17" cm="1">
        <f t="array" ref="G707">SUMPRODUCT(("CT_CWODPLT"=[1]OUT_SyntheticFuels!$C$4:$C$1000)*1,("Var_Fout"=[1]OUT_SyntheticFuels!$B$4:$B$1000)*1,[1]OUT_SyntheticFuels!F$4:F$1000)</f>
        <v>6.9696444835486266</v>
      </c>
      <c r="H707" s="17" cm="1">
        <f t="array" ref="H707">SUMPRODUCT(("CT_CWODPLT"=[1]OUT_SyntheticFuels!$C$4:$C$1000)*1,("Var_Fout"=[1]OUT_SyntheticFuels!$B$4:$B$1000)*1,[1]OUT_SyntheticFuels!G$4:G$1000)</f>
        <v>6.8826963020487577</v>
      </c>
      <c r="I707" s="17" cm="1">
        <f t="array" ref="I707">SUMPRODUCT(("CT_CWODPLT"=[1]OUT_SyntheticFuels!$C$4:$C$1000)*1,("Var_Fout"=[1]OUT_SyntheticFuels!$B$4:$B$1000)*1,[1]OUT_SyntheticFuels!H$4:H$1000)</f>
        <v>7.1463826271540336</v>
      </c>
      <c r="J707" s="17" cm="1">
        <f t="array" ref="J707">SUMPRODUCT(("CT_CWODPLT"=[1]OUT_SyntheticFuels!$C$4:$C$1000)*1,("Var_Fout"=[1]OUT_SyntheticFuels!$B$4:$B$1000)*1,[1]OUT_SyntheticFuels!I$4:I$1000)</f>
        <v>8.8437990370456401</v>
      </c>
      <c r="K707" s="17" cm="1">
        <f t="array" ref="K707">SUMPRODUCT(("CT_CWODPLT"=[1]OUT_SyntheticFuels!$C$4:$C$1000)*1,("Var_Fout"=[1]OUT_SyntheticFuels!$B$4:$B$1000)*1,[1]OUT_SyntheticFuels!J$4:J$1000)</f>
        <v>8.9516060915505609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5.9796216349427427</v>
      </c>
      <c r="G708" s="18">
        <f t="shared" ref="G708:K708" si="457">G707</f>
        <v>6.9696444835486266</v>
      </c>
      <c r="H708" s="18">
        <f t="shared" si="457"/>
        <v>6.8826963020487577</v>
      </c>
      <c r="I708" s="18">
        <f t="shared" si="457"/>
        <v>7.1463826271540336</v>
      </c>
      <c r="J708" s="18">
        <f t="shared" si="457"/>
        <v>8.8437990370456401</v>
      </c>
      <c r="K708" s="18">
        <f t="shared" si="457"/>
        <v>8.9516060915505609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7.1185971844556413</v>
      </c>
      <c r="G709" s="17" cm="1">
        <f t="array" ref="G709">SUMPRODUCT(("CT_CWODPLT"=[1]OUT_SyntheticFuels!$C$4:$C$1000)*1,("Var_Fin"=[1]OUT_SyntheticFuels!$B$4:$B$1000)*1,[1]OUT_SyntheticFuels!F$4:F$1000)</f>
        <v>8.2971958137483686</v>
      </c>
      <c r="H709" s="17" cm="1">
        <f t="array" ref="H709">SUMPRODUCT(("CT_CWODPLT"=[1]OUT_SyntheticFuels!$C$4:$C$1000)*1,("Var_Fin"=[1]OUT_SyntheticFuels!$B$4:$B$1000)*1,[1]OUT_SyntheticFuels!G$4:G$1000)</f>
        <v>8.1936860738675659</v>
      </c>
      <c r="I709" s="17" cm="1">
        <f t="array" ref="I709">SUMPRODUCT(("CT_CWODPLT"=[1]OUT_SyntheticFuels!$C$4:$C$1000)*1,("Var_Fin"=[1]OUT_SyntheticFuels!$B$4:$B$1000)*1,[1]OUT_SyntheticFuels!H$4:H$1000)</f>
        <v>8.5075983656595575</v>
      </c>
      <c r="J709" s="17" cm="1">
        <f t="array" ref="J709">SUMPRODUCT(("CT_CWODPLT"=[1]OUT_SyntheticFuels!$C$4:$C$1000)*1,("Var_Fin"=[1]OUT_SyntheticFuels!$B$4:$B$1000)*1,[1]OUT_SyntheticFuels!I$4:I$1000)</f>
        <v>10.528332186959105</v>
      </c>
      <c r="K709" s="17" cm="1">
        <f t="array" ref="K709">SUMPRODUCT(("CT_CWODPLT"=[1]OUT_SyntheticFuels!$C$4:$C$1000)*1,("Var_Fin"=[1]OUT_SyntheticFuels!$B$4:$B$1000)*1,[1]OUT_SyntheticFuels!J$4:J$1000)</f>
        <v>10.656673918512571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7.1185971844556413</v>
      </c>
      <c r="G710" s="18">
        <f t="shared" si="458"/>
        <v>8.2971958137483686</v>
      </c>
      <c r="H710" s="18">
        <f t="shared" si="458"/>
        <v>8.1936860738675659</v>
      </c>
      <c r="I710" s="18">
        <f t="shared" si="458"/>
        <v>8.5075983656595575</v>
      </c>
      <c r="J710" s="18">
        <f t="shared" si="458"/>
        <v>10.528332186959105</v>
      </c>
      <c r="K710" s="18">
        <f t="shared" si="458"/>
        <v>10.656673918512571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0.84000000000000052</v>
      </c>
      <c r="G711" s="14">
        <f t="shared" si="459"/>
        <v>0.83999999999999964</v>
      </c>
      <c r="H711" s="14">
        <f t="shared" si="459"/>
        <v>0.8400000000000003</v>
      </c>
      <c r="I711" s="14">
        <f t="shared" si="459"/>
        <v>0.84000000000000064</v>
      </c>
      <c r="J711" s="14">
        <f t="shared" si="459"/>
        <v>0.83999999999999919</v>
      </c>
      <c r="K711" s="14">
        <f t="shared" si="459"/>
        <v>0.84000000000000019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0</v>
      </c>
      <c r="K712" s="17">
        <f t="shared" si="460"/>
        <v>0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</v>
      </c>
      <c r="K713" s="18">
        <f t="shared" si="461"/>
        <v>0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0</v>
      </c>
      <c r="K715" s="18">
        <f t="shared" si="463"/>
        <v>0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0</v>
      </c>
      <c r="K719" s="17">
        <f t="shared" si="465"/>
        <v>0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0</v>
      </c>
      <c r="K720" s="18">
        <f t="shared" si="467"/>
        <v>0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</v>
      </c>
      <c r="K721" s="18">
        <f t="shared" si="469"/>
        <v>0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0</v>
      </c>
      <c r="K723" s="18">
        <f t="shared" si="470"/>
        <v>0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 t="str">
        <f t="shared" si="472"/>
        <v>-</v>
      </c>
      <c r="K728" s="14" t="str">
        <f t="shared" si="472"/>
        <v>-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 t="str">
        <f t="shared" si="474"/>
        <v>-</v>
      </c>
      <c r="K729" s="16" t="str">
        <f t="shared" si="474"/>
        <v>-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 t="str">
        <f t="shared" si="475"/>
        <v>-</v>
      </c>
      <c r="K730" s="16" t="str">
        <f t="shared" si="475"/>
        <v>-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 t="str">
        <f t="shared" si="476"/>
        <v>-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</v>
      </c>
      <c r="K732" s="17">
        <f t="shared" ref="K732" si="481">K733</f>
        <v>0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</v>
      </c>
      <c r="K733" s="18">
        <f t="shared" ref="K733" si="486">SUM(K737,K739)</f>
        <v>0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t="e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4" s="18" t="e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 t="e">
        <f>J733-J734-J736</f>
        <v>#DIV/0!</v>
      </c>
      <c r="K735" s="18" t="e">
        <f>K733-K734-K736</f>
        <v>#DIV/0!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t="e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6" s="18" t="e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0</v>
      </c>
      <c r="K737" s="18">
        <f t="shared" ref="K737" si="492">K738</f>
        <v>0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</v>
      </c>
      <c r="K739" s="18">
        <f t="shared" ref="K739" si="499">SUM(K740:K742)</f>
        <v>0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0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0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</v>
      </c>
      <c r="K745" s="18">
        <f t="shared" si="504"/>
        <v>0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</v>
      </c>
      <c r="K746" s="18">
        <f t="shared" si="505"/>
        <v>0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0</v>
      </c>
      <c r="K747" s="18">
        <f t="shared" si="506"/>
        <v>0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0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0</v>
      </c>
      <c r="K749" s="18">
        <f t="shared" si="508"/>
        <v>0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0</v>
      </c>
      <c r="K750" s="18">
        <f t="shared" si="509"/>
        <v>0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0</v>
      </c>
      <c r="K751" s="18">
        <f t="shared" si="512"/>
        <v>0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0</v>
      </c>
      <c r="K752" s="18">
        <f t="shared" si="513"/>
        <v>0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0</v>
      </c>
      <c r="K753" s="18">
        <f t="shared" si="514"/>
        <v>0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0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142.21733056075962</v>
      </c>
      <c r="G761" s="17">
        <f t="shared" si="526"/>
        <v>140.29983347296593</v>
      </c>
      <c r="H761" s="17">
        <f t="shared" si="526"/>
        <v>143.12360415461779</v>
      </c>
      <c r="I761" s="17">
        <f t="shared" si="526"/>
        <v>145.38667664789881</v>
      </c>
      <c r="J761" s="17">
        <f t="shared" si="526"/>
        <v>145.69296911887946</v>
      </c>
      <c r="K761" s="17">
        <f t="shared" si="526"/>
        <v>144.74556793830212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60.070000066056373</v>
      </c>
      <c r="G762" s="18">
        <f>[1]Industry!C$11</f>
        <v>62.413857473942301</v>
      </c>
      <c r="H762" s="18">
        <f>[1]Industry!D$11</f>
        <v>64.190489084352336</v>
      </c>
      <c r="I762" s="18">
        <f>[1]Industry!E$11</f>
        <v>66.128337372867861</v>
      </c>
      <c r="J762" s="18">
        <f>[1]Industry!F$11</f>
        <v>69.345383719190821</v>
      </c>
      <c r="K762" s="18">
        <f>[1]Industry!G$11</f>
        <v>71.011999546560531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11.64693516486799</v>
      </c>
      <c r="G763" s="1">
        <f t="shared" si="528"/>
        <v>12.258977423770304</v>
      </c>
      <c r="H763" s="1">
        <f t="shared" si="528"/>
        <v>12.24923683099226</v>
      </c>
      <c r="I763" s="1">
        <f t="shared" si="528"/>
        <v>12.540004287811598</v>
      </c>
      <c r="J763" s="1">
        <f t="shared" si="528"/>
        <v>13.303595634993115</v>
      </c>
      <c r="K763" s="1">
        <f>K762-K764-K765</f>
        <v>13.268592026927216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0.35966724901738156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0.45106196458619119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0.48673912191800561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0.70928453293715654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0.97214134518164308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1.1208483301235057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49.703818085585809</v>
      </c>
      <c r="H765" s="1">
        <f>[1]Industry!D$11-[1]Industry!D$33</f>
        <v>51.45451313144207</v>
      </c>
      <c r="I765" s="1">
        <f>[1]Industry!E$11-[1]Industry!E$33</f>
        <v>52.879048552119102</v>
      </c>
      <c r="J765" s="1">
        <f>[1]Industry!F$11-[1]Industry!F$33</f>
        <v>55.069646739016065</v>
      </c>
      <c r="K765" s="1">
        <f>[1]Industry!G$11-[1]Industry!G$33</f>
        <v>56.622559189509808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11.627800034388084</v>
      </c>
      <c r="G766" s="1">
        <f t="shared" ref="G766:K766" si="529">SUM(G769,G774)</f>
        <v>8.0036929285244849</v>
      </c>
      <c r="H766" s="1">
        <f t="shared" si="529"/>
        <v>7.9843491816170111</v>
      </c>
      <c r="I766" s="1">
        <f t="shared" si="529"/>
        <v>6.5120765712998709</v>
      </c>
      <c r="J766" s="1">
        <f t="shared" si="529"/>
        <v>3.3251156008307978</v>
      </c>
      <c r="K766" s="1">
        <f t="shared" si="529"/>
        <v>0.24928715039367449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8.89780002059371</v>
      </c>
      <c r="G767" s="1">
        <f t="shared" ref="G767:K767" si="530">SUM(G771,G775)</f>
        <v>8.0036929285244849</v>
      </c>
      <c r="H767" s="1">
        <f t="shared" si="530"/>
        <v>7.9843472213951925</v>
      </c>
      <c r="I767" s="1">
        <f t="shared" si="530"/>
        <v>6.5120759602837399</v>
      </c>
      <c r="J767" s="1">
        <f t="shared" si="530"/>
        <v>3.3251146649773786</v>
      </c>
      <c r="K767" s="1">
        <f t="shared" si="530"/>
        <v>0.24928715039367449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2.7300000137943732</v>
      </c>
      <c r="G768" s="1">
        <f t="shared" ref="G768:K768" si="531">G773</f>
        <v>0</v>
      </c>
      <c r="H768" s="1">
        <f t="shared" si="531"/>
        <v>1.9602218185228879E-6</v>
      </c>
      <c r="I768" s="1">
        <f t="shared" si="531"/>
        <v>6.1101613131261246E-7</v>
      </c>
      <c r="J768" s="1">
        <f t="shared" si="531"/>
        <v>9.3585341899886489E-7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11.627800034388084</v>
      </c>
      <c r="G769" s="1">
        <f t="shared" ref="G769:K769" si="532">SUM(G770,G772)</f>
        <v>8.0036929285244849</v>
      </c>
      <c r="H769" s="1">
        <f t="shared" si="532"/>
        <v>7.9843491816170111</v>
      </c>
      <c r="I769" s="1">
        <f t="shared" si="532"/>
        <v>6.5120765712998709</v>
      </c>
      <c r="J769" s="1">
        <f t="shared" si="532"/>
        <v>3.3251156008307978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8.89780002059371</v>
      </c>
      <c r="G770" s="1">
        <f>[1]Industry!C$34</f>
        <v>8.0036929285244849</v>
      </c>
      <c r="H770" s="1">
        <f>[1]Industry!D$34</f>
        <v>7.9843472213951925</v>
      </c>
      <c r="I770" s="1">
        <f>[1]Industry!E$34</f>
        <v>6.5120759602837399</v>
      </c>
      <c r="J770" s="1">
        <f>[1]Industry!F$34</f>
        <v>3.3251146649773786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8.89780002059371</v>
      </c>
      <c r="G771" s="1">
        <f t="shared" ref="G771:K771" si="533">G770</f>
        <v>8.0036929285244849</v>
      </c>
      <c r="H771" s="1">
        <f t="shared" si="533"/>
        <v>7.9843472213951925</v>
      </c>
      <c r="I771" s="1">
        <f t="shared" si="533"/>
        <v>6.5120759602837399</v>
      </c>
      <c r="J771" s="1">
        <f t="shared" si="533"/>
        <v>3.3251146649773786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2.7300000137943732</v>
      </c>
      <c r="G772" s="1">
        <f>[1]Industry!C$35</f>
        <v>0</v>
      </c>
      <c r="H772" s="1">
        <f>[1]Industry!D$35</f>
        <v>1.9602218185228879E-6</v>
      </c>
      <c r="I772" s="1">
        <f>[1]Industry!E$35</f>
        <v>6.1101613131261246E-7</v>
      </c>
      <c r="J772" s="1">
        <f>[1]Industry!F$35</f>
        <v>9.3585341899886489E-7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2.7300000137943732</v>
      </c>
      <c r="G773" s="1">
        <f t="shared" ref="G773:K773" si="534">G772</f>
        <v>0</v>
      </c>
      <c r="H773" s="1">
        <f t="shared" si="534"/>
        <v>1.9602218185228879E-6</v>
      </c>
      <c r="I773" s="1">
        <f t="shared" si="534"/>
        <v>6.1101613131261246E-7</v>
      </c>
      <c r="J773" s="1">
        <f t="shared" si="534"/>
        <v>9.3585341899886489E-7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0</v>
      </c>
      <c r="I774" s="1">
        <f>[1]Industry!E$36</f>
        <v>0</v>
      </c>
      <c r="J774" s="1">
        <f>[1]Industry!F$36</f>
        <v>0</v>
      </c>
      <c r="K774" s="1">
        <f>[1]Industry!G$36</f>
        <v>0.24928715039367449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0</v>
      </c>
      <c r="I775" s="1">
        <f t="shared" si="535"/>
        <v>0</v>
      </c>
      <c r="J775" s="1">
        <f t="shared" si="535"/>
        <v>0</v>
      </c>
      <c r="K775" s="1">
        <f t="shared" si="535"/>
        <v>0.24928715039367449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35.989083734614844</v>
      </c>
      <c r="G776" s="1">
        <f>SUM([1]Industry!C$37:C$39)</f>
        <v>32.316272352150705</v>
      </c>
      <c r="H776" s="1">
        <f>SUM([1]Industry!D$37:D$39)</f>
        <v>38.392942264024057</v>
      </c>
      <c r="I776" s="1">
        <f>SUM([1]Industry!E$37:E$39)</f>
        <v>36.669043244270512</v>
      </c>
      <c r="J776" s="1">
        <f>SUM([1]Industry!F$37:F$39)</f>
        <v>26.273159414616934</v>
      </c>
      <c r="K776" s="1">
        <f>SUM([1]Industry!G$37:G$39)</f>
        <v>20.229811412635659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35.523406642511439</v>
      </c>
      <c r="G777" s="1">
        <f>SUM([1]Industry!C$37:C$38)-G778</f>
        <v>31.76420396339379</v>
      </c>
      <c r="H777" s="1">
        <f>SUM([1]Industry!D$37:D$38)-H778</f>
        <v>35.683410500512004</v>
      </c>
      <c r="I777" s="1">
        <f>SUM([1]Industry!E$37:E$38)-I778</f>
        <v>31.591174540946106</v>
      </c>
      <c r="J777" s="1">
        <f>SUM([1]Industry!F$37:F$38)-J778</f>
        <v>20.259959414710835</v>
      </c>
      <c r="K777" s="1">
        <f>SUM([1]Industry!G$37:G$38)-K778</f>
        <v>13.843468864019549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2.8953366275106505E-2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3.6730981468344645E-6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0.46567709210340524</v>
      </c>
      <c r="G779" s="1">
        <f t="shared" si="540"/>
        <v>0.55206838875691489</v>
      </c>
      <c r="H779" s="1">
        <f t="shared" si="540"/>
        <v>2.7095317635120537</v>
      </c>
      <c r="I779" s="1">
        <f t="shared" si="540"/>
        <v>5.0778687033244054</v>
      </c>
      <c r="J779" s="1">
        <f t="shared" si="540"/>
        <v>6.0131999999060994</v>
      </c>
      <c r="K779" s="1">
        <f t="shared" si="540"/>
        <v>6.3863425486161098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35.240059577136066</v>
      </c>
      <c r="G780" s="1">
        <f>[1]Industry!C$37</f>
        <v>31.764207636491935</v>
      </c>
      <c r="H780" s="1">
        <f>[1]Industry!D$37</f>
        <v>33.000713420662393</v>
      </c>
      <c r="I780" s="1">
        <f>[1]Industry!E$37</f>
        <v>28.966460624007112</v>
      </c>
      <c r="J780" s="1">
        <f>[1]Industry!F$37</f>
        <v>17.459804748180058</v>
      </c>
      <c r="K780" s="1">
        <f>[1]Industry!G$37</f>
        <v>3.730847287821125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35.211360544153692</v>
      </c>
      <c r="G781" s="1">
        <f>[1]Industry!C$37*G777/SUM(G777:G778)</f>
        <v>31.76420396339379</v>
      </c>
      <c r="H781" s="1">
        <f>[1]Industry!D$37*H777/SUM(H777:H778)</f>
        <v>33.000713420662393</v>
      </c>
      <c r="I781" s="1">
        <f>[1]Industry!E$37*I777/SUM(I777:I778)</f>
        <v>28.966460624007112</v>
      </c>
      <c r="J781" s="1">
        <f>[1]Industry!F$37*J777/SUM(J777:J778)</f>
        <v>17.459804748180058</v>
      </c>
      <c r="K781" s="1">
        <f>[1]Industry!G$37*K777/SUM(K777:K778)</f>
        <v>3.7308472878211245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2.8699032982373751E-2</v>
      </c>
      <c r="G782" s="1">
        <f t="shared" ref="G782:K782" si="545">G780-G781</f>
        <v>3.6730981456400968E-6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0.74902415747878004</v>
      </c>
      <c r="G783" s="1">
        <f t="shared" ref="G783:K783" si="546">SUM(G784:G786)</f>
        <v>0.55206471565876647</v>
      </c>
      <c r="H783" s="1">
        <f t="shared" si="546"/>
        <v>5.3922288433616643</v>
      </c>
      <c r="I783" s="1">
        <f t="shared" si="546"/>
        <v>7.7025826202633985</v>
      </c>
      <c r="J783" s="1">
        <f t="shared" si="546"/>
        <v>8.8133546664368776</v>
      </c>
      <c r="K783" s="1">
        <f t="shared" si="546"/>
        <v>16.498964124814535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0.31204609835774322</v>
      </c>
      <c r="G784" s="1">
        <f>[1]Industry!C$38*G777/SUM(G777:G778)</f>
        <v>0</v>
      </c>
      <c r="H784" s="1">
        <f>[1]Industry!D$38*H777/SUM(H777:H778)</f>
        <v>2.6826970798496093</v>
      </c>
      <c r="I784" s="1">
        <f>[1]Industry!E$38*I777/SUM(I777:I778)</f>
        <v>2.6247139169389948</v>
      </c>
      <c r="J784" s="1">
        <f>[1]Industry!F$38*J777/SUM(J777:J778)</f>
        <v>2.8001546665307777</v>
      </c>
      <c r="K784" s="1">
        <f>[1]Industry!G$38*K777/SUM(K777:K778)</f>
        <v>10.112621576198425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2.543332927326114E-4</v>
      </c>
      <c r="G785" s="1">
        <f>[1]Industry!C$38-G784</f>
        <v>0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0.43672372582830421</v>
      </c>
      <c r="G786" s="1">
        <f>[1]Industry!C$39</f>
        <v>0.55206471565876647</v>
      </c>
      <c r="H786" s="1">
        <f>[1]Industry!D$39</f>
        <v>2.7095317635120546</v>
      </c>
      <c r="I786" s="1">
        <f>[1]Industry!E$39</f>
        <v>5.0778687033244037</v>
      </c>
      <c r="J786" s="1">
        <f>[1]Industry!F$39</f>
        <v>6.0131999999061003</v>
      </c>
      <c r="K786" s="1">
        <f>[1]Industry!G$39</f>
        <v>6.3863425486161107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3.5600000057513128</v>
      </c>
      <c r="G787" s="1">
        <f>[1]Industry!C$18</f>
        <v>3.4647164172366667</v>
      </c>
      <c r="H787" s="1">
        <f>[1]Industry!D$18</f>
        <v>1.7325083404243857</v>
      </c>
      <c r="I787" s="1">
        <f>[1]Industry!E$18</f>
        <v>1.7054539678499484E-6</v>
      </c>
      <c r="J787" s="1">
        <f>[1]Industry!F$18</f>
        <v>1.0544717054099917E-6</v>
      </c>
      <c r="K787" s="1">
        <f>[1]Industry!G$18</f>
        <v>0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3.5600000057513128</v>
      </c>
      <c r="G788" s="1">
        <f t="shared" ref="G788:K788" si="549">G787</f>
        <v>3.4647164172366667</v>
      </c>
      <c r="H788" s="1">
        <f t="shared" si="549"/>
        <v>1.7325083404243857</v>
      </c>
      <c r="I788" s="1">
        <f t="shared" si="549"/>
        <v>1.7054539678499484E-6</v>
      </c>
      <c r="J788" s="1">
        <f t="shared" si="549"/>
        <v>1.0544717054099917E-6</v>
      </c>
      <c r="K788" s="1">
        <f t="shared" si="549"/>
        <v>0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12.728638719406064</v>
      </c>
      <c r="G789" s="1">
        <f>[1]Industry!C$19</f>
        <v>13.638424979126203</v>
      </c>
      <c r="H789" s="1">
        <f>[1]Industry!D$19</f>
        <v>13.494240604473584</v>
      </c>
      <c r="I789" s="1">
        <f>[1]Industry!E$19</f>
        <v>16.48892505437286</v>
      </c>
      <c r="J789" s="1">
        <f>[1]Industry!F$19</f>
        <v>21.502998038349265</v>
      </c>
      <c r="K789" s="1">
        <f>[1]Industry!G$19</f>
        <v>25.566866233561782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4.2897631069040898</v>
      </c>
      <c r="G790" s="1">
        <f t="shared" ref="G790:K790" si="552">SUM(G791:G799)</f>
        <v>5.8399735665030974</v>
      </c>
      <c r="H790" s="1">
        <f t="shared" si="552"/>
        <v>5.9862032973186192</v>
      </c>
      <c r="I790" s="1">
        <f t="shared" si="552"/>
        <v>7.7163420757612915</v>
      </c>
      <c r="J790" s="1">
        <f t="shared" si="552"/>
        <v>11.36796385688554</v>
      </c>
      <c r="K790" s="1">
        <f t="shared" si="552"/>
        <v>13.637851401313142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0.92931824139198926</v>
      </c>
      <c r="G791" s="1">
        <f t="shared" ref="G791:K791" si="555">G233</f>
        <v>2.0729565677806372</v>
      </c>
      <c r="H791" s="1">
        <f t="shared" si="555"/>
        <v>2.6062715046884458E-2</v>
      </c>
      <c r="I791" s="1">
        <f t="shared" si="555"/>
        <v>1.3206129842034555</v>
      </c>
      <c r="J791" s="1">
        <f t="shared" si="555"/>
        <v>4.8765729052107812E-2</v>
      </c>
      <c r="K791" s="1">
        <f t="shared" si="555"/>
        <v>5.960118421318486E-2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0.76613412037131923</v>
      </c>
      <c r="G792" s="1">
        <f t="shared" ref="G792:K792" si="556">G239</f>
        <v>0.10855618390930599</v>
      </c>
      <c r="H792" s="1">
        <f t="shared" si="556"/>
        <v>0.10683458662675681</v>
      </c>
      <c r="I792" s="1">
        <f t="shared" si="556"/>
        <v>0.36737433925852342</v>
      </c>
      <c r="J792" s="1">
        <f t="shared" si="556"/>
        <v>1.371381806716437E-2</v>
      </c>
      <c r="K792" s="1">
        <f t="shared" si="556"/>
        <v>2.9616214715545712E-3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4.4588798296501179E-7</v>
      </c>
      <c r="J794" s="1">
        <f t="shared" si="558"/>
        <v>2.5964632598979599E-7</v>
      </c>
      <c r="K794" s="1">
        <f t="shared" si="558"/>
        <v>0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1.9347796921806157</v>
      </c>
      <c r="G795" s="1">
        <f t="shared" ref="G795:K795" si="559">G272</f>
        <v>1.858760252864927</v>
      </c>
      <c r="H795" s="1">
        <f t="shared" si="559"/>
        <v>2.5502833888905698</v>
      </c>
      <c r="I795" s="1">
        <f t="shared" si="559"/>
        <v>2.2433280475434043</v>
      </c>
      <c r="J795" s="1">
        <f t="shared" si="559"/>
        <v>1.6589178984662289</v>
      </c>
      <c r="K795" s="1">
        <f t="shared" si="559"/>
        <v>1.0997664742865736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</v>
      </c>
      <c r="K796" s="1">
        <f t="shared" si="560"/>
        <v>0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0.65953105296016545</v>
      </c>
      <c r="G797" s="1">
        <f t="shared" ref="G797:K797" si="561">G281</f>
        <v>1.7997005619482269</v>
      </c>
      <c r="H797" s="1">
        <f t="shared" si="561"/>
        <v>3.3030226067544084</v>
      </c>
      <c r="I797" s="1">
        <f t="shared" si="561"/>
        <v>3.7850152139266457</v>
      </c>
      <c r="J797" s="1">
        <f t="shared" si="561"/>
        <v>9.6084255316321467</v>
      </c>
      <c r="K797" s="1">
        <f t="shared" si="561"/>
        <v>12.452638385363253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</v>
      </c>
      <c r="K798" s="1">
        <f t="shared" si="562"/>
        <v>0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1.1044941279997261E-5</v>
      </c>
      <c r="J799" s="1">
        <f t="shared" si="563"/>
        <v>3.8140620021567595E-2</v>
      </c>
      <c r="K799" s="1">
        <f t="shared" si="563"/>
        <v>2.288373597857658E-2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7.120000031057554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7.6289058422688312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7.3772663403317917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8.4246307369934588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10.161772778519543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11.946296139538894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9.0018938141032194</v>
      </c>
      <c r="G801" s="1">
        <f t="shared" ref="G801:K801" si="564">G802</f>
        <v>10.609940385366734</v>
      </c>
      <c r="H801" s="1">
        <f t="shared" si="564"/>
        <v>9.8310358586552322</v>
      </c>
      <c r="I801" s="1">
        <f t="shared" si="564"/>
        <v>11.599061041674988</v>
      </c>
      <c r="J801" s="1">
        <f t="shared" si="564"/>
        <v>13.337178942098161</v>
      </c>
      <c r="K801" s="1">
        <f t="shared" si="564"/>
        <v>10.276652882374522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9.0018938141032194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10.609940385366734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9.8310358586552322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11.599061041674988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13.337178942098161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10.276652882374522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0.6257862073194197</v>
      </c>
      <c r="G803" s="1">
        <f t="shared" ref="G803:K803" si="566">G804</f>
        <v>0.73757305291811792</v>
      </c>
      <c r="H803" s="1">
        <f t="shared" si="566"/>
        <v>0.73632645373121408</v>
      </c>
      <c r="I803" s="1">
        <f t="shared" si="566"/>
        <v>0.73425812300386351</v>
      </c>
      <c r="J803" s="1">
        <f t="shared" si="566"/>
        <v>0.73015613260634804</v>
      </c>
      <c r="K803" s="1">
        <f t="shared" si="566"/>
        <v>0.72609971717822419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0.6257862073194197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0.73757305291811792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0.73632645373121408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0.73425812300386351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0.73015613260634804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0.72609971717822419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7.7980400038187803</v>
      </c>
      <c r="G805" s="1">
        <f>[1]Industry!C$21</f>
        <v>8.0801396659664064</v>
      </c>
      <c r="H805" s="1">
        <f>[1]Industry!D$21</f>
        <v>5.6082607247438538</v>
      </c>
      <c r="I805" s="1">
        <f>[1]Industry!E$21</f>
        <v>5.5456280519315442</v>
      </c>
      <c r="J805" s="1">
        <f>[1]Industry!F$21</f>
        <v>5.455318914866611</v>
      </c>
      <c r="K805" s="1">
        <f>[1]Industry!G$21</f>
        <v>5.3999658085370204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7.7980400038187803</v>
      </c>
      <c r="G806" s="1">
        <f t="shared" ref="G806:K806" si="568">G805</f>
        <v>8.0801396659664064</v>
      </c>
      <c r="H806" s="1">
        <f t="shared" si="568"/>
        <v>5.6082607247438538</v>
      </c>
      <c r="I806" s="1">
        <f t="shared" si="568"/>
        <v>5.5456280519315442</v>
      </c>
      <c r="J806" s="1">
        <f t="shared" si="568"/>
        <v>5.455318914866611</v>
      </c>
      <c r="K806" s="1">
        <f t="shared" si="568"/>
        <v>5.3999658085370204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7.7980400038187803</v>
      </c>
      <c r="G808" s="1">
        <f t="shared" ref="G808:K808" si="569">G806</f>
        <v>8.0801396659664064</v>
      </c>
      <c r="H808" s="1">
        <f t="shared" si="569"/>
        <v>5.6082607247438538</v>
      </c>
      <c r="I808" s="1">
        <f t="shared" si="569"/>
        <v>5.5456280519315442</v>
      </c>
      <c r="J808" s="1">
        <f t="shared" si="569"/>
        <v>5.455318914866611</v>
      </c>
      <c r="K808" s="1">
        <f t="shared" si="569"/>
        <v>5.3999658085370204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8.5488347205588761E-2</v>
      </c>
      <c r="I809" s="1">
        <f>[1]Industry!E$22</f>
        <v>8.5488358752567453E-2</v>
      </c>
      <c r="J809" s="1">
        <f>[1]Industry!F$22</f>
        <v>8.5488362034896848E-2</v>
      </c>
      <c r="K809" s="1">
        <f>[1]Industry!G$22</f>
        <v>8.5488350975083935E-2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8.5488347205588761E-2</v>
      </c>
      <c r="I810" s="1">
        <f t="shared" si="572"/>
        <v>8.5488358752567453E-2</v>
      </c>
      <c r="J810" s="1">
        <f t="shared" si="572"/>
        <v>8.5488362034896848E-2</v>
      </c>
      <c r="K810" s="1">
        <f t="shared" si="572"/>
        <v>8.5488350975083935E-2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2.7106816920496719E-3</v>
      </c>
      <c r="I811" s="1">
        <f>[1]Industry!E$23</f>
        <v>2.4401789406969031E-3</v>
      </c>
      <c r="J811" s="1">
        <f>[1]Industry!F$23</f>
        <v>3.3475948661631412</v>
      </c>
      <c r="K811" s="1">
        <f>[1]Industry!G$23</f>
        <v>8.4540525253691339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2.7106816920496719E-3</v>
      </c>
      <c r="I812" s="1">
        <f t="shared" si="575"/>
        <v>2.4401789406969031E-3</v>
      </c>
      <c r="J812" s="1">
        <f t="shared" si="575"/>
        <v>3.3475948661631412</v>
      </c>
      <c r="K812" s="1">
        <f t="shared" si="575"/>
        <v>8.4540525253691339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0.74846041741002645</v>
      </c>
      <c r="G813" s="1">
        <f>[1]Industry!C$24</f>
        <v>0.94972787106901591</v>
      </c>
      <c r="H813" s="1">
        <f>[1]Industry!D$24</f>
        <v>1.0652526136985188</v>
      </c>
      <c r="I813" s="1">
        <f>[1]Industry!E$24</f>
        <v>1.6214169453300842</v>
      </c>
      <c r="J813" s="1">
        <f>[1]Industry!F$24</f>
        <v>2.2905740736507938</v>
      </c>
      <c r="K813" s="1">
        <f>[1]Industry!G$24</f>
        <v>2.745344310716527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0.74846041741002645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0.94972787106901591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1.0427769573395596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1.5630976047427558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2.2617384931358671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2.7453382113088098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2.2475656358959206E-2</v>
      </c>
      <c r="I815" s="1">
        <f t="shared" si="580"/>
        <v>5.831934058732835E-2</v>
      </c>
      <c r="J815" s="1">
        <f t="shared" si="580"/>
        <v>2.883558051492674E-2</v>
      </c>
      <c r="K815" s="1">
        <f t="shared" si="580"/>
        <v>6.099407717119476E-6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72.708169292023385</v>
      </c>
      <c r="G816" s="17">
        <f>[1]Industry!C$71</f>
        <v>74.111151974844077</v>
      </c>
      <c r="H816" s="17">
        <f>[1]Industry!D$71</f>
        <v>75.998906830689961</v>
      </c>
      <c r="I816" s="17">
        <f>[1]Industry!E$71</f>
        <v>77.094081447770733</v>
      </c>
      <c r="J816" s="17">
        <f>[1]Industry!F$71</f>
        <v>77.247653467999868</v>
      </c>
      <c r="K816" s="17">
        <f>[1]Industry!G$71</f>
        <v>77.275014962917794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58.985412593892349</v>
      </c>
      <c r="G817" s="18">
        <f t="shared" ref="G817:K817" si="581">SUM(G818:G820)</f>
        <v>61.439690418438673</v>
      </c>
      <c r="H817" s="18">
        <f t="shared" si="581"/>
        <v>63.319111712795269</v>
      </c>
      <c r="I817" s="18">
        <f t="shared" si="581"/>
        <v>65.745854664223785</v>
      </c>
      <c r="J817" s="18">
        <f t="shared" si="581"/>
        <v>69.572800282819074</v>
      </c>
      <c r="K817" s="18">
        <f t="shared" si="581"/>
        <v>71.758020002835735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9.8138872752939399</v>
      </c>
      <c r="G818" s="1">
        <f>[1]Industry!C$55</f>
        <v>10.335082501079865</v>
      </c>
      <c r="H818" s="1">
        <f>[1]Industry!D$55</f>
        <v>10.335082506238987</v>
      </c>
      <c r="I818" s="1">
        <f>[1]Industry!E$55</f>
        <v>10.59442397745657</v>
      </c>
      <c r="J818" s="1">
        <f>[1]Industry!F$55</f>
        <v>11.269273470531523</v>
      </c>
      <c r="K818" s="1">
        <f>[1]Industry!G$55</f>
        <v>11.269273485750549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1.108127666427408</v>
      </c>
      <c r="G819" s="1">
        <f>[1]Industry!C$56</f>
        <v>1.4007898356552071</v>
      </c>
      <c r="H819" s="1">
        <f>[1]Industry!D$56</f>
        <v>1.5295160792575651</v>
      </c>
      <c r="I819" s="1">
        <f>[1]Industry!E$56</f>
        <v>2.2723821376799123</v>
      </c>
      <c r="J819" s="1">
        <f>[1]Industry!F$56</f>
        <v>3.23387983831751</v>
      </c>
      <c r="K819" s="1">
        <f>[1]Industry!G$56</f>
        <v>3.8661865414323158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49.703818081703602</v>
      </c>
      <c r="H820" s="1">
        <f>[1]Industry!D$3-([1]Industry!D$6-[1]Industry!D$70)</f>
        <v>51.454513127298718</v>
      </c>
      <c r="I820" s="1">
        <f>[1]Industry!E$3-([1]Industry!E$6-[1]Industry!E$70)</f>
        <v>52.879048549087308</v>
      </c>
      <c r="J820" s="1">
        <f>[1]Industry!F$3-([1]Industry!F$6-[1]Industry!F$70)</f>
        <v>55.069646973970038</v>
      </c>
      <c r="K820" s="1">
        <f>[1]Industry!G$3-([1]Industry!G$6-[1]Industry!G$70)</f>
        <v>56.622559975652862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8.7635238356149756</v>
      </c>
      <c r="G821" s="1">
        <f t="shared" ref="G821:K821" si="583">SUM(G822:G823)</f>
        <v>6.2326348420728817</v>
      </c>
      <c r="H821" s="1">
        <f t="shared" si="583"/>
        <v>6.2326348047833156</v>
      </c>
      <c r="I821" s="1">
        <f t="shared" si="583"/>
        <v>5.1038458120598564</v>
      </c>
      <c r="J821" s="1">
        <f t="shared" si="583"/>
        <v>2.6269731404572965</v>
      </c>
      <c r="K821" s="1">
        <f t="shared" si="583"/>
        <v>0.19851444592203604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6.9177025762882547</v>
      </c>
      <c r="G822" s="1">
        <f>[1]Industry!C$57</f>
        <v>6.2326348420728817</v>
      </c>
      <c r="H822" s="1">
        <f>[1]Industry!D$57</f>
        <v>6.2326334650942163</v>
      </c>
      <c r="I822" s="1">
        <f>[1]Industry!E$57</f>
        <v>5.1038453900004637</v>
      </c>
      <c r="J822" s="1">
        <f>[1]Industry!F$57</f>
        <v>2.626972480329691</v>
      </c>
      <c r="K822" s="1">
        <f>[1]Industry!G$57</f>
        <v>0.19851444592203604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1.8458212593267214</v>
      </c>
      <c r="G823" s="1">
        <f>[1]Industry!C$58</f>
        <v>0</v>
      </c>
      <c r="H823" s="1">
        <f>[1]Industry!D$58</f>
        <v>1.3396890990967356E-6</v>
      </c>
      <c r="I823" s="1">
        <f>[1]Industry!E$58</f>
        <v>4.2205939270418637E-7</v>
      </c>
      <c r="J823" s="1">
        <f>[1]Industry!F$58</f>
        <v>6.6012760542632472E-7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28.930278804415142</v>
      </c>
      <c r="G824" s="1">
        <f t="shared" ref="G824:K824" si="584">SUM(G825:G827)</f>
        <v>25.985192786283616</v>
      </c>
      <c r="H824" s="1">
        <f t="shared" si="584"/>
        <v>30.744167482383268</v>
      </c>
      <c r="I824" s="1">
        <f t="shared" si="584"/>
        <v>29.225035460703946</v>
      </c>
      <c r="J824" s="1">
        <f t="shared" si="584"/>
        <v>20.863315423046277</v>
      </c>
      <c r="K824" s="1">
        <f t="shared" si="584"/>
        <v>16.237714589391544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28.619768235351216</v>
      </c>
      <c r="G825" s="1">
        <f>[1]Industry!C$59</f>
        <v>25.592674773450231</v>
      </c>
      <c r="H825" s="1">
        <f>[1]Industry!D$59</f>
        <v>28.769830683188886</v>
      </c>
      <c r="I825" s="1">
        <f>[1]Industry!E$59</f>
        <v>25.493116222866146</v>
      </c>
      <c r="J825" s="1">
        <f>[1]Industry!F$59</f>
        <v>16.530141276323004</v>
      </c>
      <c r="K825" s="1">
        <f>[1]Industry!G$59</f>
        <v>11.639538181882081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4.7859715337315284E-2</v>
      </c>
      <c r="I826" s="1">
        <f>[1]Industry!E$60</f>
        <v>0.12155458977415425</v>
      </c>
      <c r="J826" s="1">
        <f>[1]Industry!F$60</f>
        <v>5.7788946790033345E-2</v>
      </c>
      <c r="K826" s="1">
        <f>[1]Industry!G$60</f>
        <v>9.772505863617165E-6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0.3105105690639246</v>
      </c>
      <c r="G827" s="1">
        <f>[1]Industry!C$68</f>
        <v>0.39251801283338322</v>
      </c>
      <c r="H827" s="1">
        <f>[1]Industry!D$68</f>
        <v>1.9264770838570684</v>
      </c>
      <c r="I827" s="1">
        <f>[1]Industry!E$68</f>
        <v>3.6103646480636487</v>
      </c>
      <c r="J827" s="1">
        <f>[1]Industry!F$68</f>
        <v>4.2753851999332388</v>
      </c>
      <c r="K827" s="1">
        <f>[1]Industry!G$68</f>
        <v>4.5981666350035972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2.3674000038246228</v>
      </c>
      <c r="G828" s="1">
        <f t="shared" ref="G828:K828" si="587">G829</f>
        <v>2.3075011338796214</v>
      </c>
      <c r="H828" s="1">
        <f t="shared" si="587"/>
        <v>1.1564493172332766</v>
      </c>
      <c r="I828" s="1">
        <f t="shared" si="587"/>
        <v>1.1426541584594648E-6</v>
      </c>
      <c r="J828" s="1">
        <f t="shared" si="587"/>
        <v>7.117684011517441E-7</v>
      </c>
      <c r="K828" s="1">
        <f t="shared" si="587"/>
        <v>0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2.3674000038246228</v>
      </c>
      <c r="G829" s="1">
        <f>[1]Industry!C$61</f>
        <v>2.3075011338796214</v>
      </c>
      <c r="H829" s="1">
        <f>[1]Industry!D$61</f>
        <v>1.1564493172332766</v>
      </c>
      <c r="I829" s="1">
        <f>[1]Industry!E$61</f>
        <v>1.1426541584594648E-6</v>
      </c>
      <c r="J829" s="1">
        <f>[1]Industry!F$61</f>
        <v>7.117684011517441E-7</v>
      </c>
      <c r="K829" s="1">
        <f>[1]Industry!G$61</f>
        <v>0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11.767324348320503</v>
      </c>
      <c r="G830" s="1">
        <f t="shared" ref="G830:K830" si="588">G831+G841</f>
        <v>12.635405618597471</v>
      </c>
      <c r="H830" s="1">
        <f t="shared" si="588"/>
        <v>12.541905041499911</v>
      </c>
      <c r="I830" s="1">
        <f t="shared" si="588"/>
        <v>15.40686855250684</v>
      </c>
      <c r="J830" s="1">
        <f t="shared" si="588"/>
        <v>20.304793292252008</v>
      </c>
      <c r="K830" s="1">
        <f t="shared" si="588"/>
        <v>24.288523706927108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5.1850533315643821</v>
      </c>
      <c r="G831" s="1">
        <f>[1]Industry!C$62</f>
        <v>5.5675572496921539</v>
      </c>
      <c r="H831" s="1">
        <f>[1]Industry!D$62</f>
        <v>5.6852780835056089</v>
      </c>
      <c r="I831" s="1">
        <f>[1]Industry!E$62</f>
        <v>7.5350892861049381</v>
      </c>
      <c r="J831" s="1">
        <f>[1]Industry!F$62</f>
        <v>10.709262133065343</v>
      </c>
      <c r="K831" s="1">
        <f>[1]Industry!G$62</f>
        <v>12.93954237436515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1.1232705684511868</v>
      </c>
      <c r="G832" s="1">
        <f t="shared" ref="G832:K832" si="589">IFERROR(G791/G$790,0)*G$831</f>
        <v>1.9762596929278293</v>
      </c>
      <c r="H832" s="1">
        <f t="shared" si="589"/>
        <v>2.4752547698985609E-2</v>
      </c>
      <c r="I832" s="1">
        <f t="shared" si="589"/>
        <v>1.2895924844520026</v>
      </c>
      <c r="J832" s="1">
        <f t="shared" si="589"/>
        <v>4.5940062979065555E-2</v>
      </c>
      <c r="K832" s="1">
        <f t="shared" si="589"/>
        <v>5.6549380543521058E-2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0.92602928745950253</v>
      </c>
      <c r="G833" s="1">
        <f t="shared" si="590"/>
        <v>0.10349238088847619</v>
      </c>
      <c r="H833" s="1">
        <f t="shared" si="590"/>
        <v>0.10146403383619557</v>
      </c>
      <c r="I833" s="1">
        <f t="shared" si="590"/>
        <v>0.35874491054929947</v>
      </c>
      <c r="J833" s="1">
        <f t="shared" si="590"/>
        <v>1.2919188904482234E-2</v>
      </c>
      <c r="K833" s="1">
        <f t="shared" si="590"/>
        <v>2.8099753693107514E-3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4.3541431033708086E-7</v>
      </c>
      <c r="J835" s="1">
        <f t="shared" si="590"/>
        <v>2.4460146090523053E-7</v>
      </c>
      <c r="K835" s="1">
        <f t="shared" si="590"/>
        <v>0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2.338575729890183</v>
      </c>
      <c r="G836" s="1">
        <f t="shared" si="590"/>
        <v>1.7720549593984636</v>
      </c>
      <c r="H836" s="1">
        <f t="shared" si="590"/>
        <v>2.4220811652157703</v>
      </c>
      <c r="I836" s="1">
        <f t="shared" si="590"/>
        <v>2.1906334595197823</v>
      </c>
      <c r="J836" s="1">
        <f t="shared" si="590"/>
        <v>1.5627940812943419</v>
      </c>
      <c r="K836" s="1">
        <f t="shared" si="590"/>
        <v>1.0434543152865763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</v>
      </c>
      <c r="K837" s="1">
        <f t="shared" si="590"/>
        <v>0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0.79717774576350942</v>
      </c>
      <c r="G838" s="1">
        <f t="shared" si="590"/>
        <v>1.7157502164773848</v>
      </c>
      <c r="H838" s="1">
        <f t="shared" si="590"/>
        <v>3.1369803367546578</v>
      </c>
      <c r="I838" s="1">
        <f t="shared" si="590"/>
        <v>3.6961072106680866</v>
      </c>
      <c r="J838" s="1">
        <f t="shared" si="590"/>
        <v>9.0516779433601631</v>
      </c>
      <c r="K838" s="1">
        <f t="shared" si="590"/>
        <v>11.81501670010417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</v>
      </c>
      <c r="K839" s="1">
        <f t="shared" si="590"/>
        <v>0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1.0785501457483613E-5</v>
      </c>
      <c r="J840" s="1">
        <f t="shared" si="590"/>
        <v>3.5930611925829269E-2</v>
      </c>
      <c r="K840" s="1">
        <f t="shared" si="590"/>
        <v>2.1712003061572078E-2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6.5822710167561223</v>
      </c>
      <c r="G841" s="1">
        <f>[1]Industry!C$63</f>
        <v>7.0678483689053158</v>
      </c>
      <c r="H841" s="1">
        <f>[1]Industry!D$63</f>
        <v>6.856626957994302</v>
      </c>
      <c r="I841" s="1">
        <f>[1]Industry!E$63</f>
        <v>7.8717792664019015</v>
      </c>
      <c r="J841" s="1">
        <f>[1]Industry!F$63</f>
        <v>9.595531159186665</v>
      </c>
      <c r="K841" s="1">
        <f>[1]Industry!G$63</f>
        <v>11.348981332561957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5.3111173503209024</v>
      </c>
      <c r="G842" s="1">
        <f t="shared" ref="G842:K842" si="591">G843</f>
        <v>6.2669381209566257</v>
      </c>
      <c r="H842" s="1">
        <f t="shared" si="591"/>
        <v>5.8166962163710112</v>
      </c>
      <c r="I842" s="1">
        <f t="shared" si="591"/>
        <v>6.8821095513938237</v>
      </c>
      <c r="J842" s="1">
        <f t="shared" si="591"/>
        <v>7.9578501021185772</v>
      </c>
      <c r="K842" s="1">
        <f t="shared" si="591"/>
        <v>6.1659917294247162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5.3111173503209024</v>
      </c>
      <c r="G843" s="1">
        <f>[1]Industry!C$64</f>
        <v>6.2669381209566257</v>
      </c>
      <c r="H843" s="1">
        <f>[1]Industry!D$64</f>
        <v>5.8166962163710112</v>
      </c>
      <c r="I843" s="1">
        <f>[1]Industry!E$64</f>
        <v>6.8821095513938237</v>
      </c>
      <c r="J843" s="1">
        <f>[1]Industry!F$64</f>
        <v>7.9578501021185772</v>
      </c>
      <c r="K843" s="1">
        <f>[1]Industry!G$64</f>
        <v>6.1659917294247162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0.46151732789807259</v>
      </c>
      <c r="G844" s="1">
        <f t="shared" ref="G844:K844" si="592">G845</f>
        <v>0.54457477073787663</v>
      </c>
      <c r="H844" s="1">
        <f t="shared" si="592"/>
        <v>0.54457477307204327</v>
      </c>
      <c r="I844" s="1">
        <f t="shared" si="592"/>
        <v>0.54457477456119874</v>
      </c>
      <c r="J844" s="1">
        <f t="shared" si="592"/>
        <v>0.54457478223556799</v>
      </c>
      <c r="K844" s="1">
        <f t="shared" si="592"/>
        <v>0.54457478788366898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0.46151732789807259</v>
      </c>
      <c r="G845" s="1">
        <f>[1]Industry!C$65</f>
        <v>0.54457477073787663</v>
      </c>
      <c r="H845" s="1">
        <f>[1]Industry!D$65</f>
        <v>0.54457477307204327</v>
      </c>
      <c r="I845" s="1">
        <f>[1]Industry!E$65</f>
        <v>0.54457477456119874</v>
      </c>
      <c r="J845" s="1">
        <f>[1]Industry!F$65</f>
        <v>0.54457478223556799</v>
      </c>
      <c r="K845" s="1">
        <f>[1]Industry!G$65</f>
        <v>0.54457478788366898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4.1173651220163148</v>
      </c>
      <c r="G846" s="1">
        <f t="shared" ref="G846:K846" si="593">G847</f>
        <v>4.2663137436302589</v>
      </c>
      <c r="H846" s="1">
        <f t="shared" si="593"/>
        <v>2.9611616626647543</v>
      </c>
      <c r="I846" s="1">
        <f t="shared" si="593"/>
        <v>2.9280916114198563</v>
      </c>
      <c r="J846" s="1">
        <f t="shared" si="593"/>
        <v>2.880408387049572</v>
      </c>
      <c r="K846" s="1">
        <f t="shared" si="593"/>
        <v>2.9375813998441371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4.1173651220163148</v>
      </c>
      <c r="G847" s="1">
        <f>[1]Industry!C$66</f>
        <v>4.2663137436302589</v>
      </c>
      <c r="H847" s="1">
        <f>[1]Industry!D$66</f>
        <v>2.9611616626647543</v>
      </c>
      <c r="I847" s="1">
        <f>[1]Industry!E$66</f>
        <v>2.9280916114198563</v>
      </c>
      <c r="J847" s="1">
        <f>[1]Industry!F$66</f>
        <v>2.880408387049572</v>
      </c>
      <c r="K847" s="1">
        <f>[1]Industry!G$66</f>
        <v>2.9375813998441371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8.5488347205588761E-2</v>
      </c>
      <c r="I848" s="1">
        <f t="shared" si="594"/>
        <v>8.5488358752567453E-2</v>
      </c>
      <c r="J848" s="1">
        <f t="shared" si="594"/>
        <v>8.5488362034896848E-2</v>
      </c>
      <c r="K848" s="1">
        <f t="shared" si="594"/>
        <v>8.5488350975083935E-2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8.5488347205588761E-2</v>
      </c>
      <c r="I849" s="1">
        <f>[1]Industry!E$67</f>
        <v>8.5488358752567453E-2</v>
      </c>
      <c r="J849" s="1">
        <f>[1]Industry!F$67</f>
        <v>8.5488362034896848E-2</v>
      </c>
      <c r="K849" s="1">
        <f>[1]Industry!G$67</f>
        <v>8.5488350975083935E-2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2.9430928098574248E-5</v>
      </c>
      <c r="J850" s="1">
        <f t="shared" si="595"/>
        <v>2.6054980897434965</v>
      </c>
      <c r="K850" s="1">
        <f t="shared" si="595"/>
        <v>6.5174320623473481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2.9430928098574248E-5</v>
      </c>
      <c r="J851" s="1">
        <f>[1]Industry!F$69</f>
        <v>2.6054980897434965</v>
      </c>
      <c r="K851" s="1">
        <f>[1]Industry!G$69</f>
        <v>6.5174320623473481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4.8941835569527452</v>
      </c>
      <c r="H852" s="1">
        <f t="shared" si="596"/>
        <v>4.8941834799958794</v>
      </c>
      <c r="I852" s="1">
        <f t="shared" si="596"/>
        <v>4.8941834844838619</v>
      </c>
      <c r="J852" s="1">
        <f t="shared" si="596"/>
        <v>4.8941808073021829</v>
      </c>
      <c r="K852" s="1">
        <f t="shared" si="596"/>
        <v>5.1834193268328201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0.84295328166733352</v>
      </c>
      <c r="H853" s="1">
        <f>[1]Industry!D$6-H854</f>
        <v>0.84295288001562607</v>
      </c>
      <c r="I853" s="1">
        <f>[1]Industry!E$6-I854</f>
        <v>0.84295284682995764</v>
      </c>
      <c r="J853" s="1">
        <f>[1]Industry!F$6-J854</f>
        <v>1.8582938857440112E-2</v>
      </c>
      <c r="K853" s="1">
        <f>[1]Industry!G$6-K854</f>
        <v>1.9685463813535087E-2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4.0512302752854117</v>
      </c>
      <c r="H854" s="1">
        <f>[1]Industry!D$70</f>
        <v>4.0512305999802534</v>
      </c>
      <c r="I854" s="1">
        <f>[1]Industry!E$70</f>
        <v>4.0512306376539042</v>
      </c>
      <c r="J854" s="1">
        <f>[1]Industry!F$70</f>
        <v>4.8755978684447427</v>
      </c>
      <c r="K854" s="1">
        <f>[1]Industry!G$70</f>
        <v>5.1637338630192851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0.84261542941328571</v>
      </c>
      <c r="G856" s="4">
        <f t="shared" ref="G856:K856" si="597">IFERROR(G818/G763,"-")</f>
        <v>0.84306236513985389</v>
      </c>
      <c r="H856" s="4">
        <f t="shared" si="597"/>
        <v>0.84373276872970582</v>
      </c>
      <c r="I856" s="4">
        <f t="shared" si="597"/>
        <v>0.84485010804613059</v>
      </c>
      <c r="J856" s="4">
        <f t="shared" si="597"/>
        <v>0.8470847866789778</v>
      </c>
      <c r="K856" s="4">
        <f t="shared" si="597"/>
        <v>0.84931946531182367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3.0809801822513334</v>
      </c>
      <c r="G857" s="4">
        <f t="shared" si="600"/>
        <v>3.1055374774069144</v>
      </c>
      <c r="H857" s="4">
        <f t="shared" si="600"/>
        <v>3.1423734201402902</v>
      </c>
      <c r="I857" s="4">
        <f t="shared" si="600"/>
        <v>3.203766658029251</v>
      </c>
      <c r="J857" s="4">
        <f t="shared" si="600"/>
        <v>3.3265531338071672</v>
      </c>
      <c r="K857" s="4">
        <f t="shared" si="600"/>
        <v>3.4493396095850923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0.99999999992189315</v>
      </c>
      <c r="H858" s="4">
        <f t="shared" si="601"/>
        <v>0.99999999991947541</v>
      </c>
      <c r="I858" s="4">
        <f t="shared" si="601"/>
        <v>0.99999999994266553</v>
      </c>
      <c r="J858" s="4">
        <f t="shared" si="601"/>
        <v>1.0000000042664878</v>
      </c>
      <c r="K858" s="4">
        <f t="shared" si="601"/>
        <v>1.0000000138839196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0.77746213224363603</v>
      </c>
      <c r="G859" s="4">
        <f t="shared" ref="G859:K860" si="602">IFERROR(G822/G767,"-")</f>
        <v>0.77871988564932293</v>
      </c>
      <c r="H859" s="4">
        <f t="shared" si="602"/>
        <v>0.78060651575785556</v>
      </c>
      <c r="I859" s="4">
        <f t="shared" si="602"/>
        <v>0.78375089927207819</v>
      </c>
      <c r="J859" s="4">
        <f t="shared" si="602"/>
        <v>0.79003966630051925</v>
      </c>
      <c r="K859" s="4">
        <f t="shared" si="602"/>
        <v>0.79632843332896164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0.67612500000000031</v>
      </c>
      <c r="G860" s="4" t="str">
        <f t="shared" si="602"/>
        <v>-</v>
      </c>
      <c r="H860" s="4">
        <f t="shared" si="602"/>
        <v>0.6834374999999997</v>
      </c>
      <c r="I860" s="4">
        <f t="shared" si="602"/>
        <v>0.69074999999999886</v>
      </c>
      <c r="J860" s="4">
        <f t="shared" si="602"/>
        <v>0.70537500000000042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0.80565944936996758</v>
      </c>
      <c r="G861" s="4">
        <f t="shared" ref="G861:K863" si="603">IFERROR(G825/G777,"-")</f>
        <v>0.80570804805762331</v>
      </c>
      <c r="H861" s="4">
        <f t="shared" si="603"/>
        <v>0.80625226904183056</v>
      </c>
      <c r="I861" s="4">
        <f t="shared" si="603"/>
        <v>0.80696956011635101</v>
      </c>
      <c r="J861" s="4">
        <f t="shared" si="603"/>
        <v>0.8159019935805204</v>
      </c>
      <c r="K861" s="4">
        <f t="shared" si="603"/>
        <v>0.84079635647784157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0.66679373825623922</v>
      </c>
      <c r="G863" s="4">
        <f t="shared" si="603"/>
        <v>0.7109952694759627</v>
      </c>
      <c r="H863" s="4">
        <f t="shared" si="603"/>
        <v>0.7109999999999993</v>
      </c>
      <c r="I863" s="4">
        <f t="shared" si="603"/>
        <v>0.7109999999999993</v>
      </c>
      <c r="J863" s="4">
        <f t="shared" si="603"/>
        <v>0.71100000000000041</v>
      </c>
      <c r="K863" s="4">
        <f t="shared" si="603"/>
        <v>0.71999999999999975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0.66600000000000037</v>
      </c>
      <c r="H864" s="4">
        <f t="shared" si="604"/>
        <v>0.66749999999999954</v>
      </c>
      <c r="I864" s="4">
        <f t="shared" si="604"/>
        <v>0.6699999999999996</v>
      </c>
      <c r="J864" s="4">
        <f t="shared" si="604"/>
        <v>0.67499999999999971</v>
      </c>
      <c r="K864" s="4" t="str">
        <f t="shared" si="604"/>
        <v>-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1.2087038846549314</v>
      </c>
      <c r="G865" s="4">
        <f t="shared" ref="G865:K865" si="605">IFERROR(G832/G791,"-")</f>
        <v>0.9533531592722494</v>
      </c>
      <c r="H865" s="4">
        <f t="shared" si="605"/>
        <v>0.94973020479478143</v>
      </c>
      <c r="I865" s="4">
        <f t="shared" si="605"/>
        <v>0.97651052948705985</v>
      </c>
      <c r="J865" s="4">
        <f t="shared" si="605"/>
        <v>0.94205631438375625</v>
      </c>
      <c r="K865" s="4">
        <f t="shared" si="605"/>
        <v>0.94879625782689248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1.2087038846549316</v>
      </c>
      <c r="G866" s="4">
        <f t="shared" si="606"/>
        <v>0.9533531592722494</v>
      </c>
      <c r="H866" s="4">
        <f t="shared" si="606"/>
        <v>0.94973020479478143</v>
      </c>
      <c r="I866" s="4">
        <f t="shared" si="606"/>
        <v>0.97651052948705985</v>
      </c>
      <c r="J866" s="4">
        <f t="shared" si="606"/>
        <v>0.94205631438375614</v>
      </c>
      <c r="K866" s="4">
        <f t="shared" si="606"/>
        <v>0.94879625782689236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0.97651052948706007</v>
      </c>
      <c r="J868" s="4">
        <f t="shared" si="606"/>
        <v>0.94205631438375625</v>
      </c>
      <c r="K868" s="4" t="str">
        <f t="shared" si="606"/>
        <v>-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1.2087038846549316</v>
      </c>
      <c r="G869" s="4">
        <f t="shared" si="606"/>
        <v>0.95335315927224951</v>
      </c>
      <c r="H869" s="4">
        <f t="shared" si="606"/>
        <v>0.94973020479478154</v>
      </c>
      <c r="I869" s="4">
        <f t="shared" si="606"/>
        <v>0.97651052948705996</v>
      </c>
      <c r="J869" s="4">
        <f t="shared" si="606"/>
        <v>0.94205631438375625</v>
      </c>
      <c r="K869" s="4">
        <f t="shared" si="606"/>
        <v>0.94879625782689236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 t="str">
        <f t="shared" si="606"/>
        <v>-</v>
      </c>
      <c r="K870" s="4" t="str">
        <f t="shared" si="606"/>
        <v>-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1.2087038846549316</v>
      </c>
      <c r="G871" s="4">
        <f t="shared" si="606"/>
        <v>0.9533531592722494</v>
      </c>
      <c r="H871" s="4">
        <f t="shared" si="606"/>
        <v>0.94973020479478165</v>
      </c>
      <c r="I871" s="4">
        <f t="shared" si="606"/>
        <v>0.97651052948705996</v>
      </c>
      <c r="J871" s="4">
        <f t="shared" si="606"/>
        <v>0.94205631438375614</v>
      </c>
      <c r="K871" s="4">
        <f t="shared" si="606"/>
        <v>0.94879625782689248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 t="str">
        <f t="shared" si="606"/>
        <v>-</v>
      </c>
      <c r="K872" s="4" t="str">
        <f t="shared" si="606"/>
        <v>-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0.97651052948706007</v>
      </c>
      <c r="J873" s="4">
        <f t="shared" si="606"/>
        <v>0.94205631438375625</v>
      </c>
      <c r="K873" s="4">
        <f t="shared" si="606"/>
        <v>0.94879625782689236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0.92447626236575153</v>
      </c>
      <c r="G874" s="4">
        <f t="shared" si="606"/>
        <v>0.92645636412827226</v>
      </c>
      <c r="H874" s="4">
        <f t="shared" si="606"/>
        <v>0.9294265167720549</v>
      </c>
      <c r="I874" s="4">
        <f t="shared" si="606"/>
        <v>0.93437677117835838</v>
      </c>
      <c r="J874" s="4">
        <f t="shared" si="606"/>
        <v>0.944277279990965</v>
      </c>
      <c r="K874" s="4">
        <f>IFERROR(K841/K800,"-")</f>
        <v>0.95000000000000062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0.5900000000000003</v>
      </c>
      <c r="G875" s="4">
        <f t="shared" ref="G875:K875" si="607">IFERROR(G843/G802,"-")</f>
        <v>0.59066666666666745</v>
      </c>
      <c r="H875" s="4">
        <f t="shared" si="607"/>
        <v>0.59166666666666656</v>
      </c>
      <c r="I875" s="4">
        <f t="shared" si="607"/>
        <v>0.59333333333333316</v>
      </c>
      <c r="J875" s="4">
        <f t="shared" si="607"/>
        <v>0.59666666666666723</v>
      </c>
      <c r="K875" s="4">
        <f t="shared" si="607"/>
        <v>0.60000000000000031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0.73750000000000093</v>
      </c>
      <c r="G876" s="4">
        <f t="shared" ref="G876:K876" si="608">IFERROR(G845/G804,"-")</f>
        <v>0.73833333333333273</v>
      </c>
      <c r="H876" s="4">
        <f t="shared" si="608"/>
        <v>0.7395833333333327</v>
      </c>
      <c r="I876" s="4">
        <f t="shared" si="608"/>
        <v>0.74166666666666659</v>
      </c>
      <c r="J876" s="4">
        <f t="shared" si="608"/>
        <v>0.74583333333333346</v>
      </c>
      <c r="K876" s="4">
        <f t="shared" si="608"/>
        <v>0.75000000000000111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0.52799999999999958</v>
      </c>
      <c r="H877" s="4">
        <f t="shared" si="609"/>
        <v>0.52799999999999991</v>
      </c>
      <c r="I877" s="4">
        <f t="shared" si="609"/>
        <v>0.52800000000000014</v>
      </c>
      <c r="J877" s="4">
        <f t="shared" si="609"/>
        <v>0.52800000000000025</v>
      </c>
      <c r="K877" s="4">
        <f t="shared" si="609"/>
        <v>0.54399999999999959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1.2060971270479419E-2</v>
      </c>
      <c r="J879" s="4">
        <f t="shared" si="611"/>
        <v>0.77831941854116837</v>
      </c>
      <c r="K879" s="4">
        <f t="shared" si="611"/>
        <v>0.77092400866799371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140.10104967082094</v>
      </c>
      <c r="G880" s="17">
        <f t="shared" si="612"/>
        <v>139.79134418640891</v>
      </c>
      <c r="H880" s="17">
        <f t="shared" si="612"/>
        <v>141.53884270915825</v>
      </c>
      <c r="I880" s="17">
        <f t="shared" si="612"/>
        <v>140.05922148644694</v>
      </c>
      <c r="J880" s="17">
        <f t="shared" si="612"/>
        <v>130.96177998303915</v>
      </c>
      <c r="K880" s="17">
        <f t="shared" si="612"/>
        <v>122.49437264514268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60.950000030897741</v>
      </c>
      <c r="G881" s="1">
        <f>[1]Services!C$11</f>
        <v>60.127094760138064</v>
      </c>
      <c r="H881" s="1">
        <f>[1]Services!D$11</f>
        <v>65.51717761328193</v>
      </c>
      <c r="I881" s="1">
        <f>[1]Services!E$11</f>
        <v>65.92913512686404</v>
      </c>
      <c r="J881" s="1">
        <f>[1]Services!F$11</f>
        <v>66.21918324005479</v>
      </c>
      <c r="K881" s="1">
        <f>[1]Services!G$11</f>
        <v>64.578946315014932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2.6235990308214832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3.4195746993242488E-7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2.4478897003767881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2.1217846835820242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1.412495672460806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0.83077942840535313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1.3316264251638172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1.4251998914897523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1.4632030400583076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1.52992417905311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1.6768950845271069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1.5886373869564467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58.701894526690843</v>
      </c>
      <c r="H884" s="1">
        <f>[1]Services!D$11-[1]Services!D$28</f>
        <v>61.606084872846836</v>
      </c>
      <c r="I884" s="1">
        <f>[1]Services!E$11-[1]Services!E$28</f>
        <v>62.277426264228907</v>
      </c>
      <c r="J884" s="1">
        <f>[1]Services!F$11-[1]Services!F$28</f>
        <v>63.129792483066879</v>
      </c>
      <c r="K884" s="1">
        <f>[1]Services!G$11-[1]Services!G$28</f>
        <v>62.159529499653132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30.256633663424303</v>
      </c>
      <c r="G885" s="1">
        <f t="shared" ref="G885:K885" si="615">G886</f>
        <v>26.745939761412288</v>
      </c>
      <c r="H885" s="1">
        <f t="shared" si="615"/>
        <v>25.907204376243314</v>
      </c>
      <c r="I885" s="1">
        <f t="shared" si="615"/>
        <v>23.523962203174008</v>
      </c>
      <c r="J885" s="1">
        <f t="shared" si="615"/>
        <v>11.72666011543512</v>
      </c>
      <c r="K885" s="1">
        <f t="shared" si="615"/>
        <v>11.44187915966995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30.256633663424303</v>
      </c>
      <c r="G886" s="1">
        <f t="shared" ref="G886:K886" si="616">SUM(G889,G891)</f>
        <v>26.745939761412288</v>
      </c>
      <c r="H886" s="1">
        <f t="shared" si="616"/>
        <v>25.907204376243314</v>
      </c>
      <c r="I886" s="1">
        <f t="shared" si="616"/>
        <v>23.523962203174008</v>
      </c>
      <c r="J886" s="1">
        <f t="shared" si="616"/>
        <v>11.72666011543512</v>
      </c>
      <c r="K886" s="1">
        <f t="shared" si="616"/>
        <v>11.44187915966995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30.256633663424303</v>
      </c>
      <c r="G887" s="1">
        <f t="shared" ref="G887:K887" si="617">G888</f>
        <v>26.745939761412288</v>
      </c>
      <c r="H887" s="1">
        <f t="shared" si="617"/>
        <v>25.907204376243314</v>
      </c>
      <c r="I887" s="1">
        <f t="shared" si="617"/>
        <v>23.523962203174008</v>
      </c>
      <c r="J887" s="1">
        <f t="shared" si="617"/>
        <v>11.72666011543512</v>
      </c>
      <c r="K887" s="1">
        <f t="shared" si="617"/>
        <v>11.44187915966995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30.256633663424303</v>
      </c>
      <c r="G888" s="1">
        <f>[1]Services!C$12</f>
        <v>26.745939761412288</v>
      </c>
      <c r="H888" s="1">
        <f>[1]Services!D$12</f>
        <v>25.907204376243314</v>
      </c>
      <c r="I888" s="1">
        <f>[1]Services!E$12</f>
        <v>23.523962203174008</v>
      </c>
      <c r="J888" s="1">
        <f>[1]Services!F$12</f>
        <v>11.72666011543512</v>
      </c>
      <c r="K888" s="1">
        <f>[1]Services!G$12</f>
        <v>11.44187915966995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30.256633663424303</v>
      </c>
      <c r="G889" s="1">
        <f t="shared" ref="G889:K889" si="618">G888</f>
        <v>26.745939761412288</v>
      </c>
      <c r="H889" s="1">
        <f t="shared" si="618"/>
        <v>25.907204376243314</v>
      </c>
      <c r="I889" s="1">
        <f t="shared" si="618"/>
        <v>23.523962203174008</v>
      </c>
      <c r="J889" s="1">
        <f t="shared" si="618"/>
        <v>11.72666011543512</v>
      </c>
      <c r="K889" s="1">
        <f t="shared" si="618"/>
        <v>11.44187915966995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0</v>
      </c>
      <c r="I890">
        <f t="shared" si="619"/>
        <v>0</v>
      </c>
      <c r="J890">
        <f t="shared" si="619"/>
        <v>0</v>
      </c>
      <c r="K890">
        <f t="shared" si="619"/>
        <v>0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0</v>
      </c>
      <c r="I891">
        <f>[1]Services!E$13</f>
        <v>0</v>
      </c>
      <c r="J891">
        <f>[1]Services!F$13</f>
        <v>0</v>
      </c>
      <c r="K891">
        <f>[1]Services!G$13</f>
        <v>0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26.950962906460525</v>
      </c>
      <c r="G892" s="1">
        <f t="shared" ref="G892:K892" si="620">SUM(G893:G895)</f>
        <v>28.287002834521843</v>
      </c>
      <c r="H892" s="1">
        <f t="shared" si="620"/>
        <v>27.157295323761719</v>
      </c>
      <c r="I892" s="1">
        <f t="shared" si="620"/>
        <v>28.083336860473334</v>
      </c>
      <c r="J892" s="1">
        <f t="shared" si="620"/>
        <v>28.151523268000997</v>
      </c>
      <c r="K892" s="1">
        <f t="shared" si="620"/>
        <v>24.779350939773295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25.548686611991855</v>
      </c>
      <c r="G893" s="1">
        <f>SUM([1]Services!C$14:C$15)</f>
        <v>26.74978024258073</v>
      </c>
      <c r="H893" s="1">
        <f>SUM([1]Services!D$14:D$15)</f>
        <v>25.537480838567106</v>
      </c>
      <c r="I893" s="1">
        <f>SUM([1]Services!E$14:E$15)</f>
        <v>26.463523137115843</v>
      </c>
      <c r="J893" s="1">
        <f>SUM([1]Services!F$14:F$15)</f>
        <v>26.283360925285045</v>
      </c>
      <c r="K893" s="1">
        <f>SUM([1]Services!G$14:G$15)</f>
        <v>22.309855892719121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1.1890439682612919E-6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8.2479664094639035E-7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6.6218246756504566E-6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0.42507643869520229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1.4022762944686722</v>
      </c>
      <c r="G895" s="1">
        <f>[1]Services!C$16</f>
        <v>1.537222591941112</v>
      </c>
      <c r="H895" s="1">
        <f>[1]Services!D$16</f>
        <v>1.6198132961506464</v>
      </c>
      <c r="I895" s="1">
        <f>[1]Services!E$16</f>
        <v>1.6198128985608533</v>
      </c>
      <c r="J895" s="1">
        <f>[1]Services!F$16</f>
        <v>1.8681557208912776</v>
      </c>
      <c r="K895" s="1">
        <f>[1]Services!G$16</f>
        <v>2.0444186083589724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25.258918836572747</v>
      </c>
      <c r="G896" s="1">
        <f>[1]Services!C$14</f>
        <v>22.483969969896524</v>
      </c>
      <c r="H896" s="1">
        <f>[1]Services!D$14</f>
        <v>25.521666284596755</v>
      </c>
      <c r="I896" s="1">
        <f>[1]Services!E$14</f>
        <v>26.463523137115843</v>
      </c>
      <c r="J896" s="1">
        <f>[1]Services!F$14</f>
        <v>26.283360925285045</v>
      </c>
      <c r="K896" s="1">
        <f>[1]Services!G$14</f>
        <v>22.309855892719121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25.258918836572747</v>
      </c>
      <c r="G897" s="1">
        <f>[1]Services!C$14*IFERROR(G893/SUM(G893:G894),0)</f>
        <v>22.483969969896524</v>
      </c>
      <c r="H897" s="1">
        <f>[1]Services!D$14*IFERROR(H893/SUM(H893:H894),0)</f>
        <v>25.52166509628918</v>
      </c>
      <c r="I897" s="1">
        <f>[1]Services!E$14*IFERROR(I893/SUM(I893:I894),0)</f>
        <v>26.463522312319228</v>
      </c>
      <c r="J897" s="1">
        <f>[1]Services!F$14*IFERROR(J893/SUM(J893:J894),0)</f>
        <v>26.28335430346204</v>
      </c>
      <c r="K897" s="1">
        <f>[1]Services!G$14*IFERROR(K893/SUM(K893:K894),0)</f>
        <v>21.892727134540394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1.1883075750063199E-6</v>
      </c>
      <c r="I898" s="1">
        <f t="shared" si="624"/>
        <v>8.2479661500656221E-7</v>
      </c>
      <c r="J898" s="1">
        <f t="shared" si="624"/>
        <v>6.6218230045933524E-6</v>
      </c>
      <c r="K898" s="1">
        <f t="shared" si="624"/>
        <v>0.41712875817872686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1.6920440698877814</v>
      </c>
      <c r="G899" s="1">
        <f>[1]Services!C$15+G902</f>
        <v>5.8030328646253189</v>
      </c>
      <c r="H899" s="1">
        <f>[1]Services!D$15+H902</f>
        <v>1.6356278501209969</v>
      </c>
      <c r="I899" s="1">
        <f>[1]Services!E$15+I902</f>
        <v>1.6198128985608533</v>
      </c>
      <c r="J899" s="1">
        <f>[1]Services!F$15+J902</f>
        <v>1.8681557208912776</v>
      </c>
      <c r="K899" s="1">
        <f>[1]Services!G$15+K902</f>
        <v>2.0444186083589724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0.2897677754191092</v>
      </c>
      <c r="G900" s="1">
        <f>[1]Services!C$15*G893/SUM(G893:G894)</f>
        <v>4.2658102726842069</v>
      </c>
      <c r="H900" s="1">
        <f>[1]Services!D$15*H893/SUM(H893:H894)</f>
        <v>1.5814553234013297E-2</v>
      </c>
      <c r="I900" s="1">
        <f>[1]Services!E$15*I893/SUM(I893:I894)</f>
        <v>0</v>
      </c>
      <c r="J900" s="1">
        <f>[1]Services!F$15*J893/SUM(J893:J894)</f>
        <v>0</v>
      </c>
      <c r="K900" s="1">
        <f>[1]Services!G$15*K893/SUM(K893:K894)</f>
        <v>0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7.3633727823506442E-10</v>
      </c>
      <c r="I901" s="1">
        <f>[1]Services!E$15*I894/SUM(I893:I894)</f>
        <v>0</v>
      </c>
      <c r="J901" s="1">
        <f>[1]Services!F$15*J894/SUM(J893:J894)</f>
        <v>0</v>
      </c>
      <c r="K901" s="1">
        <f>[1]Services!G$15*K894/SUM(K893:K894)</f>
        <v>0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1.4022762944686722</v>
      </c>
      <c r="G902" s="1">
        <f>[1]Services!C$16</f>
        <v>1.537222591941112</v>
      </c>
      <c r="H902" s="1">
        <f>[1]Services!D$16</f>
        <v>1.6198132961506464</v>
      </c>
      <c r="I902" s="1">
        <f>[1]Services!E$16</f>
        <v>1.6198128985608533</v>
      </c>
      <c r="J902" s="1">
        <f>[1]Services!F$16</f>
        <v>1.8681557208912776</v>
      </c>
      <c r="K902" s="1">
        <f>[1]Services!G$16</f>
        <v>2.0444186083589724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7.7268815672442104</v>
      </c>
      <c r="G903" s="1">
        <f>[1]Services!C$17</f>
        <v>8.3696897393740102</v>
      </c>
      <c r="H903" s="1">
        <f>[1]Services!D$17</f>
        <v>8.1274703278190934</v>
      </c>
      <c r="I903" s="1">
        <f>[1]Services!E$17</f>
        <v>8.8093017589282123</v>
      </c>
      <c r="J903" s="1">
        <f>[1]Services!F$17</f>
        <v>13.678566853388217</v>
      </c>
      <c r="K903" s="1">
        <f>[1]Services!G$17</f>
        <v>12.698616985113199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2.1168815581326919</v>
      </c>
      <c r="G904" s="1">
        <f>[1]Services!C$51/0.99</f>
        <v>2.2929873705435235</v>
      </c>
      <c r="H904" s="1">
        <f>[1]Services!D$51/0.99</f>
        <v>2.0507679580150633</v>
      </c>
      <c r="I904" s="1">
        <f>[1]Services!E$51/0.99</f>
        <v>2.7325993396616899</v>
      </c>
      <c r="J904" s="1">
        <f>[1]Services!F$51/0.99</f>
        <v>7.6018644407250244</v>
      </c>
      <c r="K904" s="1">
        <f>[1]Services!G$51/0.99</f>
        <v>6.6219146088229479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1.424307460128226</v>
      </c>
      <c r="G905" s="1">
        <f t="shared" ref="G905:K905" si="626">G904-SUM(G906:G909)</f>
        <v>1.5427971624740979</v>
      </c>
      <c r="H905" s="1">
        <f t="shared" si="626"/>
        <v>1.3781799011232885</v>
      </c>
      <c r="I905" s="1">
        <f t="shared" si="626"/>
        <v>1.0685485925100564</v>
      </c>
      <c r="J905" s="1">
        <f t="shared" si="626"/>
        <v>0.40274225004107755</v>
      </c>
      <c r="K905" s="1">
        <f t="shared" si="626"/>
        <v>0.5951122891081182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0.69257409800446601</v>
      </c>
      <c r="G906" s="1">
        <f t="shared" si="627"/>
        <v>0.75019020806942549</v>
      </c>
      <c r="H906" s="1">
        <f t="shared" si="627"/>
        <v>0.67258805689177481</v>
      </c>
      <c r="I906" s="1">
        <f t="shared" si="627"/>
        <v>1.6640375835795365</v>
      </c>
      <c r="J906" s="1">
        <f t="shared" si="627"/>
        <v>7.199110686557658</v>
      </c>
      <c r="K906" s="1">
        <f t="shared" si="627"/>
        <v>6.0267977720375141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0</v>
      </c>
      <c r="J907" s="1">
        <f t="shared" si="627"/>
        <v>7.7497491778323988E-7</v>
      </c>
      <c r="K907" s="1">
        <f t="shared" si="627"/>
        <v>1.0694893303626374E-6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1.1734352906506362E-5</v>
      </c>
      <c r="J908" s="1">
        <f t="shared" si="628"/>
        <v>9.1183089386491597E-6</v>
      </c>
      <c r="K908" s="1">
        <f t="shared" si="628"/>
        <v>2.7838259064050584E-6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1.4292191906091045E-6</v>
      </c>
      <c r="J909" s="1">
        <f t="shared" si="629"/>
        <v>1.6108424315413584E-6</v>
      </c>
      <c r="K909" s="1">
        <f t="shared" si="629"/>
        <v>6.9436207928045097E-7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5.6100000091115181</v>
      </c>
      <c r="G910" s="1">
        <f t="shared" ref="G910:K910" si="630">G903-G904</f>
        <v>6.0767023688304871</v>
      </c>
      <c r="H910" s="1">
        <f t="shared" si="630"/>
        <v>6.0767023698040301</v>
      </c>
      <c r="I910" s="1">
        <f t="shared" si="630"/>
        <v>6.0767024192665229</v>
      </c>
      <c r="J910" s="1">
        <f t="shared" si="630"/>
        <v>6.0767024126631926</v>
      </c>
      <c r="K910" s="1">
        <f t="shared" si="630"/>
        <v>6.0767023762902515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8.5743670067845432</v>
      </c>
      <c r="G911" s="1">
        <f t="shared" ref="G911:K911" si="631">G912</f>
        <v>9.9817473444545524</v>
      </c>
      <c r="H911" s="1">
        <f t="shared" si="631"/>
        <v>8.3576973852525906</v>
      </c>
      <c r="I911" s="1">
        <f t="shared" si="631"/>
        <v>6.8199047610074741</v>
      </c>
      <c r="J911" s="1">
        <f t="shared" si="631"/>
        <v>3.0111184891174081</v>
      </c>
      <c r="K911" s="1">
        <f t="shared" si="631"/>
        <v>0.62120060568378754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8.5743670067845432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9.9817473444545524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8.3576973852525906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6.8199047610074741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3.0111184891174081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0.62120060568378754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2.0856330064759354</v>
      </c>
      <c r="G913" s="1">
        <f t="shared" ref="G913:K913" si="632">G914</f>
        <v>2.400090715938461</v>
      </c>
      <c r="H913" s="1">
        <f t="shared" si="632"/>
        <v>2.4192921141508914</v>
      </c>
      <c r="I913" s="1">
        <f t="shared" si="632"/>
        <v>2.5344308638228505</v>
      </c>
      <c r="J913" s="1">
        <f t="shared" si="632"/>
        <v>3.0720806096812834</v>
      </c>
      <c r="K913" s="1">
        <f t="shared" si="632"/>
        <v>2.8776054665738879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2.0856330064759354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2.400090715938461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2.4192921141508914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2.5344308638228505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3.0720806096812834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2.8776054665738879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0.68733127601280697</v>
      </c>
      <c r="I915" s="1">
        <f t="shared" si="633"/>
        <v>0.68733127928081006</v>
      </c>
      <c r="J915" s="1">
        <f t="shared" si="633"/>
        <v>0.68733130736890513</v>
      </c>
      <c r="K915" s="1">
        <f t="shared" si="633"/>
        <v>1.0083342222324545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0.68733127601280697</v>
      </c>
      <c r="I916" s="1">
        <f>[1]Services!E$19</f>
        <v>0.68733127928081006</v>
      </c>
      <c r="J916" s="1">
        <f>[1]Services!F$19</f>
        <v>0.68733130736890513</v>
      </c>
      <c r="K916" s="1">
        <f>[1]Services!G$19</f>
        <v>1.0083342222324545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7.3005018073198508E-6</v>
      </c>
      <c r="I917" s="1">
        <f>[1]Services!E$20</f>
        <v>6.0316874357220211E-7</v>
      </c>
      <c r="J917" s="1">
        <f>[1]Services!F$20</f>
        <v>5.5388880221954304E-2</v>
      </c>
      <c r="K917" s="1">
        <f>[1]Services!G$20</f>
        <v>4.0254009846481045E-2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7.3005018073198508E-6</v>
      </c>
      <c r="I919" s="1">
        <f t="shared" si="635"/>
        <v>6.0316874357220211E-7</v>
      </c>
      <c r="J919" s="1">
        <f t="shared" si="635"/>
        <v>5.5388880221954304E-2</v>
      </c>
      <c r="K919" s="1">
        <f t="shared" si="635"/>
        <v>4.0254009846481045E-2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7.3005018073198508E-6</v>
      </c>
      <c r="I920" s="1">
        <f>[1]Services!E$20</f>
        <v>6.0316874357220211E-7</v>
      </c>
      <c r="J920" s="1">
        <f>[1]Services!F$20</f>
        <v>5.5388880221954304E-2</v>
      </c>
      <c r="K920" s="1">
        <f>[1]Services!G$20</f>
        <v>4.0254009846481045E-2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2.929578135360396</v>
      </c>
      <c r="G921" s="1">
        <f t="shared" ref="G921:K921" si="636">G922</f>
        <v>3.192447756937046</v>
      </c>
      <c r="H921" s="1">
        <f t="shared" si="636"/>
        <v>3.3653669921341112</v>
      </c>
      <c r="I921" s="1">
        <f t="shared" si="636"/>
        <v>3.6718180297274641</v>
      </c>
      <c r="J921" s="1">
        <f t="shared" si="636"/>
        <v>4.3599272197704799</v>
      </c>
      <c r="K921" s="1">
        <f t="shared" si="636"/>
        <v>4.4481849412346941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2.929578135360396</v>
      </c>
      <c r="G922" s="1">
        <f>[1]Services!C$21-G923</f>
        <v>3.192447756937046</v>
      </c>
      <c r="H922" s="1">
        <f>[1]Services!D$21-H923</f>
        <v>3.3653669921341112</v>
      </c>
      <c r="I922" s="1">
        <f>[1]Services!E$21-I923</f>
        <v>3.6718180297274641</v>
      </c>
      <c r="J922" s="1">
        <f>[1]Services!F$21-J923</f>
        <v>4.3599272197704799</v>
      </c>
      <c r="K922" s="1">
        <f>[1]Services!G$21-K923</f>
        <v>4.4481849412346941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1.876732326460014E-6</v>
      </c>
      <c r="I923" s="1">
        <f>[1]Services!E$50-I894</f>
        <v>1.6191096965651151E-6</v>
      </c>
      <c r="J923" s="1">
        <f>[1]Services!F$50-J894</f>
        <v>8.7659214419090124E-6</v>
      </c>
      <c r="K923" s="1">
        <f>[1]Services!G$50-K894</f>
        <v>0.54409784152985807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73.238307343485587</v>
      </c>
      <c r="G924" s="17">
        <f>[1]Services!C$59</f>
        <v>78.573829171732328</v>
      </c>
      <c r="H924" s="17">
        <f>[1]Services!D$59</f>
        <v>77.939290466636237</v>
      </c>
      <c r="I924" s="17">
        <f>[1]Services!E$59</f>
        <v>76.703427143925012</v>
      </c>
      <c r="J924" s="17">
        <f>[1]Services!F$59</f>
        <v>71.385518906508466</v>
      </c>
      <c r="K924" s="17">
        <f>[1]Services!G$59</f>
        <v>65.010969311490172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63.65001325106126</v>
      </c>
      <c r="G925" s="1">
        <f t="shared" ref="G925:K925" si="639">SUM(G926:G928)</f>
        <v>63.319542488008729</v>
      </c>
      <c r="H925" s="1">
        <f t="shared" si="639"/>
        <v>68.683653567260436</v>
      </c>
      <c r="I925" s="1">
        <f t="shared" si="639"/>
        <v>69.441819305322852</v>
      </c>
      <c r="J925" s="1">
        <f t="shared" si="639"/>
        <v>70.490829480296469</v>
      </c>
      <c r="K925" s="1">
        <f t="shared" si="639"/>
        <v>68.985592284829352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2.3940341156246046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3.1289108498816881E-7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2.2489986622211759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1.9626508323133722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1.3242146929320049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0.78924045698508571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4.261204560524213</v>
      </c>
      <c r="G927" s="1">
        <f>[1]Services!C$47</f>
        <v>4.6176476484267983</v>
      </c>
      <c r="H927" s="1">
        <f>[1]Services!D$47</f>
        <v>4.8285700321924185</v>
      </c>
      <c r="I927" s="1">
        <f>[1]Services!E$47</f>
        <v>5.2017422087805736</v>
      </c>
      <c r="J927" s="1">
        <f>[1]Services!F$47</f>
        <v>6.036822304297587</v>
      </c>
      <c r="K927" s="1">
        <f>[1]Services!G$47</f>
        <v>6.0368223281911408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58.701894526690843</v>
      </c>
      <c r="H928" s="1">
        <f>[1]Services!D$3-([1]Services!D$6-[1]Services!D$58)</f>
        <v>61.606084872846836</v>
      </c>
      <c r="I928" s="1">
        <f>[1]Services!E$3-([1]Services!E$6-[1]Services!E$58)</f>
        <v>62.277426264228907</v>
      </c>
      <c r="J928" s="1">
        <f>[1]Services!F$3-([1]Services!F$6-[1]Services!F$58)</f>
        <v>63.129792483066872</v>
      </c>
      <c r="K928" s="1">
        <f>[1]Services!G$3-([1]Services!G$6-[1]Services!G$58)</f>
        <v>62.159529499653125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24.843069306978268</v>
      </c>
      <c r="G929" s="1">
        <f t="shared" ref="G929:K929" si="642">G930</f>
        <v>22.004000431746253</v>
      </c>
      <c r="H929" s="1">
        <f t="shared" si="642"/>
        <v>21.37715290242701</v>
      </c>
      <c r="I929" s="1">
        <f t="shared" si="642"/>
        <v>19.506255787285372</v>
      </c>
      <c r="J929" s="1">
        <f t="shared" si="642"/>
        <v>9.8210778466769177</v>
      </c>
      <c r="K929" s="1">
        <f t="shared" si="642"/>
        <v>9.5825737962235671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24.843069306978268</v>
      </c>
      <c r="G930" s="1">
        <f>[1]Services!C$48</f>
        <v>22.004000431746253</v>
      </c>
      <c r="H930" s="1">
        <f>[1]Services!D$48</f>
        <v>21.37715290242701</v>
      </c>
      <c r="I930" s="1">
        <f>[1]Services!E$48</f>
        <v>19.506255787285372</v>
      </c>
      <c r="J930" s="1">
        <f>[1]Services!F$48</f>
        <v>9.8210778466769177</v>
      </c>
      <c r="K930" s="1">
        <f>[1]Services!G$48</f>
        <v>9.5825737962235671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25.412779303900244</v>
      </c>
      <c r="G931" s="1">
        <f t="shared" ref="G931:K931" si="643">SUM(G932:G934)</f>
        <v>26.667685136070695</v>
      </c>
      <c r="H931" s="1">
        <f t="shared" si="643"/>
        <v>25.591914207277021</v>
      </c>
      <c r="I931" s="1">
        <f t="shared" si="643"/>
        <v>26.468691400801461</v>
      </c>
      <c r="J931" s="1">
        <f t="shared" si="643"/>
        <v>26.567166445500369</v>
      </c>
      <c r="K931" s="1">
        <f t="shared" si="643"/>
        <v>23.511123901379946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24.189713919864669</v>
      </c>
      <c r="G932" s="1">
        <f>[1]Services!C$49</f>
        <v>25.326919591379657</v>
      </c>
      <c r="H932" s="1">
        <f>[1]Services!D$49</f>
        <v>24.179109984598131</v>
      </c>
      <c r="I932" s="1">
        <f>[1]Services!E$49</f>
        <v>25.05588814677035</v>
      </c>
      <c r="J932" s="1">
        <f>[1]Services!F$49</f>
        <v>24.937745637992879</v>
      </c>
      <c r="K932" s="1">
        <f>[1]Services!G$49</f>
        <v>20.75880771094419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3.0657762947213059E-6</v>
      </c>
      <c r="I933" s="1">
        <f>[1]Services!E$50</f>
        <v>2.4439063375115054E-6</v>
      </c>
      <c r="J933" s="1">
        <f>[1]Services!F$50</f>
        <v>1.538774611755947E-5</v>
      </c>
      <c r="K933" s="1">
        <f>[1]Services!G$50</f>
        <v>0.96917428022506036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1.2230653840355754</v>
      </c>
      <c r="G934" s="1">
        <f>[1]Services!C$56</f>
        <v>1.3407655446910371</v>
      </c>
      <c r="H934" s="1">
        <f>[1]Services!D$56</f>
        <v>1.4128011569025942</v>
      </c>
      <c r="I934" s="1">
        <f>[1]Services!E$56</f>
        <v>1.4128008101247769</v>
      </c>
      <c r="J934" s="1">
        <f>[1]Services!F$56</f>
        <v>1.6294054197613725</v>
      </c>
      <c r="K934" s="1">
        <f>[1]Services!G$56</f>
        <v>1.7831419102106953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7.6496127515717687</v>
      </c>
      <c r="G935" s="1">
        <f t="shared" ref="G935:K935" si="648">G936+G942</f>
        <v>8.2859928419802671</v>
      </c>
      <c r="H935" s="1">
        <f t="shared" si="648"/>
        <v>8.0461956245409105</v>
      </c>
      <c r="I935" s="1">
        <f t="shared" si="648"/>
        <v>8.7212086915269982</v>
      </c>
      <c r="J935" s="1">
        <f t="shared" si="648"/>
        <v>13.541781144934022</v>
      </c>
      <c r="K935" s="1">
        <f t="shared" si="648"/>
        <v>12.571630815262063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2.0957127425513651</v>
      </c>
      <c r="G936" s="1">
        <f>[1]Services!C$51</f>
        <v>2.2700574968380884</v>
      </c>
      <c r="H936" s="1">
        <f>[1]Services!D$51</f>
        <v>2.0302602784349126</v>
      </c>
      <c r="I936" s="1">
        <f>[1]Services!E$51</f>
        <v>2.7052733462650731</v>
      </c>
      <c r="J936" s="1">
        <f>[1]Services!F$51</f>
        <v>7.5258457963177738</v>
      </c>
      <c r="K936" s="1">
        <f>[1]Services!G$51</f>
        <v>6.5556954627347181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1.4100643855269439</v>
      </c>
      <c r="G937" s="1">
        <f t="shared" ref="G937:K937" si="649">IFERROR(G905/G$904,0)*G$936</f>
        <v>1.527369190849357</v>
      </c>
      <c r="H937" s="1">
        <f t="shared" si="649"/>
        <v>1.3643981021120555</v>
      </c>
      <c r="I937" s="1">
        <f t="shared" si="649"/>
        <v>1.0578631065849557</v>
      </c>
      <c r="J937" s="1">
        <f t="shared" si="649"/>
        <v>0.39871482754066678</v>
      </c>
      <c r="K937" s="1">
        <f t="shared" si="649"/>
        <v>0.58916116621703696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0.6856483570244214</v>
      </c>
      <c r="G938" s="1">
        <f t="shared" ref="G938:K941" si="650">IFERROR(G906/G$904,0)*G$936</f>
        <v>0.74268830598873126</v>
      </c>
      <c r="H938" s="1">
        <f t="shared" si="650"/>
        <v>0.66586217632285705</v>
      </c>
      <c r="I938" s="1">
        <f t="shared" si="650"/>
        <v>1.6473972077437413</v>
      </c>
      <c r="J938" s="1">
        <f t="shared" si="650"/>
        <v>7.1271195796920814</v>
      </c>
      <c r="K938" s="1">
        <f t="shared" si="650"/>
        <v>5.9665297943171387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0</v>
      </c>
      <c r="J939" s="1">
        <f t="shared" si="650"/>
        <v>7.6722516860540745E-7</v>
      </c>
      <c r="K939" s="1">
        <f t="shared" si="650"/>
        <v>1.0587944370590108E-6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1.16170093774413E-5</v>
      </c>
      <c r="J940" s="1">
        <f t="shared" si="650"/>
        <v>9.027125849262667E-6</v>
      </c>
      <c r="K940" s="1">
        <f t="shared" si="650"/>
        <v>2.7559876473410076E-6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1.4149269987030135E-6</v>
      </c>
      <c r="J941" s="1">
        <f t="shared" si="650"/>
        <v>1.5947340072259449E-6</v>
      </c>
      <c r="K941" s="1">
        <f t="shared" si="650"/>
        <v>6.8741845848764641E-7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5.5539000090204036</v>
      </c>
      <c r="G942" s="1">
        <f>[1]Services!C$52</f>
        <v>6.0159353451421786</v>
      </c>
      <c r="H942" s="1">
        <f>[1]Services!D$52</f>
        <v>6.0159353461059979</v>
      </c>
      <c r="I942" s="1">
        <f>[1]Services!E$52</f>
        <v>6.0159353452619246</v>
      </c>
      <c r="J942" s="1">
        <f>[1]Services!F$52</f>
        <v>6.0159353486162486</v>
      </c>
      <c r="K942" s="1">
        <f>[1]Services!G$52</f>
        <v>6.0159353525273449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6.1735442448848739</v>
      </c>
      <c r="G943" s="1">
        <f t="shared" ref="G943:K943" si="651">G944</f>
        <v>7.1868580880072779</v>
      </c>
      <c r="H943" s="1">
        <f t="shared" si="651"/>
        <v>6.0175421173818684</v>
      </c>
      <c r="I943" s="1">
        <f t="shared" si="651"/>
        <v>4.9103314279253816</v>
      </c>
      <c r="J943" s="1">
        <f t="shared" si="651"/>
        <v>2.1680053121645324</v>
      </c>
      <c r="K943" s="1">
        <f t="shared" si="651"/>
        <v>0.44726443609232708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6.1735442448848739</v>
      </c>
      <c r="G944" s="1">
        <f>[1]Services!C$53</f>
        <v>7.1868580880072779</v>
      </c>
      <c r="H944" s="1">
        <f>[1]Services!D$53</f>
        <v>6.0175421173818684</v>
      </c>
      <c r="I944" s="1">
        <f>[1]Services!E$53</f>
        <v>4.9103314279253816</v>
      </c>
      <c r="J944" s="1">
        <f>[1]Services!F$53</f>
        <v>2.1680053121645324</v>
      </c>
      <c r="K944" s="1">
        <f>[1]Services!G$53</f>
        <v>0.44726443609232708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1.8770697058283434</v>
      </c>
      <c r="G945" s="1">
        <f t="shared" ref="G945:K945" si="652">G946</f>
        <v>2.1600816443446162</v>
      </c>
      <c r="H945" s="1">
        <f t="shared" si="652"/>
        <v>2.177362902735803</v>
      </c>
      <c r="I945" s="1">
        <f t="shared" si="652"/>
        <v>2.2809877774405662</v>
      </c>
      <c r="J945" s="1">
        <f t="shared" si="652"/>
        <v>2.7648725487131554</v>
      </c>
      <c r="K945" s="1">
        <f t="shared" si="652"/>
        <v>2.5898449199165006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1.8770697058283434</v>
      </c>
      <c r="G946" s="1">
        <f>[1]Services!C$54</f>
        <v>2.1600816443446162</v>
      </c>
      <c r="H946" s="1">
        <f>[1]Services!D$54</f>
        <v>2.177362902735803</v>
      </c>
      <c r="I946" s="1">
        <f>[1]Services!E$54</f>
        <v>2.2809877774405662</v>
      </c>
      <c r="J946" s="1">
        <f>[1]Services!F$54</f>
        <v>2.7648725487131554</v>
      </c>
      <c r="K946" s="1">
        <f>[1]Services!G$54</f>
        <v>2.5898449199165006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0.68733127601280697</v>
      </c>
      <c r="I947" s="1">
        <f t="shared" si="653"/>
        <v>0.68733127928081006</v>
      </c>
      <c r="J947" s="1">
        <f t="shared" si="653"/>
        <v>0.68733130736890513</v>
      </c>
      <c r="K947" s="1">
        <f t="shared" si="653"/>
        <v>1.0083342222324545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0.68733127601280697</v>
      </c>
      <c r="I948" s="1">
        <f>[1]Services!E$55</f>
        <v>0.68733127928081006</v>
      </c>
      <c r="J948" s="1">
        <f>[1]Services!F$55</f>
        <v>0.68733130736890513</v>
      </c>
      <c r="K948" s="1">
        <f>[1]Services!G$55</f>
        <v>1.0083342222324545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5.7108529976517045E-7</v>
      </c>
      <c r="J949" s="1">
        <f t="shared" si="654"/>
        <v>5.678340141702185E-7</v>
      </c>
      <c r="K949" s="1">
        <f t="shared" si="654"/>
        <v>5.6867780740509247E-7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5.7108529976517045E-7</v>
      </c>
      <c r="J950" s="1">
        <f>[1]Services!F$57</f>
        <v>5.678340141702185E-7</v>
      </c>
      <c r="K950" s="1">
        <f>[1]Services!G$57</f>
        <v>5.6867780740509247E-7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6.9642317946326671</v>
      </c>
      <c r="H951" s="1">
        <f>[1]Services!D$58</f>
        <v>6.964222741847216</v>
      </c>
      <c r="I951" s="1">
        <f>[1]Services!E$58</f>
        <v>6.9642271674851566</v>
      </c>
      <c r="J951" s="1">
        <f>[1]Services!F$58</f>
        <v>8.4742467360869416</v>
      </c>
      <c r="K951" s="1">
        <f>[1]Services!G$58</f>
        <v>8.4741338665292805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0.91250000000000042</v>
      </c>
      <c r="G953" s="4">
        <f t="shared" si="657"/>
        <v>0.91500000000000015</v>
      </c>
      <c r="H953" s="4">
        <f t="shared" si="657"/>
        <v>0.91875000000000073</v>
      </c>
      <c r="I953" s="4">
        <f t="shared" si="657"/>
        <v>0.92499999999999993</v>
      </c>
      <c r="J953" s="4">
        <f t="shared" si="657"/>
        <v>0.93749999999999944</v>
      </c>
      <c r="K953" s="4">
        <f t="shared" si="657"/>
        <v>0.95000000000000029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3.1999999999999984</v>
      </c>
      <c r="G954" s="4">
        <f t="shared" si="657"/>
        <v>3.2400000000000007</v>
      </c>
      <c r="H954" s="4">
        <f t="shared" si="657"/>
        <v>3.3000000000000025</v>
      </c>
      <c r="I954" s="4">
        <f t="shared" si="657"/>
        <v>3.4</v>
      </c>
      <c r="J954" s="4">
        <f t="shared" si="657"/>
        <v>3.6000000000000014</v>
      </c>
      <c r="K954" s="4">
        <f t="shared" si="657"/>
        <v>3.8000001622501429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</v>
      </c>
      <c r="J955" s="4">
        <f t="shared" si="657"/>
        <v>0.99999999999999989</v>
      </c>
      <c r="K955" s="4">
        <f t="shared" si="657"/>
        <v>0.99999999999999989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0.82107843137254832</v>
      </c>
      <c r="G956" s="4">
        <f t="shared" si="658"/>
        <v>0.8227043292564552</v>
      </c>
      <c r="H956" s="4">
        <f t="shared" si="658"/>
        <v>0.82514317608231313</v>
      </c>
      <c r="I956" s="4">
        <f t="shared" si="658"/>
        <v>0.82920792079207895</v>
      </c>
      <c r="J956" s="4">
        <f t="shared" si="658"/>
        <v>0.83750000000000036</v>
      </c>
      <c r="K956" s="4">
        <f t="shared" si="658"/>
        <v>0.83749999999999858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0.94680851063829952</v>
      </c>
      <c r="G957" s="4">
        <f t="shared" si="659"/>
        <v>0.94680851063829896</v>
      </c>
      <c r="H957" s="4">
        <f t="shared" si="659"/>
        <v>0.94680873722213266</v>
      </c>
      <c r="I957" s="4">
        <f t="shared" si="659"/>
        <v>0.94680848112883187</v>
      </c>
      <c r="J957" s="4">
        <f t="shared" si="659"/>
        <v>0.94880353044965182</v>
      </c>
      <c r="K957" s="4">
        <f t="shared" si="659"/>
        <v>0.93047699683792584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2.5783540193255519</v>
      </c>
      <c r="I958" s="4">
        <f t="shared" si="659"/>
        <v>2.9630410893857571</v>
      </c>
      <c r="J958" s="4">
        <f t="shared" si="659"/>
        <v>2.3237924395888574</v>
      </c>
      <c r="K958" s="4">
        <f t="shared" si="659"/>
        <v>2.279999999999998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0.87219999999999964</v>
      </c>
      <c r="G959" s="4">
        <f t="shared" si="659"/>
        <v>0.87219999999999953</v>
      </c>
      <c r="H959" s="4">
        <f t="shared" si="659"/>
        <v>0.87220000000000031</v>
      </c>
      <c r="I959" s="4">
        <f t="shared" si="659"/>
        <v>0.87220000000000042</v>
      </c>
      <c r="J959" s="4">
        <f t="shared" si="659"/>
        <v>0.87220000000000009</v>
      </c>
      <c r="K959" s="4">
        <f t="shared" si="659"/>
        <v>0.87219999999999986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</v>
      </c>
      <c r="H960" s="4">
        <f t="shared" si="660"/>
        <v>0.98999999999999988</v>
      </c>
      <c r="I960" s="4">
        <f t="shared" si="660"/>
        <v>0.98999999999999988</v>
      </c>
      <c r="J960" s="4">
        <f t="shared" si="660"/>
        <v>0.99</v>
      </c>
      <c r="K960" s="4">
        <f t="shared" si="660"/>
        <v>0.98999999999999988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</v>
      </c>
      <c r="H961" s="4">
        <f t="shared" si="660"/>
        <v>0.99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 t="str">
        <f t="shared" si="660"/>
        <v>-</v>
      </c>
      <c r="J962" s="4">
        <f t="shared" si="660"/>
        <v>0.99</v>
      </c>
      <c r="K962" s="4">
        <f t="shared" si="660"/>
        <v>0.98999999999999988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0.98999999999999988</v>
      </c>
      <c r="K963" s="4">
        <f t="shared" si="660"/>
        <v>0.98999999999999988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0.98999999999999988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0.9900000000000001</v>
      </c>
      <c r="G965" s="4">
        <f t="shared" si="660"/>
        <v>0.98999999999999944</v>
      </c>
      <c r="H965" s="4">
        <f t="shared" si="660"/>
        <v>0.99000000000000132</v>
      </c>
      <c r="I965" s="4">
        <f t="shared" si="660"/>
        <v>0.98999999180280196</v>
      </c>
      <c r="J965" s="4">
        <f t="shared" si="660"/>
        <v>0.98999999343059619</v>
      </c>
      <c r="K965" s="4">
        <f t="shared" si="660"/>
        <v>0.98999999999999932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0.72000000000000031</v>
      </c>
      <c r="G966" s="4">
        <f t="shared" si="661"/>
        <v>0.72</v>
      </c>
      <c r="H966" s="4">
        <f t="shared" si="661"/>
        <v>0.72000000000000042</v>
      </c>
      <c r="I966" s="4">
        <f t="shared" si="661"/>
        <v>0.72000000000000008</v>
      </c>
      <c r="J966" s="4">
        <f t="shared" si="661"/>
        <v>0.71999999999999953</v>
      </c>
      <c r="K966" s="4">
        <f t="shared" si="661"/>
        <v>0.72000000000000008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0.9000000000000008</v>
      </c>
      <c r="G967" s="4">
        <f t="shared" si="662"/>
        <v>0.90000000000000058</v>
      </c>
      <c r="H967" s="4">
        <f t="shared" si="662"/>
        <v>0.90000000000000036</v>
      </c>
      <c r="I967" s="4">
        <f t="shared" si="662"/>
        <v>0.90000000000000024</v>
      </c>
      <c r="J967" s="4">
        <f t="shared" si="662"/>
        <v>0.90000000000000013</v>
      </c>
      <c r="K967" s="4">
        <f t="shared" si="662"/>
        <v>0.90000000000000047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0.94680851063829852</v>
      </c>
      <c r="J969" s="4">
        <f t="shared" si="664"/>
        <v>1.0251769161874987E-5</v>
      </c>
      <c r="K969" s="4">
        <f t="shared" si="664"/>
        <v>1.4127233773079766E-5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217.10014694735275</v>
      </c>
      <c r="G970" s="3">
        <f>[1]Residential!C$26</f>
        <v>216.58783164207543</v>
      </c>
      <c r="H970" s="3">
        <f>[1]Residential!D$26</f>
        <v>213.19944309719344</v>
      </c>
      <c r="I970" s="3">
        <f>[1]Residential!E$26</f>
        <v>213.3047203699729</v>
      </c>
      <c r="J970" s="3">
        <f>[1]Residential!F$26</f>
        <v>206.94304700569705</v>
      </c>
      <c r="K970" s="3">
        <f>[1]Residential!G$26</f>
        <v>198.61658508343248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69.47000004664784</v>
      </c>
      <c r="G971" s="1">
        <f>[1]Residential!C$15</f>
        <v>69.701235305624664</v>
      </c>
      <c r="H971" s="1">
        <f>[1]Residential!D$15</f>
        <v>67.289974929058189</v>
      </c>
      <c r="I971" s="1">
        <f>[1]Residential!E$15</f>
        <v>67.524640684772962</v>
      </c>
      <c r="J971" s="1">
        <f>[1]Residential!F$15</f>
        <v>65.99593923187939</v>
      </c>
      <c r="K971" s="1">
        <f>[1]Residential!G$15</f>
        <v>63.85392863694306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15.333192329407952</v>
      </c>
      <c r="G972" s="1">
        <f t="shared" ref="G972:K972" si="665">SUM(G973:G974)</f>
        <v>14.754749247708373</v>
      </c>
      <c r="H972" s="1">
        <f t="shared" si="665"/>
        <v>13.717468922559052</v>
      </c>
      <c r="I972" s="1">
        <f t="shared" si="665"/>
        <v>13.50295982964855</v>
      </c>
      <c r="J972" s="1">
        <f t="shared" si="665"/>
        <v>12.305478663857466</v>
      </c>
      <c r="K972" s="1">
        <f t="shared" si="665"/>
        <v>9.2599129887294893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9.3768410174380694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7.7767565636677949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6.2382441841637988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5.4996486783701615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3.7789205320806776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0.63520310030724891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5.9563513119698825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6.9779926840405784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7.4792247383952528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8.003311151278389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8.5265581317767882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8.62470988842224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9.5599022014365307</v>
      </c>
      <c r="G975" s="1">
        <f t="shared" ref="G975:K975" si="669">SUM(G976:G977)</f>
        <v>10.085305804862063</v>
      </c>
      <c r="H975" s="1">
        <f t="shared" si="669"/>
        <v>8.9097916950870335</v>
      </c>
      <c r="I975" s="1">
        <f t="shared" si="669"/>
        <v>8.9561767782347701</v>
      </c>
      <c r="J975" s="1">
        <f t="shared" si="669"/>
        <v>7.5033904096148651</v>
      </c>
      <c r="K975" s="1">
        <f t="shared" si="669"/>
        <v>5.7799088289969429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8.4110052916565277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8.7988741488211488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5.6970420386020608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5.5919979869191225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3.3871711549800452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0.56241144903272977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1.1488969097800026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1.286431656040915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3.2127496564849727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3.3641787913156485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4.11621925463482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5.2174973799642128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44.576905515803361</v>
      </c>
      <c r="G978" s="1">
        <f>[1]Residential!C$3-([1]Residential!C$10-[1]Residential!C$244)</f>
        <v>44.861180253054222</v>
      </c>
      <c r="H978" s="1">
        <f>[1]Residential!D$3-([1]Residential!D$10-[1]Residential!D$244)</f>
        <v>44.662714311412103</v>
      </c>
      <c r="I978" s="1">
        <f>[1]Residential!E$3-([1]Residential!E$10-[1]Residential!E$244)</f>
        <v>45.065504076889638</v>
      </c>
      <c r="J978" s="1">
        <f>[1]Residential!F$3-([1]Residential!F$10-[1]Residential!F$244)</f>
        <v>46.18707015840706</v>
      </c>
      <c r="K978" s="1">
        <f>[1]Residential!G$3-([1]Residential!G$10-[1]Residential!G$244)</f>
        <v>48.814106819216626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60.231814895333677</v>
      </c>
      <c r="G979" s="1">
        <f>SUM([1]Residential!C$16:C$17)</f>
        <v>50.226976305297946</v>
      </c>
      <c r="H979" s="1">
        <f>SUM([1]Residential!D$16:D$17)</f>
        <v>44.705672286144583</v>
      </c>
      <c r="I979" s="1">
        <f>SUM([1]Residential!E$16:E$17)</f>
        <v>43.463088123687896</v>
      </c>
      <c r="J979" s="1">
        <f>SUM([1]Residential!F$16:F$17)</f>
        <v>33.852972107158095</v>
      </c>
      <c r="K979" s="1">
        <f>SUM([1]Residential!G$16:G$17)</f>
        <v>27.399864832736927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60.231814895333677</v>
      </c>
      <c r="G980" s="1">
        <f>[1]Residential!C$16</f>
        <v>50.226976305297946</v>
      </c>
      <c r="H980" s="1">
        <f>[1]Residential!D$16</f>
        <v>44.705672286144583</v>
      </c>
      <c r="I980" s="1">
        <f>[1]Residential!E$16</f>
        <v>43.463088123687896</v>
      </c>
      <c r="J980" s="1">
        <f>[1]Residential!F$16</f>
        <v>33.852972107158095</v>
      </c>
      <c r="K980" s="1">
        <f>[1]Residential!G$16</f>
        <v>27.399864832736927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0</v>
      </c>
      <c r="I981" s="1">
        <f>[1]Residential!E$17</f>
        <v>0</v>
      </c>
      <c r="J981" s="1">
        <f>[1]Residential!F$17</f>
        <v>0</v>
      </c>
      <c r="K981" s="1">
        <f>[1]Residential!G$17</f>
        <v>0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50.371407225321548</v>
      </c>
      <c r="G982" s="1">
        <f t="shared" ref="G982:K982" si="672">SUM(G984,G986)</f>
        <v>41.878073430516565</v>
      </c>
      <c r="H982" s="1">
        <f t="shared" si="672"/>
        <v>44.705561085099902</v>
      </c>
      <c r="I982" s="1">
        <f t="shared" si="672"/>
        <v>43.462960508585788</v>
      </c>
      <c r="J982" s="1">
        <f t="shared" si="672"/>
        <v>33.852969204450687</v>
      </c>
      <c r="K982" s="1">
        <f t="shared" si="672"/>
        <v>27.399862314554021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50.371407225321548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41.878073430516565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44.705561085099902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43.462960508585788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33.852969204450687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27.399862314554021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50.371407225321548</v>
      </c>
      <c r="G984" s="1">
        <f t="shared" ref="G984:K984" si="673">G985</f>
        <v>41.878073430516565</v>
      </c>
      <c r="H984" s="1">
        <f t="shared" si="673"/>
        <v>44.705561085099902</v>
      </c>
      <c r="I984" s="1">
        <f t="shared" si="673"/>
        <v>43.462960508585788</v>
      </c>
      <c r="J984" s="1">
        <f t="shared" si="673"/>
        <v>33.852969204450687</v>
      </c>
      <c r="K984" s="1">
        <f t="shared" si="673"/>
        <v>27.399862314554021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50.371407225321548</v>
      </c>
      <c r="G985" s="1">
        <f t="shared" ref="G985:K985" si="674">G983*IFERROR(G980/G979,0)</f>
        <v>41.878073430516565</v>
      </c>
      <c r="H985" s="1">
        <f t="shared" si="674"/>
        <v>44.705561085099902</v>
      </c>
      <c r="I985" s="1">
        <f t="shared" si="674"/>
        <v>43.462960508585788</v>
      </c>
      <c r="J985" s="1">
        <f t="shared" si="674"/>
        <v>33.852969204450687</v>
      </c>
      <c r="K985" s="1">
        <f t="shared" si="674"/>
        <v>27.399862314554021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0</v>
      </c>
      <c r="I986" s="1">
        <f t="shared" si="675"/>
        <v>0</v>
      </c>
      <c r="J986" s="1">
        <f t="shared" si="675"/>
        <v>0</v>
      </c>
      <c r="K986" s="1">
        <f t="shared" si="675"/>
        <v>0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0</v>
      </c>
      <c r="I987" s="1">
        <f t="shared" si="676"/>
        <v>0</v>
      </c>
      <c r="J987" s="1">
        <f t="shared" si="676"/>
        <v>0</v>
      </c>
      <c r="K987" s="1">
        <f t="shared" si="676"/>
        <v>0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9.8604076700121261</v>
      </c>
      <c r="G988" s="1">
        <f t="shared" ref="G988:K988" si="677">G989</f>
        <v>8.348902874781384</v>
      </c>
      <c r="H988" s="1">
        <f t="shared" si="677"/>
        <v>1.1120104468430253E-4</v>
      </c>
      <c r="I988" s="1">
        <f t="shared" si="677"/>
        <v>1.2761510210401671E-4</v>
      </c>
      <c r="J988" s="1">
        <f t="shared" si="677"/>
        <v>2.902707408721102E-6</v>
      </c>
      <c r="K988" s="1">
        <f t="shared" si="677"/>
        <v>2.5181829074974839E-6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9.8604076700121261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8.348902874781384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1.1120104468430253E-4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1.2761510210401671E-4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2.902707408721102E-6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2.5181829074974839E-6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9.8604076700121261</v>
      </c>
      <c r="G990" s="1">
        <f t="shared" ref="G990:K990" si="678">IFERROR(G980/G979,0)*G989</f>
        <v>8.348902874781384</v>
      </c>
      <c r="H990" s="1">
        <f t="shared" si="678"/>
        <v>1.1120104468430253E-4</v>
      </c>
      <c r="I990" s="1">
        <f t="shared" si="678"/>
        <v>1.2761510210401671E-4</v>
      </c>
      <c r="J990" s="1">
        <f t="shared" si="678"/>
        <v>2.902707408721102E-6</v>
      </c>
      <c r="K990" s="1">
        <f t="shared" si="678"/>
        <v>2.5181829074974839E-6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0</v>
      </c>
      <c r="I991" s="1">
        <f t="shared" si="679"/>
        <v>0</v>
      </c>
      <c r="J991" s="1">
        <f t="shared" si="679"/>
        <v>0</v>
      </c>
      <c r="K991" s="1">
        <f t="shared" si="679"/>
        <v>0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47.001911071215908</v>
      </c>
      <c r="G992" s="1">
        <f t="shared" ref="G992:K992" si="680">SUM(G993:G994)</f>
        <v>48.273153180659676</v>
      </c>
      <c r="H992" s="1">
        <f t="shared" si="680"/>
        <v>50.068599468971861</v>
      </c>
      <c r="I992" s="1">
        <f t="shared" si="680"/>
        <v>51.176650654084938</v>
      </c>
      <c r="J992" s="1">
        <f t="shared" si="680"/>
        <v>46.553025607235732</v>
      </c>
      <c r="K992" s="1">
        <f t="shared" si="680"/>
        <v>39.607335145979306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46.688746567596212</v>
      </c>
      <c r="G993" s="1">
        <f>[1]Residential!C$18</f>
        <v>48.273153180659676</v>
      </c>
      <c r="H993" s="1">
        <f>[1]Residential!D$18</f>
        <v>50.068599468971861</v>
      </c>
      <c r="I993" s="1">
        <f>[1]Residential!E$18</f>
        <v>51.176650654084938</v>
      </c>
      <c r="J993" s="1">
        <f>[1]Residential!F$18</f>
        <v>46.553025607235732</v>
      </c>
      <c r="K993" s="1">
        <f>[1]Residential!G$18</f>
        <v>39.607335145979306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0.31316450361969606</v>
      </c>
      <c r="G994" s="1">
        <f>[1]Residential!C$19</f>
        <v>0</v>
      </c>
      <c r="H994" s="1">
        <f>[1]Residential!D$19</f>
        <v>0</v>
      </c>
      <c r="I994" s="1">
        <f>[1]Residential!E$19</f>
        <v>0</v>
      </c>
      <c r="J994" s="1">
        <f>[1]Residential!F$19</f>
        <v>0</v>
      </c>
      <c r="K994" s="1">
        <f>[1]Residential!G$19</f>
        <v>0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38.494646457292575</v>
      </c>
      <c r="G995" s="1">
        <f t="shared" ref="G995:K995" si="683">SUM(G996:G997)</f>
        <v>41.200864751677486</v>
      </c>
      <c r="H995" s="1">
        <f t="shared" si="683"/>
        <v>38.747600452807831</v>
      </c>
      <c r="I995" s="1">
        <f t="shared" si="683"/>
        <v>40.002668962112018</v>
      </c>
      <c r="J995" s="1">
        <f t="shared" si="683"/>
        <v>37.617510374949845</v>
      </c>
      <c r="K995" s="1">
        <f t="shared" si="683"/>
        <v>34.439897104150631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38.494646457292575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41.200864751677486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38.747593592314054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40.00266225813229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37.617499177298711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34.439888737101043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6.8604937750341174E-6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6.7039797293063195E-6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1.1197651130142915E-5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8.3670495898356081E-6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38.238164187208959</v>
      </c>
      <c r="G998" s="1">
        <f t="shared" ref="G998:K998" si="684">SUM(G999:G1000)</f>
        <v>41.200864751677486</v>
      </c>
      <c r="H998" s="1">
        <f t="shared" si="684"/>
        <v>38.747600452807831</v>
      </c>
      <c r="I998" s="1">
        <f t="shared" si="684"/>
        <v>40.002668962112018</v>
      </c>
      <c r="J998" s="1">
        <f t="shared" si="684"/>
        <v>37.617510374949845</v>
      </c>
      <c r="K998" s="1">
        <f t="shared" si="684"/>
        <v>34.439897104150631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38.238164187208959</v>
      </c>
      <c r="G999" s="1">
        <f t="shared" ref="G999:K999" si="685">G996-G1002</f>
        <v>41.200864751677486</v>
      </c>
      <c r="H999" s="1">
        <f t="shared" si="685"/>
        <v>38.747593592314054</v>
      </c>
      <c r="I999" s="1">
        <f t="shared" si="685"/>
        <v>40.00266225813229</v>
      </c>
      <c r="J999" s="1">
        <f t="shared" si="685"/>
        <v>37.617499177298711</v>
      </c>
      <c r="K999" s="1">
        <f t="shared" si="685"/>
        <v>34.439888737101043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6.8604937750341174E-6</v>
      </c>
      <c r="I1000" s="1">
        <f t="shared" si="686"/>
        <v>6.7039797293063195E-6</v>
      </c>
      <c r="J1000" s="1">
        <f t="shared" si="686"/>
        <v>1.1197651130142915E-5</v>
      </c>
      <c r="K1000" s="1">
        <f t="shared" si="686"/>
        <v>8.3670495898356081E-6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0.25648227008361646</v>
      </c>
      <c r="G1001" s="1">
        <f t="shared" ref="G1001:K1001" si="687">SUM(G1002:G1003)</f>
        <v>0</v>
      </c>
      <c r="H1001" s="1">
        <f t="shared" si="687"/>
        <v>0</v>
      </c>
      <c r="I1001" s="1">
        <f t="shared" si="687"/>
        <v>0</v>
      </c>
      <c r="J1001" s="1">
        <f t="shared" si="687"/>
        <v>0</v>
      </c>
      <c r="K1001" s="1">
        <f t="shared" si="687"/>
        <v>0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0.25648227008361646</v>
      </c>
      <c r="G1002" s="1">
        <f t="shared" ref="G1002:K1002" si="688">G996*IFERROR(G994/G992,0)</f>
        <v>0</v>
      </c>
      <c r="H1002" s="1">
        <f t="shared" si="688"/>
        <v>0</v>
      </c>
      <c r="I1002" s="1">
        <f t="shared" si="688"/>
        <v>0</v>
      </c>
      <c r="J1002" s="1">
        <f t="shared" si="688"/>
        <v>0</v>
      </c>
      <c r="K1002" s="1">
        <f t="shared" si="688"/>
        <v>0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0</v>
      </c>
      <c r="I1003" s="1">
        <f t="shared" si="689"/>
        <v>0</v>
      </c>
      <c r="J1003" s="1">
        <f t="shared" si="689"/>
        <v>0</v>
      </c>
      <c r="K1003" s="1">
        <f t="shared" si="689"/>
        <v>0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8.5072646139233328</v>
      </c>
      <c r="G1004" s="1">
        <f t="shared" ref="G1004:K1004" si="690">SUM(G1005:G1006)</f>
        <v>7.0722884289821906</v>
      </c>
      <c r="H1004" s="1">
        <f t="shared" si="690"/>
        <v>11.320999016164032</v>
      </c>
      <c r="I1004" s="1">
        <f t="shared" si="690"/>
        <v>11.173981691972919</v>
      </c>
      <c r="J1004" s="1">
        <f t="shared" si="690"/>
        <v>8.9355152322858906</v>
      </c>
      <c r="K1004" s="1">
        <f t="shared" si="690"/>
        <v>5.1674380418286727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8.5072646139233328</v>
      </c>
      <c r="G1005" s="1">
        <f t="shared" ref="G1005:K1005" si="691">G992-G996-G997-G1006</f>
        <v>7.0722884289821906</v>
      </c>
      <c r="H1005" s="1">
        <f t="shared" si="691"/>
        <v>11.320997378032688</v>
      </c>
      <c r="I1005" s="1">
        <f t="shared" si="691"/>
        <v>11.173979776002369</v>
      </c>
      <c r="J1005" s="1">
        <f t="shared" si="691"/>
        <v>8.935510854648248</v>
      </c>
      <c r="K1005" s="1">
        <f t="shared" si="691"/>
        <v>5.1674336193056654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1.6381313447956018E-6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1.9159705504510548E-6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4.3776376428467841E-6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4.4225230073236103E-6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8.4505823803872531</v>
      </c>
      <c r="G1007" s="1">
        <f t="shared" ref="G1007:K1007" si="692">SUM(G1008:G1009)</f>
        <v>7.0722884289821906</v>
      </c>
      <c r="H1007" s="1">
        <f t="shared" si="692"/>
        <v>11.320999016164032</v>
      </c>
      <c r="I1007" s="1">
        <f t="shared" si="692"/>
        <v>11.173981691972919</v>
      </c>
      <c r="J1007" s="1">
        <f t="shared" si="692"/>
        <v>8.9355152322858906</v>
      </c>
      <c r="K1007" s="1">
        <f t="shared" si="692"/>
        <v>5.1674380418286727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8.4505823803872531</v>
      </c>
      <c r="G1008" s="1">
        <f t="shared" ref="G1008:K1008" si="693">G1005-G1011</f>
        <v>7.0722884289821906</v>
      </c>
      <c r="H1008" s="1">
        <f t="shared" si="693"/>
        <v>11.320997378032688</v>
      </c>
      <c r="I1008" s="1">
        <f t="shared" si="693"/>
        <v>11.173979776002369</v>
      </c>
      <c r="J1008" s="1">
        <f t="shared" si="693"/>
        <v>8.935510854648248</v>
      </c>
      <c r="K1008" s="1">
        <f t="shared" si="693"/>
        <v>5.1674336193056654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1.6381313447956018E-6</v>
      </c>
      <c r="I1009" s="1">
        <f t="shared" si="694"/>
        <v>1.9159705504510548E-6</v>
      </c>
      <c r="J1009" s="1">
        <f t="shared" si="694"/>
        <v>4.3776376428467841E-6</v>
      </c>
      <c r="K1009" s="1">
        <f t="shared" si="694"/>
        <v>4.4225230073236103E-6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5.668223353607961E-2</v>
      </c>
      <c r="G1010" s="1">
        <f t="shared" si="695"/>
        <v>0</v>
      </c>
      <c r="H1010" s="1">
        <f t="shared" si="695"/>
        <v>0</v>
      </c>
      <c r="I1010" s="1">
        <f t="shared" si="695"/>
        <v>0</v>
      </c>
      <c r="J1010" s="1">
        <f t="shared" si="695"/>
        <v>0</v>
      </c>
      <c r="K1010" s="1">
        <f t="shared" si="695"/>
        <v>0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5.668223353607961E-2</v>
      </c>
      <c r="G1011" s="1">
        <f t="shared" ref="G1011:K1011" si="696">G1005*IFERROR(G$994/G$992,0)</f>
        <v>0</v>
      </c>
      <c r="H1011" s="1">
        <f t="shared" si="696"/>
        <v>0</v>
      </c>
      <c r="I1011" s="1">
        <f t="shared" si="696"/>
        <v>0</v>
      </c>
      <c r="J1011" s="1">
        <f t="shared" si="696"/>
        <v>0</v>
      </c>
      <c r="K1011" s="1">
        <f t="shared" si="696"/>
        <v>0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0</v>
      </c>
      <c r="I1012" s="1">
        <f t="shared" si="697"/>
        <v>0</v>
      </c>
      <c r="J1012" s="1">
        <f t="shared" si="697"/>
        <v>0</v>
      </c>
      <c r="K1012" s="1">
        <f t="shared" si="697"/>
        <v>0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0.10000000126823211</v>
      </c>
      <c r="G1013" s="1">
        <f>[1]Residential!C$20</f>
        <v>0.10000000050832775</v>
      </c>
      <c r="H1013" s="1">
        <f>[1]Residential!D$20</f>
        <v>3.778317404759362E-6</v>
      </c>
      <c r="I1013" s="1">
        <f>[1]Residential!E$20</f>
        <v>2.2396580153816732E-6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0.10000000126823211</v>
      </c>
      <c r="G1014" s="1">
        <f t="shared" ref="G1014:G1015" si="698">G1013</f>
        <v>0.10000000050832775</v>
      </c>
      <c r="H1014" s="1">
        <f t="shared" ref="H1014:H1015" si="699">H1013</f>
        <v>3.778317404759362E-6</v>
      </c>
      <c r="I1014" s="1">
        <f t="shared" ref="I1014:I1015" si="700">I1013</f>
        <v>2.2396580153816732E-6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0.10000000126823211</v>
      </c>
      <c r="G1015" s="1">
        <f t="shared" si="698"/>
        <v>0.10000000050832775</v>
      </c>
      <c r="H1015" s="1">
        <f t="shared" si="699"/>
        <v>3.778317404759362E-6</v>
      </c>
      <c r="I1015" s="1">
        <f t="shared" si="700"/>
        <v>2.2396580153816732E-6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13.722984356342515</v>
      </c>
      <c r="G1018" s="1">
        <f t="shared" ref="G1018:K1018" si="704">G1019+G1021</f>
        <v>13.781178906298004</v>
      </c>
      <c r="H1018" s="1">
        <f t="shared" si="704"/>
        <v>10.730538233355718</v>
      </c>
      <c r="I1018" s="1">
        <f t="shared" si="704"/>
        <v>10.307018385980724</v>
      </c>
      <c r="J1018" s="1">
        <f t="shared" si="704"/>
        <v>9.0077345956040027</v>
      </c>
      <c r="K1018" s="1">
        <f t="shared" si="704"/>
        <v>7.2714214451334636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12.682045539938338</v>
      </c>
      <c r="G1019" s="1">
        <f t="shared" ref="G1019:K1019" si="705">G1020</f>
        <v>12.586698606053695</v>
      </c>
      <c r="H1019" s="1">
        <f t="shared" si="705"/>
        <v>10.137173012600417</v>
      </c>
      <c r="I1019" s="1">
        <f t="shared" si="705"/>
        <v>9.7370724943814633</v>
      </c>
      <c r="J1019" s="1">
        <f t="shared" si="705"/>
        <v>8.5096350379530676</v>
      </c>
      <c r="K1019" s="1">
        <f t="shared" si="705"/>
        <v>6.8693345770499086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12.682045539938338</v>
      </c>
      <c r="G1020" s="1">
        <f>[1]Residential!C$22-G1022-G1023</f>
        <v>12.586698606053695</v>
      </c>
      <c r="H1020" s="1">
        <f>[1]Residential!D$22-H1022-H1023</f>
        <v>10.137173012600417</v>
      </c>
      <c r="I1020" s="1">
        <f>[1]Residential!E$22-I1022-I1023</f>
        <v>9.7370724943814633</v>
      </c>
      <c r="J1020" s="1">
        <f>[1]Residential!F$22-J1022-J1023</f>
        <v>8.5096350379530676</v>
      </c>
      <c r="K1020" s="1">
        <f>[1]Residential!G$22-K1022-K1023</f>
        <v>6.8693345770499086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1.0409388164041773</v>
      </c>
      <c r="G1021" s="1">
        <f t="shared" ref="G1021" si="706">G1022</f>
        <v>1.1944803002443103</v>
      </c>
      <c r="H1021" s="1">
        <f t="shared" ref="H1021" si="707">H1022</f>
        <v>0.59336522075530074</v>
      </c>
      <c r="I1021" s="1">
        <f t="shared" ref="I1021" si="708">I1022</f>
        <v>0.56994589159926001</v>
      </c>
      <c r="J1021" s="1">
        <f t="shared" ref="J1021" si="709">J1022</f>
        <v>0.49809955765093561</v>
      </c>
      <c r="K1021" s="1">
        <f t="shared" ref="K1021" si="710">K1022</f>
        <v>0.40208686808355465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1.0409388164041773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1.1944803002443103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0.59336522075530074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0.56994589159926001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0.49809955765093561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0.40208686808355465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3.2682024211473863</v>
      </c>
      <c r="G1023" s="1">
        <f t="shared" ref="G1023:K1023" si="711">G1024+G1026</f>
        <v>3.8319807146920515</v>
      </c>
      <c r="H1023" s="1">
        <f t="shared" si="711"/>
        <v>3.7270767008714794</v>
      </c>
      <c r="I1023" s="1">
        <f t="shared" si="711"/>
        <v>3.8776930007742405</v>
      </c>
      <c r="J1023" s="1">
        <f t="shared" si="711"/>
        <v>5.0415620061080944</v>
      </c>
      <c r="K1023" s="1">
        <f t="shared" si="711"/>
        <v>5.3479009264623691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2.9965365059634093</v>
      </c>
      <c r="G1024" s="1">
        <f t="shared" ref="G1024:K1024" si="712">G1025</f>
        <v>3.5202432922598024</v>
      </c>
      <c r="H1024" s="1">
        <f t="shared" si="712"/>
        <v>3.5209809471456959</v>
      </c>
      <c r="I1024" s="1">
        <f t="shared" si="712"/>
        <v>3.6632686627734428</v>
      </c>
      <c r="J1024" s="1">
        <f t="shared" si="712"/>
        <v>4.7627793740763975</v>
      </c>
      <c r="K1024" s="1">
        <f t="shared" si="712"/>
        <v>5.0521787274394603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2.9965365059634093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3.5202432922598024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3.5209809471456959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3.6632686627734428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4.7627793740763975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5.0521787274394603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0.27166591518397692</v>
      </c>
      <c r="G1026" s="1">
        <f t="shared" ref="G1026:K1026" si="713">G1027</f>
        <v>0.31173742243224922</v>
      </c>
      <c r="H1026" s="1">
        <f t="shared" si="713"/>
        <v>0.20609575372578326</v>
      </c>
      <c r="I1026" s="1">
        <f t="shared" si="713"/>
        <v>0.2144243380007976</v>
      </c>
      <c r="J1026" s="1">
        <f t="shared" si="713"/>
        <v>0.2787826320316964</v>
      </c>
      <c r="K1026" s="1">
        <f t="shared" si="713"/>
        <v>0.2957221990229093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0.27166591518397692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0.31173742243224922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0.20609575372578326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0.2144243380007976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0.2787826320316964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0.2957221990229093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2.9279869411795048</v>
      </c>
      <c r="I1028" s="1">
        <f>[1]Residential!E$23</f>
        <v>2.927986950407008</v>
      </c>
      <c r="J1028" s="1">
        <f>[1]Residential!F$23</f>
        <v>2.3989703122921986</v>
      </c>
      <c r="K1028" s="1">
        <f>[1]Residential!G$23</f>
        <v>5.4707009503876582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0.94126965453124956</v>
      </c>
      <c r="I1029" s="1">
        <f t="shared" si="714"/>
        <v>0.94126966050241001</v>
      </c>
      <c r="J1029" s="1">
        <f t="shared" si="714"/>
        <v>1.0555467742114286</v>
      </c>
      <c r="K1029" s="1">
        <f t="shared" si="714"/>
        <v>2.4071084373844607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0.94126965453124956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0.94126966050241001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1.0555467742114286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2.4071084373844607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1.9867172866482552</v>
      </c>
      <c r="I1031" s="1">
        <f t="shared" si="715"/>
        <v>1.9867172899045979</v>
      </c>
      <c r="J1031" s="1">
        <f t="shared" si="715"/>
        <v>1.34342353808077</v>
      </c>
      <c r="K1031" s="1">
        <f t="shared" si="715"/>
        <v>3.0635925130031976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1.9867172866482552</v>
      </c>
      <c r="I1032" s="1">
        <f t="shared" si="716"/>
        <v>1.9867172899045979</v>
      </c>
      <c r="J1032" s="1">
        <f t="shared" si="716"/>
        <v>1.34342353808077</v>
      </c>
      <c r="K1032" s="1">
        <f t="shared" si="716"/>
        <v>3.0635925130031976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7.7038434717028972E-6</v>
      </c>
      <c r="I1033" s="1">
        <f>[1]Residential!E$24</f>
        <v>0</v>
      </c>
      <c r="J1033" s="1">
        <f>[1]Residential!F$24</f>
        <v>9.6419328654909001E-2</v>
      </c>
      <c r="K1033" s="1">
        <f>[1]Residential!G$24</f>
        <v>6.4910466705857428E-2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7.7038434717028972E-6</v>
      </c>
      <c r="I1034" s="1">
        <f t="shared" si="717"/>
        <v>0</v>
      </c>
      <c r="J1034" s="1">
        <f t="shared" si="717"/>
        <v>9.6419328654909001E-2</v>
      </c>
      <c r="K1034" s="1">
        <f t="shared" si="717"/>
        <v>6.4910466705857428E-2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5.6034443962554183</v>
      </c>
      <c r="G1040" s="1">
        <f>[1]Residential!C$21</f>
        <v>9.6725525829034353</v>
      </c>
      <c r="H1040" s="1">
        <f>[1]Residential!D$21</f>
        <v>10.402651284998612</v>
      </c>
      <c r="I1040" s="1">
        <f>[1]Residential!E$21</f>
        <v>8.0623961265213868</v>
      </c>
      <c r="J1040" s="1">
        <f>[1]Residential!F$21</f>
        <v>12.701095609274017</v>
      </c>
      <c r="K1040" s="1">
        <f>[1]Residential!G$21</f>
        <v>13.527750847338915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0.13641046252293446</v>
      </c>
      <c r="G1041" s="1">
        <f t="shared" ref="G1041:K1041" si="721">SUM(G1042:G1044)</f>
        <v>6.322627846182623E-3</v>
      </c>
      <c r="H1041" s="1">
        <f t="shared" si="721"/>
        <v>0.40925797381506607</v>
      </c>
      <c r="I1041" s="1">
        <f t="shared" si="721"/>
        <v>0.5562473318590504</v>
      </c>
      <c r="J1041" s="1">
        <f t="shared" si="721"/>
        <v>3.3050040435119521</v>
      </c>
      <c r="K1041" s="1">
        <f t="shared" si="721"/>
        <v>4.655434123703432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0.13641046252293446</v>
      </c>
      <c r="G1042" s="1">
        <f t="shared" si="722"/>
        <v>6.322627846182623E-3</v>
      </c>
      <c r="H1042" s="1">
        <f t="shared" si="722"/>
        <v>0.40925797381506607</v>
      </c>
      <c r="I1042" s="1">
        <f t="shared" si="722"/>
        <v>0.55621093431751267</v>
      </c>
      <c r="J1042" s="1">
        <f t="shared" si="722"/>
        <v>3.3049482404720822</v>
      </c>
      <c r="K1042" s="1">
        <f t="shared" si="722"/>
        <v>4.6554059399039094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0</v>
      </c>
      <c r="G1044" s="1">
        <f t="shared" si="723"/>
        <v>0</v>
      </c>
      <c r="H1044" s="1">
        <f t="shared" si="723"/>
        <v>0</v>
      </c>
      <c r="I1044" s="1">
        <f t="shared" si="723"/>
        <v>3.639754153776832E-5</v>
      </c>
      <c r="J1044" s="1">
        <f t="shared" si="723"/>
        <v>5.5803039869967727E-5</v>
      </c>
      <c r="K1044" s="1">
        <f t="shared" si="723"/>
        <v>2.8183799522968201E-5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5.467033933732484</v>
      </c>
      <c r="G1045" s="1">
        <f t="shared" ref="G1045:K1045" si="724">G1040-G1041</f>
        <v>9.6662299550572524</v>
      </c>
      <c r="H1045" s="1">
        <f t="shared" si="724"/>
        <v>9.9933933111835458</v>
      </c>
      <c r="I1045" s="1">
        <f t="shared" si="724"/>
        <v>7.5061487946623364</v>
      </c>
      <c r="J1045" s="1">
        <f t="shared" si="724"/>
        <v>9.3960915657620649</v>
      </c>
      <c r="K1045" s="1">
        <f t="shared" si="724"/>
        <v>8.8723167236354818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15.194965262133357</v>
      </c>
      <c r="G1046" s="1">
        <f>[1]Residential!C$25</f>
        <v>18.072767718635482</v>
      </c>
      <c r="H1046" s="1">
        <f>[1]Residential!D$25</f>
        <v>23.346931770452649</v>
      </c>
      <c r="I1046" s="1">
        <f>[1]Residential!E$25</f>
        <v>25.965244204085707</v>
      </c>
      <c r="J1046" s="1">
        <f>[1]Residential!F$25</f>
        <v>31.29532820749062</v>
      </c>
      <c r="K1046" s="1">
        <f>[1]Residential!G$25</f>
        <v>36.072771831744873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13.103972886333752</v>
      </c>
      <c r="G1047" s="1">
        <f t="shared" ref="G1047:K1047" si="725">G1046-G1050</f>
        <v>15.723743514704775</v>
      </c>
      <c r="H1047" s="1">
        <f t="shared" si="725"/>
        <v>17.451535002472653</v>
      </c>
      <c r="I1047" s="1">
        <f t="shared" si="725"/>
        <v>19.741512079812665</v>
      </c>
      <c r="J1047" s="1">
        <f t="shared" si="725"/>
        <v>23.021723977298691</v>
      </c>
      <c r="K1047" s="1">
        <f t="shared" si="725"/>
        <v>25.011673529780673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13.103972886333752</v>
      </c>
      <c r="G1048" s="1">
        <f t="shared" ref="G1048:K1048" si="726">G1047-G1049</f>
        <v>15.723743514704775</v>
      </c>
      <c r="H1048" s="1">
        <f t="shared" si="726"/>
        <v>17.45152438958895</v>
      </c>
      <c r="I1048" s="1">
        <f t="shared" si="726"/>
        <v>19.741500839820038</v>
      </c>
      <c r="J1048" s="1">
        <f t="shared" si="726"/>
        <v>23.021706955797324</v>
      </c>
      <c r="K1048" s="1">
        <f t="shared" si="726"/>
        <v>25.01165900049465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1.0612883702452095E-5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1.1239992627185521E-5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1.7021501367719905E-5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1.4529286024458413E-5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2.0909923757996047</v>
      </c>
      <c r="G1050" s="1">
        <f t="shared" ref="G1050:K1050" si="727">SUM(G1051:G1052)</f>
        <v>2.3490242039307079</v>
      </c>
      <c r="H1050" s="1">
        <f t="shared" si="727"/>
        <v>5.8953967679799968</v>
      </c>
      <c r="I1050" s="1">
        <f t="shared" si="727"/>
        <v>6.2237321242730417</v>
      </c>
      <c r="J1050" s="1">
        <f t="shared" si="727"/>
        <v>8.2736042301919301</v>
      </c>
      <c r="K1050" s="1">
        <f t="shared" si="727"/>
        <v>11.061098301964201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2.0909923757996047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2.3490242039307079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5.895395619649924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6.2237307639339505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8.2736007018159903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11.061094445524139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1.1483300727017146E-6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1.3603390908202473E-6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3.5283759401345066E-6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3.85644006238618E-6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156.73051176555433</v>
      </c>
      <c r="G1053" s="3">
        <f>[1]Residential!C$245</f>
        <v>162.35645903960815</v>
      </c>
      <c r="H1053" s="3">
        <f>[1]Residential!D$245</f>
        <v>162.19185369657094</v>
      </c>
      <c r="I1053" s="3">
        <f>[1]Residential!E$245</f>
        <v>162.42490522773411</v>
      </c>
      <c r="J1053" s="3">
        <f>[1]Residential!F$245</f>
        <v>159.40717014555031</v>
      </c>
      <c r="K1053" s="3">
        <f>[1]Residential!G$245</f>
        <v>153.38491683891428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129.75223779753313</v>
      </c>
      <c r="G1054" s="1">
        <f>[1]Residential!C$116</f>
        <v>136.21163371388141</v>
      </c>
      <c r="H1054" s="1">
        <f>[1]Residential!D$116</f>
        <v>136.06929943969016</v>
      </c>
      <c r="I1054" s="1">
        <f>[1]Residential!E$116</f>
        <v>136.21377198734265</v>
      </c>
      <c r="J1054" s="1">
        <f>[1]Residential!F$116</f>
        <v>133.57199004841382</v>
      </c>
      <c r="K1054" s="1">
        <f>[1]Residential!G$116</f>
        <v>127.09285460711185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27.968323164869794</v>
      </c>
      <c r="G1055" s="1">
        <f t="shared" ref="G1055:K1055" si="730">SUM(G1056:G1057)</f>
        <v>30.089654934229763</v>
      </c>
      <c r="H1055" s="1">
        <f t="shared" si="730"/>
        <v>30.857081102939809</v>
      </c>
      <c r="I1055" s="1">
        <f t="shared" si="730"/>
        <v>32.969478235550085</v>
      </c>
      <c r="J1055" s="1">
        <f t="shared" si="730"/>
        <v>35.138239593050756</v>
      </c>
      <c r="K1055" s="1">
        <f t="shared" si="730"/>
        <v>34.23981183420878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8.9079989665661614</v>
      </c>
      <c r="G1056" s="1">
        <f>[1]Residential!C$102</f>
        <v>7.3879187354844085</v>
      </c>
      <c r="H1056" s="1">
        <f>[1]Residential!D$102</f>
        <v>5.926331974955608</v>
      </c>
      <c r="I1056" s="1">
        <f>[1]Residential!E$102</f>
        <v>5.2246662444516536</v>
      </c>
      <c r="J1056" s="1">
        <f>[1]Residential!F$102</f>
        <v>3.5899745054766448</v>
      </c>
      <c r="K1056" s="1">
        <f>[1]Residential!G$102</f>
        <v>0.60344294529188647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19.060324198303633</v>
      </c>
      <c r="G1057" s="1">
        <f>[1]Residential!C$104</f>
        <v>22.701736198745355</v>
      </c>
      <c r="H1057" s="1">
        <f>[1]Residential!D$104</f>
        <v>24.9307491279842</v>
      </c>
      <c r="I1057" s="1">
        <f>[1]Residential!E$104</f>
        <v>27.74481199109843</v>
      </c>
      <c r="J1057" s="1">
        <f>[1]Residential!F$104</f>
        <v>31.548265087574112</v>
      </c>
      <c r="K1057" s="1">
        <f>[1]Residential!G$104</f>
        <v>33.636368888916891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45.124385639350578</v>
      </c>
      <c r="G1058" s="1">
        <f t="shared" ref="G1058:K1058" si="731">G1059</f>
        <v>37.515774114837797</v>
      </c>
      <c r="H1058" s="1">
        <f t="shared" si="731"/>
        <v>40.048731805402007</v>
      </c>
      <c r="I1058" s="1">
        <f t="shared" si="731"/>
        <v>38.935568788941481</v>
      </c>
      <c r="J1058" s="1">
        <f t="shared" si="731"/>
        <v>30.326618245653751</v>
      </c>
      <c r="K1058" s="1">
        <f t="shared" si="731"/>
        <v>24.545709990121317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45.124385639350578</v>
      </c>
      <c r="G1059" s="1">
        <f>[1]Residential!C$105</f>
        <v>37.515774114837797</v>
      </c>
      <c r="H1059" s="1">
        <f>[1]Residential!D$105</f>
        <v>40.048731805402007</v>
      </c>
      <c r="I1059" s="1">
        <f>[1]Residential!E$105</f>
        <v>38.935568788941481</v>
      </c>
      <c r="J1059" s="1">
        <f>[1]Residential!F$105</f>
        <v>30.326618245653751</v>
      </c>
      <c r="K1059" s="1">
        <f>[1]Residential!G$105</f>
        <v>24.545709990121317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36.569914134427933</v>
      </c>
      <c r="G1060" s="1">
        <f t="shared" ref="G1060:K1060" si="732">SUM(G1061:G1062)</f>
        <v>39.140821514093602</v>
      </c>
      <c r="H1060" s="1">
        <f t="shared" si="732"/>
        <v>36.81023138607582</v>
      </c>
      <c r="I1060" s="1">
        <f t="shared" si="732"/>
        <v>38.002547089198053</v>
      </c>
      <c r="J1060" s="1">
        <f t="shared" si="732"/>
        <v>35.736652437586272</v>
      </c>
      <c r="K1060" s="1">
        <f t="shared" si="732"/>
        <v>32.717917196581617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36.569914134427933</v>
      </c>
      <c r="G1061" s="1">
        <f>[1]Residential!C$106</f>
        <v>39.140821514093602</v>
      </c>
      <c r="H1061" s="1">
        <f>[1]Residential!D$106</f>
        <v>36.810213912698345</v>
      </c>
      <c r="I1061" s="1">
        <f>[1]Residential!E$106</f>
        <v>38.002529145225694</v>
      </c>
      <c r="J1061" s="1">
        <f>[1]Residential!F$106</f>
        <v>35.736624218433775</v>
      </c>
      <c r="K1061" s="1">
        <f>[1]Residential!G$106</f>
        <v>32.717894300246002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1.7473377477486216E-5</v>
      </c>
      <c r="I1062" s="1">
        <f>[1]Residential!E$107</f>
        <v>1.794397235649184E-5</v>
      </c>
      <c r="J1062" s="1">
        <f>[1]Residential!F$107</f>
        <v>2.821915249786282E-5</v>
      </c>
      <c r="K1062" s="1">
        <f>[1]Residential!G$107</f>
        <v>2.2896335614294022E-5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7.2000000913127027E-2</v>
      </c>
      <c r="G1063" s="1">
        <f t="shared" ref="G1063:K1063" si="733">G1064</f>
        <v>7.2000000365995923E-2</v>
      </c>
      <c r="H1063" s="1">
        <f t="shared" si="733"/>
        <v>2.7203885314267401E-6</v>
      </c>
      <c r="I1063" s="1">
        <f t="shared" si="733"/>
        <v>1.6125537710748046E-6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7.2000000913127027E-2</v>
      </c>
      <c r="G1064" s="1">
        <f>[1]Residential!C$108</f>
        <v>7.2000000365995923E-2</v>
      </c>
      <c r="H1064" s="1">
        <f>[1]Residential!D$108</f>
        <v>2.7203885314267401E-6</v>
      </c>
      <c r="I1064" s="1">
        <f>[1]Residential!E$108</f>
        <v>1.6125537710748046E-6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3.8540754081044102</v>
      </c>
      <c r="G1065" s="1">
        <f>SUM([1]Residential!C$109:C$110)</f>
        <v>7.6992185655110434</v>
      </c>
      <c r="H1065" s="1">
        <f>SUM([1]Residential!D$109:D$110)</f>
        <v>8.422091060265986</v>
      </c>
      <c r="I1065" s="1">
        <f>SUM([1]Residential!E$109:E$110)</f>
        <v>6.5350296101940142</v>
      </c>
      <c r="J1065" s="1">
        <f>SUM([1]Residential!F$109:F$110)</f>
        <v>10.318633915392036</v>
      </c>
      <c r="K1065" s="1">
        <f>SUM([1]Residential!G$109:G$110)</f>
        <v>10.99022548754883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7.3267371815326859E-2</v>
      </c>
      <c r="G1066" s="1">
        <f>[1]Residential!C$109</f>
        <v>6.2132419592302642E-3</v>
      </c>
      <c r="H1066" s="1">
        <f>[1]Residential!D$109</f>
        <v>0.39622545712389995</v>
      </c>
      <c r="I1066" s="1">
        <f>[1]Residential!E$109</f>
        <v>0.5123724490978333</v>
      </c>
      <c r="J1066" s="1">
        <f>[1]Residential!F$109</f>
        <v>2.6552618723977917</v>
      </c>
      <c r="K1066" s="1">
        <f>[1]Residential!G$109</f>
        <v>3.6919124091718354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7.3267371815326859E-2</v>
      </c>
      <c r="G1067" s="1">
        <f t="shared" ref="G1067:K1067" si="734">IFERROR(G$1066/G$1041,0)*G1042</f>
        <v>6.2132419592302642E-3</v>
      </c>
      <c r="H1067" s="1">
        <f t="shared" si="734"/>
        <v>0.39622545712389995</v>
      </c>
      <c r="I1067" s="1">
        <f t="shared" si="734"/>
        <v>0.51233892246960389</v>
      </c>
      <c r="J1067" s="1">
        <f t="shared" si="734"/>
        <v>2.6552170398704544</v>
      </c>
      <c r="K1067" s="1">
        <f t="shared" si="734"/>
        <v>3.6918900584916559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0</v>
      </c>
      <c r="G1069" s="1">
        <f t="shared" si="736"/>
        <v>0</v>
      </c>
      <c r="H1069" s="1">
        <f t="shared" si="736"/>
        <v>0</v>
      </c>
      <c r="I1069" s="1">
        <f t="shared" si="736"/>
        <v>3.3526628229422298E-5</v>
      </c>
      <c r="J1069" s="1">
        <f t="shared" si="736"/>
        <v>4.4832527337294702E-5</v>
      </c>
      <c r="K1069" s="1">
        <f t="shared" si="736"/>
        <v>2.2350680179678566E-5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3.7808080362890832</v>
      </c>
      <c r="G1070" s="1">
        <f t="shared" ref="G1070:K1070" si="737">G1065-G1066</f>
        <v>7.6930053235518132</v>
      </c>
      <c r="H1070" s="1">
        <f t="shared" si="737"/>
        <v>8.0258656031420852</v>
      </c>
      <c r="I1070" s="1">
        <f t="shared" si="737"/>
        <v>6.0226571610961805</v>
      </c>
      <c r="J1070" s="1">
        <f t="shared" si="737"/>
        <v>7.6633720429942445</v>
      </c>
      <c r="K1070" s="1">
        <f t="shared" si="737"/>
        <v>7.2983130783769949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9.1310727887555991</v>
      </c>
      <c r="G1071" s="1">
        <f t="shared" ref="G1071:K1071" si="738">G1072</f>
        <v>9.0624229963586629</v>
      </c>
      <c r="H1071" s="1">
        <f t="shared" si="738"/>
        <v>7.298764569072306</v>
      </c>
      <c r="I1071" s="1">
        <f t="shared" si="738"/>
        <v>7.0106921959546593</v>
      </c>
      <c r="J1071" s="1">
        <f t="shared" si="738"/>
        <v>6.1269372273262128</v>
      </c>
      <c r="K1071" s="1">
        <f t="shared" si="738"/>
        <v>4.9459208954759362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9.1310727887555991</v>
      </c>
      <c r="G1072" s="1">
        <f>[1]Residential!C$111</f>
        <v>9.0624229963586629</v>
      </c>
      <c r="H1072" s="1">
        <f>[1]Residential!D$111</f>
        <v>7.298764569072306</v>
      </c>
      <c r="I1072" s="1">
        <f>[1]Residential!E$111</f>
        <v>7.0106921959546593</v>
      </c>
      <c r="J1072" s="1">
        <f>[1]Residential!F$111</f>
        <v>6.1269372273262128</v>
      </c>
      <c r="K1072" s="1">
        <f>[1]Residential!G$111</f>
        <v>4.9459208954759362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2.6968828553670692</v>
      </c>
      <c r="G1073" s="1">
        <f t="shared" ref="G1073:K1073" si="739">G1074</f>
        <v>3.1682189630338216</v>
      </c>
      <c r="H1073" s="1">
        <f t="shared" si="739"/>
        <v>3.1688828524311292</v>
      </c>
      <c r="I1073" s="1">
        <f t="shared" si="739"/>
        <v>3.2969417964960948</v>
      </c>
      <c r="J1073" s="1">
        <f t="shared" si="739"/>
        <v>4.2865014366687593</v>
      </c>
      <c r="K1073" s="1">
        <f t="shared" si="739"/>
        <v>4.5469608546955138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2.6968828553670692</v>
      </c>
      <c r="G1074" s="1">
        <f>[1]Residential!C$112</f>
        <v>3.1682189630338216</v>
      </c>
      <c r="H1074" s="1">
        <f>[1]Residential!D$112</f>
        <v>3.1688828524311292</v>
      </c>
      <c r="I1074" s="1">
        <f>[1]Residential!E$112</f>
        <v>3.2969417964960948</v>
      </c>
      <c r="J1074" s="1">
        <f>[1]Residential!F$112</f>
        <v>4.2865014366687593</v>
      </c>
      <c r="K1074" s="1">
        <f>[1]Residential!G$112</f>
        <v>4.5469608546955138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0.94126965453124956</v>
      </c>
      <c r="I1075" s="1">
        <f t="shared" si="740"/>
        <v>0.94126966050241001</v>
      </c>
      <c r="J1075" s="1">
        <f t="shared" si="740"/>
        <v>1.0555467742114286</v>
      </c>
      <c r="K1075" s="1">
        <f t="shared" si="740"/>
        <v>2.4071084373844602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0.94126965453124956</v>
      </c>
      <c r="I1076" s="1">
        <f>[1]Residential!E$113</f>
        <v>0.94126966050241001</v>
      </c>
      <c r="J1076" s="1">
        <f>[1]Residential!F$113</f>
        <v>1.0555467742114286</v>
      </c>
      <c r="K1076" s="1">
        <f>[1]Residential!G$113</f>
        <v>2.4071084373844602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3.550247333396078</v>
      </c>
      <c r="G1079" s="1">
        <f>[1]Residential!C$10-[1]Residential!C$223</f>
        <v>8.5222529822679753</v>
      </c>
      <c r="H1079" s="1">
        <f>[1]Residential!D$10-[1]Residential!D$223</f>
        <v>8.5222442885833072</v>
      </c>
      <c r="I1079" s="1">
        <f>[1]Residential!E$10-[1]Residential!E$223</f>
        <v>8.5222429979520662</v>
      </c>
      <c r="J1079" s="1">
        <f>[1]Residential!F$10-[1]Residential!F$223</f>
        <v>10.582860418524623</v>
      </c>
      <c r="K1079" s="1">
        <f>[1]Residential!G$10-[1]Residential!G$223</f>
        <v>12.699199911095409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26.978273968021199</v>
      </c>
      <c r="G1080" s="1">
        <f>[1]Residential!C$224</f>
        <v>26.144825325726721</v>
      </c>
      <c r="H1080" s="1">
        <f>[1]Residential!D$224</f>
        <v>26.122554256880814</v>
      </c>
      <c r="I1080" s="1">
        <f>[1]Residential!E$224</f>
        <v>26.211133240391444</v>
      </c>
      <c r="J1080" s="1">
        <f>[1]Residential!F$224</f>
        <v>25.835180097136469</v>
      </c>
      <c r="K1080" s="1">
        <f>[1]Residential!G$224</f>
        <v>26.292062231802426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9.8845834659882676</v>
      </c>
      <c r="G1081" s="1">
        <f t="shared" ref="G1081:K1081" si="742">SUM(G1082:G1083)</f>
        <v>10.604164185837975</v>
      </c>
      <c r="H1081" s="1">
        <f t="shared" si="742"/>
        <v>13.637293696823541</v>
      </c>
      <c r="I1081" s="1">
        <f t="shared" si="742"/>
        <v>14.061507944784896</v>
      </c>
      <c r="J1081" s="1">
        <f t="shared" si="742"/>
        <v>15.133428591984647</v>
      </c>
      <c r="K1081" s="1">
        <f t="shared" si="742"/>
        <v>16.739769213695187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6.6446941804086599</v>
      </c>
      <c r="G1082" s="1">
        <f>[1]Residential!C$231-G1056</f>
        <v>6.9687083258663503</v>
      </c>
      <c r="H1082" s="1">
        <f>[1]Residential!D$231-H1056</f>
        <v>4.5291484206886432</v>
      </c>
      <c r="I1082" s="1">
        <f>[1]Residential!E$231-I1056</f>
        <v>4.4735983895353018</v>
      </c>
      <c r="J1082" s="1">
        <f>[1]Residential!F$231-J1056</f>
        <v>2.7436086355338358</v>
      </c>
      <c r="K1082" s="1">
        <f>[1]Residential!G$231-K1056</f>
        <v>0.46117738820683785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3.2398892855796078</v>
      </c>
      <c r="G1083" s="1">
        <f>[1]Residential!C$233-G1057</f>
        <v>3.6354558599716249</v>
      </c>
      <c r="H1083" s="1">
        <f>[1]Residential!D$233-H1057</f>
        <v>9.1081452761348984</v>
      </c>
      <c r="I1083" s="1">
        <f>[1]Residential!E$233-I1057</f>
        <v>9.5879095552495954</v>
      </c>
      <c r="J1083" s="1">
        <f>[1]Residential!F$233-J1057</f>
        <v>12.389819956450811</v>
      </c>
      <c r="K1083" s="1">
        <f>[1]Residential!G$233-K1057</f>
        <v>16.278591825488348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6.9844554329252588</v>
      </c>
      <c r="G1084" s="1">
        <f t="shared" ref="G1084:K1084" si="743">G1085</f>
        <v>5.9659868459375218</v>
      </c>
      <c r="H1084" s="1">
        <f t="shared" si="743"/>
        <v>8.0504922976842863E-5</v>
      </c>
      <c r="I1084" s="1">
        <f t="shared" si="743"/>
        <v>9.4382002600923443E-5</v>
      </c>
      <c r="J1084" s="1">
        <f t="shared" si="743"/>
        <v>2.1921488233545006E-6</v>
      </c>
      <c r="K1084" s="1">
        <f t="shared" si="743"/>
        <v>1.9017527179698845E-6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6.9844554329252588</v>
      </c>
      <c r="G1085" s="1">
        <f>[1]Residential!C$234-G1059</f>
        <v>5.9659868459375218</v>
      </c>
      <c r="H1085" s="1">
        <f>[1]Residential!D$234-H1059</f>
        <v>8.0504922976842863E-5</v>
      </c>
      <c r="I1085" s="1">
        <f>[1]Residential!E$234-I1059</f>
        <v>9.4382002600923443E-5</v>
      </c>
      <c r="J1085" s="1">
        <f>[1]Residential!F$234-J1059</f>
        <v>2.1921488233545006E-6</v>
      </c>
      <c r="K1085" s="1">
        <f>[1]Residential!G$234-K1059</f>
        <v>1.9017527179698845E-6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6.3804484604425014</v>
      </c>
      <c r="G1086" s="1">
        <f t="shared" ref="G1086:K1086" si="744">SUM(G1087:G1088)</f>
        <v>5.3325054754525638</v>
      </c>
      <c r="H1086" s="1">
        <f t="shared" si="744"/>
        <v>8.6039666486873063</v>
      </c>
      <c r="I1086" s="1">
        <f t="shared" si="744"/>
        <v>8.6039677038314579</v>
      </c>
      <c r="J1086" s="1">
        <f t="shared" si="744"/>
        <v>7.135232750823076</v>
      </c>
      <c r="K1086" s="1">
        <f t="shared" si="744"/>
        <v>4.1858835477722822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6.3804484604425014</v>
      </c>
      <c r="G1087" s="1">
        <f>[1]Residential!C$235-G1061</f>
        <v>5.3325054754525638</v>
      </c>
      <c r="H1087" s="1">
        <f>[1]Residential!D$235-H1061</f>
        <v>8.6039638622258892</v>
      </c>
      <c r="I1087" s="1">
        <f>[1]Residential!E$235-I1061</f>
        <v>8.6039644275218166</v>
      </c>
      <c r="J1087" s="1">
        <f>[1]Residential!F$235-J1061</f>
        <v>7.1352248448094926</v>
      </c>
      <c r="K1087" s="1">
        <f>[1]Residential!G$235-K1061</f>
        <v>4.1858752688092125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2.7864614174973164E-6</v>
      </c>
      <c r="I1088" s="1">
        <f>[1]Residential!E$236-I1062</f>
        <v>3.276309641271303E-6</v>
      </c>
      <c r="J1088" s="1">
        <f>[1]Residential!F$236-J1062</f>
        <v>7.9060135829812891E-6</v>
      </c>
      <c r="K1088" s="1">
        <f>[1]Residential!G$236-K1062</f>
        <v>8.2789630697097903E-6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1.3170379788132416</v>
      </c>
      <c r="G1091" s="1">
        <f t="shared" ref="G1091:K1091" si="745">SUM(G1092,G1096)</f>
        <v>1.4633754950832061</v>
      </c>
      <c r="H1091" s="1">
        <f t="shared" si="745"/>
        <v>1.4690036633424779</v>
      </c>
      <c r="I1091" s="1">
        <f t="shared" si="745"/>
        <v>1.1398577628177575</v>
      </c>
      <c r="J1091" s="1">
        <f t="shared" si="745"/>
        <v>1.7998041002538701</v>
      </c>
      <c r="K1091" s="1">
        <f t="shared" si="745"/>
        <v>1.9169452471479387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2.5037369815261834E-2</v>
      </c>
      <c r="G1092" s="1">
        <f>[1]Residential!C$238-G1066</f>
        <v>1.1809388122698177E-3</v>
      </c>
      <c r="H1092" s="1">
        <f>[1]Residential!D$238-H1066</f>
        <v>6.9110704676490886E-2</v>
      </c>
      <c r="I1092" s="1">
        <f>[1]Residential!E$238-I1066</f>
        <v>8.9369405862687934E-2</v>
      </c>
      <c r="J1092" s="1">
        <f>[1]Residential!F$238-J1066</f>
        <v>0.46313797391926848</v>
      </c>
      <c r="K1092" s="1">
        <f>[1]Residential!G$238-K1066</f>
        <v>0.64395347972308947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2.5037369815261831E-2</v>
      </c>
      <c r="G1093" s="1">
        <f t="shared" ref="G1093:K1095" si="746">IFERROR(G$1092/G$1041,0)*G1042</f>
        <v>1.1809388122698177E-3</v>
      </c>
      <c r="H1093" s="1">
        <f t="shared" si="746"/>
        <v>6.9110704676490886E-2</v>
      </c>
      <c r="I1093" s="1">
        <f t="shared" si="746"/>
        <v>8.9363558056369086E-2</v>
      </c>
      <c r="J1093" s="1">
        <f t="shared" si="746"/>
        <v>0.4631301541083141</v>
      </c>
      <c r="K1093" s="1">
        <f t="shared" si="746"/>
        <v>0.64394958125620283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0</v>
      </c>
      <c r="G1095" s="1">
        <f t="shared" si="746"/>
        <v>0</v>
      </c>
      <c r="H1095" s="1">
        <f t="shared" si="746"/>
        <v>0</v>
      </c>
      <c r="I1095" s="1">
        <f t="shared" si="746"/>
        <v>5.8478063188572842E-6</v>
      </c>
      <c r="J1095" s="1">
        <f t="shared" si="746"/>
        <v>7.8198109544369011E-6</v>
      </c>
      <c r="K1095" s="1">
        <f t="shared" si="746"/>
        <v>3.898466886734854E-6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1.2920006089979799</v>
      </c>
      <c r="G1096" s="1">
        <f>[1]Residential!C$239-G1070</f>
        <v>1.4621945562709362</v>
      </c>
      <c r="H1096" s="1">
        <f>[1]Residential!D$239-H1070</f>
        <v>1.399892958665987</v>
      </c>
      <c r="I1096" s="1">
        <f>[1]Residential!E$239-I1070</f>
        <v>1.0504883569550696</v>
      </c>
      <c r="J1096" s="1">
        <f>[1]Residential!F$239-J1070</f>
        <v>1.3366661263346016</v>
      </c>
      <c r="K1096" s="1">
        <f>[1]Residential!G$239-K1070</f>
        <v>1.2729917674248492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0.52046940820208931</v>
      </c>
      <c r="G1097" s="1">
        <f t="shared" ref="G1097:K1097" si="747">G1098</f>
        <v>0.59724015012215581</v>
      </c>
      <c r="H1097" s="1">
        <f t="shared" si="747"/>
        <v>0.29668261037765031</v>
      </c>
      <c r="I1097" s="1">
        <f t="shared" si="747"/>
        <v>0.28497294579963039</v>
      </c>
      <c r="J1097" s="1">
        <f t="shared" si="747"/>
        <v>0.24904977882546753</v>
      </c>
      <c r="K1097" s="1">
        <f t="shared" si="747"/>
        <v>0.20104343404177705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0.52046940820208931</v>
      </c>
      <c r="G1098" s="1">
        <f>[1]Residential!C$240-G1072</f>
        <v>0.59724015012215581</v>
      </c>
      <c r="H1098" s="1">
        <f>[1]Residential!D$240-H1072</f>
        <v>0.29668261037765031</v>
      </c>
      <c r="I1098" s="1">
        <f>[1]Residential!E$240-I1072</f>
        <v>0.28497294579963039</v>
      </c>
      <c r="J1098" s="1">
        <f>[1]Residential!F$240-J1072</f>
        <v>0.24904977882546753</v>
      </c>
      <c r="K1098" s="1">
        <f>[1]Residential!G$240-K1072</f>
        <v>0.20104343404177705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0.16979119698998568</v>
      </c>
      <c r="G1099" s="1">
        <f t="shared" ref="G1099" si="748">G1100</f>
        <v>0.19483588902015603</v>
      </c>
      <c r="H1099" s="1">
        <f t="shared" ref="H1099" si="749">H1100</f>
        <v>0.12880984607861468</v>
      </c>
      <c r="I1099" s="1">
        <f t="shared" ref="I1099" si="750">I1100</f>
        <v>0.13401521125049864</v>
      </c>
      <c r="J1099" s="1">
        <f t="shared" ref="J1099" si="751">J1100</f>
        <v>0.17423914501981042</v>
      </c>
      <c r="K1099" s="1">
        <f t="shared" ref="K1099" si="752">K1100</f>
        <v>0.18482637438931793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0.16979119698998568</v>
      </c>
      <c r="G1100" s="1">
        <f>[1]Residential!C$241-G1074</f>
        <v>0.19483588902015603</v>
      </c>
      <c r="H1100" s="1">
        <f>[1]Residential!D$241-H1074</f>
        <v>0.12880984607861468</v>
      </c>
      <c r="I1100" s="1">
        <f>[1]Residential!E$241-I1074</f>
        <v>0.13401521125049864</v>
      </c>
      <c r="J1100" s="1">
        <f>[1]Residential!F$241-J1074</f>
        <v>0.17423914501981042</v>
      </c>
      <c r="K1100" s="1">
        <f>[1]Residential!G$241-K1074</f>
        <v>0.18482637438931793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1.9867172866482552</v>
      </c>
      <c r="I1101" s="1">
        <f t="shared" ref="I1101" si="755">I1102</f>
        <v>1.9867172899045979</v>
      </c>
      <c r="J1101" s="1">
        <f t="shared" ref="J1101" si="756">J1102</f>
        <v>1.34342353808077</v>
      </c>
      <c r="K1101" s="1">
        <f t="shared" ref="K1101" si="757">K1102</f>
        <v>3.063592513003198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1.9867172866482552</v>
      </c>
      <c r="I1102" s="1">
        <f>[1]Residential!E$242-I1076</f>
        <v>1.9867172899045979</v>
      </c>
      <c r="J1102" s="1">
        <f>[1]Residential!F$242-J1076</f>
        <v>1.34342353808077</v>
      </c>
      <c r="K1102" s="1">
        <f>[1]Residential!G$242-K1076</f>
        <v>3.063592513003198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0.94999999999999951</v>
      </c>
      <c r="G1107" s="4">
        <f t="shared" ref="G1107:K1108" si="765">IFERROR(G1056/G973,"-")</f>
        <v>0.9500000000000004</v>
      </c>
      <c r="H1107" s="4">
        <f t="shared" si="765"/>
        <v>0.94999999999999984</v>
      </c>
      <c r="I1107" s="4">
        <f t="shared" si="765"/>
        <v>0.95000000000000007</v>
      </c>
      <c r="J1107" s="4">
        <f t="shared" si="765"/>
        <v>0.95000000000000029</v>
      </c>
      <c r="K1107" s="4">
        <f t="shared" si="765"/>
        <v>0.95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3.2000000000000015</v>
      </c>
      <c r="G1108" s="4">
        <f t="shared" si="765"/>
        <v>3.2533333333333343</v>
      </c>
      <c r="H1108" s="4">
        <f t="shared" si="765"/>
        <v>3.3333333333333366</v>
      </c>
      <c r="I1108" s="4">
        <f t="shared" si="765"/>
        <v>3.4666666666666686</v>
      </c>
      <c r="J1108" s="4">
        <f t="shared" si="765"/>
        <v>3.6999999999999993</v>
      </c>
      <c r="K1108" s="4">
        <f t="shared" si="765"/>
        <v>3.9000000375746153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0.89583333333333426</v>
      </c>
      <c r="H1109" s="4">
        <f t="shared" si="766"/>
        <v>0.89583333333333359</v>
      </c>
      <c r="I1109" s="4">
        <f t="shared" si="766"/>
        <v>0.89583333333333437</v>
      </c>
      <c r="J1109" s="4">
        <f t="shared" si="766"/>
        <v>0.8958333333333337</v>
      </c>
      <c r="K1109" s="4">
        <f t="shared" si="766"/>
        <v>0.89583333333333359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0.94999999999999962</v>
      </c>
      <c r="G1110" s="4">
        <f t="shared" ref="G1110:K1110" si="767">IFERROR(G1061/G996,"-")</f>
        <v>0.94999999999999973</v>
      </c>
      <c r="H1110" s="4">
        <f t="shared" si="767"/>
        <v>0.94999999999999984</v>
      </c>
      <c r="I1110" s="4">
        <f t="shared" si="767"/>
        <v>0.95000000000000051</v>
      </c>
      <c r="J1110" s="4">
        <f t="shared" si="767"/>
        <v>0.95</v>
      </c>
      <c r="K1110" s="4">
        <f t="shared" si="767"/>
        <v>0.95000000000000029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2.5469562469502161</v>
      </c>
      <c r="I1111" s="4">
        <f t="shared" si="768"/>
        <v>2.676614948289612</v>
      </c>
      <c r="J1111" s="4">
        <f t="shared" si="768"/>
        <v>2.5200957030979283</v>
      </c>
      <c r="K1111" s="4">
        <f t="shared" si="768"/>
        <v>2.7364885756275146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0.71999999999999909</v>
      </c>
      <c r="G1112" s="4">
        <f t="shared" ref="G1112:K1112" si="769">IFERROR(G1064/G1015,"-")</f>
        <v>0.71999999999999942</v>
      </c>
      <c r="H1112" s="4">
        <f t="shared" si="769"/>
        <v>0.71999999999999986</v>
      </c>
      <c r="I1112" s="4">
        <f t="shared" si="769"/>
        <v>0.72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0.71999999999999964</v>
      </c>
      <c r="G1117" s="4">
        <f t="shared" ref="G1117:K1117" si="770">IFERROR(G1072/G1020,"-")</f>
        <v>0.7200000000000002</v>
      </c>
      <c r="H1117" s="4">
        <f t="shared" si="770"/>
        <v>0.72000000000000053</v>
      </c>
      <c r="I1117" s="4">
        <f t="shared" si="770"/>
        <v>0.72000000000000064</v>
      </c>
      <c r="J1117" s="4">
        <f t="shared" si="770"/>
        <v>0.72000000000000053</v>
      </c>
      <c r="K1117" s="4">
        <f t="shared" si="770"/>
        <v>0.72000000000000031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0.90000000000000024</v>
      </c>
      <c r="G1118" s="4">
        <f t="shared" ref="G1118:K1118" si="771">IFERROR(G1074/G1025,"-")</f>
        <v>0.8999999999999998</v>
      </c>
      <c r="H1118" s="4">
        <f t="shared" si="771"/>
        <v>0.9000000000000008</v>
      </c>
      <c r="I1118" s="4">
        <f t="shared" si="771"/>
        <v>0.89999999999999902</v>
      </c>
      <c r="J1118" s="4">
        <f t="shared" si="771"/>
        <v>0.90000000000000036</v>
      </c>
      <c r="K1118" s="4">
        <f t="shared" si="771"/>
        <v>0.89999999999999991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0.79000000000000037</v>
      </c>
      <c r="G1121" s="4">
        <f t="shared" ref="G1121:K1122" si="773">IFERROR(G1082/G976,"-")</f>
        <v>0.79200000000000004</v>
      </c>
      <c r="H1121" s="4">
        <f t="shared" si="773"/>
        <v>0.79500000000000082</v>
      </c>
      <c r="I1121" s="4">
        <f t="shared" si="773"/>
        <v>0.80000000000000071</v>
      </c>
      <c r="J1121" s="4">
        <f t="shared" si="773"/>
        <v>0.80999999999999972</v>
      </c>
      <c r="K1121" s="4">
        <f t="shared" si="773"/>
        <v>0.81999999999999895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2.8200000000000003</v>
      </c>
      <c r="G1122" s="4">
        <f t="shared" si="773"/>
        <v>2.8259999999999992</v>
      </c>
      <c r="H1122" s="4">
        <f t="shared" si="773"/>
        <v>2.8350000000000004</v>
      </c>
      <c r="I1122" s="4">
        <f t="shared" si="773"/>
        <v>2.8499999999999992</v>
      </c>
      <c r="J1122" s="4">
        <f t="shared" si="773"/>
        <v>3.0100000000000007</v>
      </c>
      <c r="K1122" s="4">
        <f t="shared" si="773"/>
        <v>3.120000000000001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74">IFERROR(G1085/G989,"-")</f>
        <v>0.71458333333333224</v>
      </c>
      <c r="H1123" s="4">
        <f t="shared" si="774"/>
        <v>0.72395833335374393</v>
      </c>
      <c r="I1123" s="4">
        <f t="shared" si="774"/>
        <v>0.73958333335810378</v>
      </c>
      <c r="J1123" s="4">
        <f t="shared" si="774"/>
        <v>0.75520833300946966</v>
      </c>
      <c r="K1123" s="4">
        <f t="shared" si="774"/>
        <v>0.75520833387746467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0.75000000000000022</v>
      </c>
      <c r="G1124" s="4">
        <f t="shared" ref="G1124:K1124" si="775">IFERROR(G1087/G1005,"-")</f>
        <v>0.75399999999999889</v>
      </c>
      <c r="H1124" s="4">
        <f t="shared" si="775"/>
        <v>0.76000051717360673</v>
      </c>
      <c r="I1124" s="4">
        <f t="shared" si="775"/>
        <v>0.76999999999999935</v>
      </c>
      <c r="J1124" s="4">
        <f t="shared" si="775"/>
        <v>0.79852455677984568</v>
      </c>
      <c r="K1124" s="4">
        <f t="shared" si="775"/>
        <v>0.81004916118722348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1.7009999999999987</v>
      </c>
      <c r="I1125" s="4">
        <f t="shared" si="776"/>
        <v>1.7099999999999995</v>
      </c>
      <c r="J1125" s="4">
        <f t="shared" si="776"/>
        <v>1.8059999999999994</v>
      </c>
      <c r="K1125" s="4">
        <f t="shared" si="776"/>
        <v>1.8719999999999981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0.50000000000000067</v>
      </c>
      <c r="G1130" s="4">
        <f t="shared" ref="G1130:K1130" si="777">IFERROR(G1098/G1022,"-")</f>
        <v>0.50000000000000056</v>
      </c>
      <c r="H1130" s="4">
        <f t="shared" si="777"/>
        <v>0.49999999999999989</v>
      </c>
      <c r="I1130" s="4">
        <f t="shared" si="777"/>
        <v>0.50000000000000067</v>
      </c>
      <c r="J1130" s="4">
        <f t="shared" si="777"/>
        <v>0.49999999999999944</v>
      </c>
      <c r="K1130" s="4">
        <f t="shared" si="777"/>
        <v>0.49999999999999933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0.62500000000000033</v>
      </c>
      <c r="G1131" s="4">
        <f t="shared" ref="G1131:K1131" si="778">IFERROR(G1100/G1027,"-")</f>
        <v>0.62500000000000089</v>
      </c>
      <c r="H1131" s="4">
        <f t="shared" si="778"/>
        <v>0.62500000000000067</v>
      </c>
      <c r="I1131" s="4">
        <f t="shared" si="778"/>
        <v>0.62500000000000067</v>
      </c>
      <c r="J1131" s="4">
        <f t="shared" si="778"/>
        <v>0.62500000000000056</v>
      </c>
      <c r="K1131" s="4">
        <f t="shared" si="778"/>
        <v>0.62499999999999867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139.54798198133844</v>
      </c>
      <c r="G1134" s="3">
        <f t="shared" si="780"/>
        <v>138.69330324197551</v>
      </c>
      <c r="H1134" s="3">
        <f t="shared" si="780"/>
        <v>127.52844058582379</v>
      </c>
      <c r="I1134" s="3">
        <f t="shared" si="780"/>
        <v>105.37185672111313</v>
      </c>
      <c r="J1134" s="3">
        <f t="shared" si="780"/>
        <v>78.058222915591813</v>
      </c>
      <c r="K1134" s="3">
        <f t="shared" si="780"/>
        <v>65.906552105293656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0.73705629380280024</v>
      </c>
      <c r="G1135" s="1">
        <f t="shared" ref="G1135:K1135" si="781">SUM(G1136:G1149)</f>
        <v>1.6556175555605019</v>
      </c>
      <c r="H1135" s="1">
        <f t="shared" si="781"/>
        <v>2.5387415148979309</v>
      </c>
      <c r="I1135" s="1">
        <f t="shared" si="781"/>
        <v>8.1583621970081754</v>
      </c>
      <c r="J1135" s="1">
        <f t="shared" si="781"/>
        <v>21.498754079785353</v>
      </c>
      <c r="K1135" s="1">
        <f t="shared" si="781"/>
        <v>22.573787603905906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0.46789251351391298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0.37693186682544683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0.26222965844429547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0.11309561478560606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7.6702112882825789E-3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0.23394755534277709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0.47281475503980103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0.40397184664949737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2.6875628600843061E-2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0.74857268855090664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6.6179755473338445E-2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0.10209525882052831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0.1266946115812515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4.2612529815387123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10.243622478623537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8.4276305036764256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4.568667582735892E-2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6.7726932743536833E-2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8.8831440395250483E-2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1.3427222399360557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4.911083830770294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4.0477631141466857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0.14962484887741923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0.77310810002362818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1.3569569867114635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1.1428485018374737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3.4971370488036224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3.7491191736947811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1.3688145631932207E-5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4.0832756513215162E-6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7.9373780434046883E-6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0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0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2.2888224879710487E-6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7.9379148054966944E-3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4.7896569772836181E-5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4.9970189340144154E-5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0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5.2061694971167444E-7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1.745759632361522E-2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4.3464787402331811E-2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5.5942299745855975E-2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4.2965372612716211E-3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0.16667469246005107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1.7471994526353288E-2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2.0275730235071683E-2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2.4920691615964784E-2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8.5994464724928463E-7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1.1757424620543108E-6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9.3307847109369598E-7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0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1.3889662449731513E-7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0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0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0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0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2.7932324822731322E-7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5.5363353545902703E-7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7.1865958590832394E-5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0.10022990769129152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0.74033876695021295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2.8154703607301261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3.4694871071793294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5.8853848966425613E-2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6.7191657551749356E-2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7.3081672629313615E-2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1.026445480992501E-6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1.2522975292796629E-6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1.2953485547293758E-4</v>
      </c>
      <c r="J1149" s="1">
        <f>[1]Transport!F$32</f>
        <v>2.6602928227741974E-4</v>
      </c>
      <c r="K1149" s="1">
        <f>[1]Transport!G$32</f>
        <v>1.9645368219072528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8.0347440142848495E-4</v>
      </c>
      <c r="G1150" s="1">
        <f t="shared" ref="G1150:K1150" si="786">SUM(G1151:G1154)</f>
        <v>1.9862697358560676E-3</v>
      </c>
      <c r="H1150" s="1">
        <f t="shared" si="786"/>
        <v>1.8948995839500671E-3</v>
      </c>
      <c r="I1150" s="1">
        <f t="shared" si="786"/>
        <v>1.5865137118255728E-3</v>
      </c>
      <c r="J1150" s="1">
        <f t="shared" si="786"/>
        <v>7.3011229145391785E-4</v>
      </c>
      <c r="K1150" s="1">
        <f t="shared" si="786"/>
        <v>1.695646492415071E-3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0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0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0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3.5869326920228616E-4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1.0492591557143989E-4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7.592551868062421E-5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9.3297641221153213E-5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9.3225523105870784E-5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7.8844771667444549E-5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7.1029687328840772E-7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0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7.2754888274786076E-4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1.8929720946349142E-3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1.8016740608441963E-3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1.5076689401581282E-3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3.2847768999305494E-7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0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0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0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0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3.7038024768835021E-4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1.5907205768436311E-3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77.086566832455944</v>
      </c>
      <c r="G1155" s="1">
        <f t="shared" ref="G1155:K1155" si="787">SUM(G1160:G1177)</f>
        <v>77.817259553097415</v>
      </c>
      <c r="H1155" s="1">
        <f t="shared" si="787"/>
        <v>77.432962361627204</v>
      </c>
      <c r="I1155" s="1">
        <f t="shared" si="787"/>
        <v>64.584452913055188</v>
      </c>
      <c r="J1155" s="1">
        <f t="shared" si="787"/>
        <v>41.339588363052947</v>
      </c>
      <c r="K1155" s="1">
        <f t="shared" si="787"/>
        <v>33.175593810931645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72.866849060535642</v>
      </c>
      <c r="G1156" s="1">
        <f t="shared" ref="G1156:K1156" si="788">G1155-G1157</f>
        <v>73.557543626231507</v>
      </c>
      <c r="H1156" s="1">
        <f t="shared" si="788"/>
        <v>73.194282195530221</v>
      </c>
      <c r="I1156" s="1">
        <f t="shared" si="788"/>
        <v>61.049100546906892</v>
      </c>
      <c r="J1156" s="1">
        <f t="shared" si="788"/>
        <v>39.076659373930426</v>
      </c>
      <c r="K1156" s="1">
        <f t="shared" si="788"/>
        <v>31.359561712144561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4.2197177719202985</v>
      </c>
      <c r="G1157" s="1">
        <f t="shared" ref="G1157" si="790">SUM(G1158:G1159)</f>
        <v>4.2597159268659155</v>
      </c>
      <c r="H1157" s="1">
        <f t="shared" ref="H1157" si="791">SUM(H1158:H1159)</f>
        <v>4.2386801660969819</v>
      </c>
      <c r="I1157" s="1">
        <f t="shared" ref="I1157" si="792">SUM(I1158:I1159)</f>
        <v>3.5353523661482922</v>
      </c>
      <c r="J1157" s="1">
        <f t="shared" ref="J1157" si="793">SUM(J1158:J1159)</f>
        <v>2.262928989122523</v>
      </c>
      <c r="K1157" s="1">
        <f t="shared" ref="K1157" si="794">SUM(K1158:K1159)</f>
        <v>1.8160320987870846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4.2197177719202985</v>
      </c>
      <c r="G1158" s="1">
        <f>[1]Transport!C$25/SUM([1]Transport!C$21,[1]Transport!C$25)*G1155*(G$34+G$598)/(G$34+G$598+G$37)</f>
        <v>4.2597159268659155</v>
      </c>
      <c r="H1158" s="1">
        <f>[1]Transport!D$25/SUM([1]Transport!D$21,[1]Transport!D$25)*H1155*(H$34+H$598)/(H$34+H$598+H$37)</f>
        <v>4.2386801660969819</v>
      </c>
      <c r="I1158" s="1">
        <f>[1]Transport!E$25/SUM([1]Transport!E$21,[1]Transport!E$25)*I1155*(I$34+I$598)/(I$34+I$598+I$37)</f>
        <v>3.5353523661482922</v>
      </c>
      <c r="J1158" s="1">
        <f>[1]Transport!F$25/SUM([1]Transport!F$21,[1]Transport!F$25)*J1155*(J$34+J$598)/(J$34+J$598+J$37)</f>
        <v>2.262928989122523</v>
      </c>
      <c r="K1158" s="1">
        <f>[1]Transport!G$25/SUM([1]Transport!G$21,[1]Transport!G$25)*K1155*(K$34+K$598)/(K$34+K$598+K$37)</f>
        <v>1.8160320987870846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</v>
      </c>
      <c r="K1159" s="1">
        <f>(K$37+K$717)/([1]Transport!G$21+[1]Transport!G$25)*K1155</f>
        <v>0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1.2540507135947647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1.2428786246027355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0.9251827944451575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0.43896292972898232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4.7091345472870451E-2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5.3050549386832818E-2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3.678824958037534E-2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2.8098363825684518E-2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1.629813271593862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0.61733002616704502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0.13296401940101665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0.20368100819590296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1.166593076971385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1.0159030263196247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0.10627986857490121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1.3062616418137662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0.10002715570942119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1.4800397488534203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1.398902873214755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1.1192746999329124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5.1970446631923282E-7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1.3636942749604101E-8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9.4063321818890169E-2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0.13497456265216862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0.13004554326245013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0.10743788209871015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1.272866642015242E-6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1.6217168283860598E-6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63.987644124059351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58.473368152227515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48.796809427870421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11.026107646405436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0.32363647040685145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0.37246725076325626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0.25685811152304622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0.21509237895446229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4.324115219641658E-7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3.7031237837779125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5.3066085208894878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3.7640933689885268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4.1005842916726971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1.2376992299374891E-5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3.5969314727350965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5.739891960144428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7.4176704420167221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12.423077891505359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2.7025396552529606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4.8187648217117606E-7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3.5141573862277125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4.1651067333249303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12.713656267914667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28.063965668151283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32.87277898799227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27.42101538705348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0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8.5508988628184033E-6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1.5897237428301422E-5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3.8943530190527798E-6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0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2.2273361943483288E-6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3.3029877257511213E-5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1.4084756846914775E-5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0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2.8249145385394933E-6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1.6079575160869462E-5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6.0940672724043622E-6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0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6.8781354204741059E-6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5.4018062821876649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4.0141250816031704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3.621656262465994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3.3927589122860295E-4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3.0794574177831039E-4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2.2883426927336483E-4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1.5409121423126681E-4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1.2815180016950761E-7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0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7.9101341261680322E-2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0.14762835140054378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0.11629855854716249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0.13134422311472405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4.9123604200024011E-6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4.0595326496055743E-7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7.5980951463628238E-2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0.23785082708003549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0.47024666236351464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0.34366330814305751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1.4001681555097128E-2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0.20932733704991452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0.17745547063551959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0.25940531783435766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0.23956766937473517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0.1689152231105053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6.1008163981585913E-6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6.3319793074014092E-7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61.610312887812007</v>
      </c>
      <c r="G1178" s="1">
        <f t="shared" ref="G1178:K1178" si="795">SUM(G1183:G1200)</f>
        <v>59.080797336153942</v>
      </c>
      <c r="H1178" s="1">
        <f t="shared" si="795"/>
        <v>47.34369597847553</v>
      </c>
      <c r="I1178" s="1">
        <f t="shared" si="795"/>
        <v>32.163294039330559</v>
      </c>
      <c r="J1178" s="1">
        <f t="shared" si="795"/>
        <v>14.765806309753978</v>
      </c>
      <c r="K1178" s="1">
        <f t="shared" si="795"/>
        <v>9.7859228921292623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60.095246251483822</v>
      </c>
      <c r="G1179" s="1">
        <f t="shared" ref="G1179:K1179" si="796">G1178-G1180</f>
        <v>57.512923542495869</v>
      </c>
      <c r="H1179" s="1">
        <f t="shared" si="796"/>
        <v>45.84315250082237</v>
      </c>
      <c r="I1179" s="1">
        <f t="shared" si="796"/>
        <v>31.096645223081357</v>
      </c>
      <c r="J1179" s="1">
        <f t="shared" si="796"/>
        <v>14.447346082799912</v>
      </c>
      <c r="K1179" s="1">
        <f t="shared" si="796"/>
        <v>9.4933670982401992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1.5150666363281882</v>
      </c>
      <c r="G1180" s="1">
        <f t="shared" ref="G1180" si="800">SUM(G1181:G1182)</f>
        <v>1.5678737936580744</v>
      </c>
      <c r="H1180" s="1">
        <f t="shared" ref="H1180" si="801">SUM(H1181:H1182)</f>
        <v>1.5005434776531625</v>
      </c>
      <c r="I1180" s="1">
        <f t="shared" ref="I1180" si="802">SUM(I1181:I1182)</f>
        <v>1.0666488162492009</v>
      </c>
      <c r="J1180" s="1">
        <f t="shared" ref="J1180" si="803">SUM(J1181:J1182)</f>
        <v>0.31846022695406645</v>
      </c>
      <c r="K1180" s="1">
        <f t="shared" ref="K1180" si="804">SUM(K1181:K1182)</f>
        <v>0.29255579388906322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1.5150666363281882</v>
      </c>
      <c r="G1181" s="1">
        <f>[1]Transport!C$26/SUM([1]Transport!C$22,[1]Transport!C$26)*G1178*(G$33+G$580)/(G$33+G$580+G$36)</f>
        <v>1.5678737936580744</v>
      </c>
      <c r="H1181" s="1">
        <f>[1]Transport!D$26/SUM([1]Transport!D$22,[1]Transport!D$26)*H1178*(H$33+H$580)/(H$33+H$580+H$36)</f>
        <v>1.5005434776531625</v>
      </c>
      <c r="I1181" s="1">
        <f>[1]Transport!E$26/SUM([1]Transport!E$22,[1]Transport!E$26)*I1178*(I$33+I$580)/(I$33+I$580+I$36)</f>
        <v>1.0666488162492009</v>
      </c>
      <c r="J1181" s="1">
        <f>[1]Transport!F$26/SUM([1]Transport!F$22,[1]Transport!F$26)*J1178*(J$33+J$580)/(J$33+J$580+J$36)</f>
        <v>0.31846022695406645</v>
      </c>
      <c r="K1181" s="1">
        <f>[1]Transport!G$26/SUM([1]Transport!G$22,[1]Transport!G$26)*K1178*(K$33+K$580)/(K$33+K$580+K$36)</f>
        <v>0.22117476190291727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</v>
      </c>
      <c r="K1182" s="1">
        <f>(K$36+K$716)/([1]Transport!G$22+[1]Transport!G$26)*K1178</f>
        <v>7.138103198614594E-2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3.4644989827351243E-5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3.6628786131170596E-7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2.7131515480889365E-6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3.057396674853623E-6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8.5135664082086018E-2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4.4862820071335019E-2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2.9047957330386007E-3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0.72809284865580759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1.6577690559552423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1.405026762627839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2.4526249117560703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2.7884860162664249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3.0276413848879816E-2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4.5099438484072524E-2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4.3121586682714944E-2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3.216029496163985E-2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5.9027581827444422E-7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2.6604268074742403E-8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3.5662201182954274E-2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0.21268877649581977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0.20088845894974677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0.1623296464087296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1.3745316331918595E-6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1.7338024568254826E-6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53.994149792929846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48.700921467772964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35.237593553626994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16.032054052415376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5.5349362593624506E-3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5.8020487084837914E-3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4.0581749533689544E-3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2.757772554500164E-3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0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0.92699464570080559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0.98786542740616845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0.89846803320422508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0.74936135626570011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1.032804989128771E-7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4.6662387737964206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5.3267132575895335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5.2757634488997436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4.0287422183529626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3.0664011642381447E-7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1.9421525687233137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2.2108279281634378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2.1743739317510609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1.6738629224080988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0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0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5.709714250480584E-6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1.4634326831950186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1.0168261702448875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0.22429537008339565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0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2.4502438916889596E-6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1.5520159345451161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0.4532584529372094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4.4794825079960051E-6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2.7086458143085226E-6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6.7332154715792842E-5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0.89330402085518712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2.1889929832951527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0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7.6787116755574097E-8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1.4103333364490201E-7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1.2316286009373601E-6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4.7191839119646304E-8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1.9029607280295434E-5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2.6738252198913114E-5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1.9341893947501554E-5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1.5290161309092932E-5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1.844648594052442E-7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0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3.4096108906469022E-6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4.5078592069110408E-6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7.3305644382834534E-6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1.1012878285730321E-5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6.2514151579983713E-6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6.5337341961302918E-7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1.0172137379295493E-4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9.6510792225458367E-4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1.0686281944584044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4.4819651860111218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9.8646394792475594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4.5392779431668409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6.2399540555822417E-3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0.86178942255613578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0.78299120899301544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0.57948837596013347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7.5683942932780663E-6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8.1879162054594459E-7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0.11324249286625401</v>
      </c>
      <c r="G1201" s="1">
        <f t="shared" ref="G1201:K1201" si="805">SUM(G1206:G1210)</f>
        <v>0.1376425274278045</v>
      </c>
      <c r="H1201" s="1">
        <f t="shared" si="805"/>
        <v>0.21114583123916919</v>
      </c>
      <c r="I1201" s="1">
        <f t="shared" si="805"/>
        <v>0.46416105800737578</v>
      </c>
      <c r="J1201" s="1">
        <f t="shared" si="805"/>
        <v>0.45334405070808653</v>
      </c>
      <c r="K1201" s="1">
        <f t="shared" si="805"/>
        <v>0.36955215183442869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0.10474729445661754</v>
      </c>
      <c r="G1202" s="1">
        <f t="shared" ref="G1202:K1202" si="806">G1201-G1203</f>
        <v>0.11625436805854483</v>
      </c>
      <c r="H1202" s="1">
        <f t="shared" si="806"/>
        <v>0.21044952212301479</v>
      </c>
      <c r="I1202" s="1">
        <f t="shared" si="806"/>
        <v>0.46416105800737578</v>
      </c>
      <c r="J1202" s="1">
        <f t="shared" si="806"/>
        <v>8.3608730688265465E-2</v>
      </c>
      <c r="K1202" s="1">
        <f t="shared" si="806"/>
        <v>0.35612889651399521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8.4951984096364765E-3</v>
      </c>
      <c r="G1203" s="1">
        <f t="shared" ref="G1203" si="807">SUM(G1204:G1205)</f>
        <v>2.1388159369259668E-2</v>
      </c>
      <c r="H1203" s="1">
        <f t="shared" ref="H1203" si="808">SUM(H1204:H1205)</f>
        <v>6.9630911615440824E-4</v>
      </c>
      <c r="I1203" s="1">
        <f t="shared" ref="I1203" si="809">SUM(I1204:I1205)</f>
        <v>0</v>
      </c>
      <c r="J1203" s="1">
        <f t="shared" ref="J1203" si="810">SUM(J1204:J1205)</f>
        <v>0.36973532001982107</v>
      </c>
      <c r="K1203" s="1">
        <f t="shared" ref="K1203" si="811">SUM(K1204:K1205)</f>
        <v>1.3423255320433491E-2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8.4951984096364765E-3</v>
      </c>
      <c r="G1204" s="1">
        <f>[1]Transport!C$27/SUM([1]Transport!C$24,[1]Transport!C$27)*G1201*(G$45+G$612)/(G$45+G$612+G$47)</f>
        <v>2.1388159369259668E-2</v>
      </c>
      <c r="H1204" s="1">
        <f>[1]Transport!D$27/SUM([1]Transport!D$24,[1]Transport!D$27)*H1201*(H$45+H$612)/(H$45+H$612+H$47)</f>
        <v>6.9630911615440824E-4</v>
      </c>
      <c r="I1204" s="1">
        <f>[1]Transport!E$27/SUM([1]Transport!E$24,[1]Transport!E$27)*I1201*(I$45+I$612)/(I$45+I$612+I$47)</f>
        <v>0</v>
      </c>
      <c r="J1204" s="1">
        <f>[1]Transport!F$27/SUM([1]Transport!F$24,[1]Transport!F$27)*J1201*(J$45+J$612)/(J$45+J$612+J$47)</f>
        <v>0</v>
      </c>
      <c r="K1204" s="1">
        <f>[1]Transport!G$27/SUM([1]Transport!G$24,[1]Transport!G$27)*K1201*(K$45+K$612)/(K$45+K$612+K$47)</f>
        <v>0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0.36973532001982107</v>
      </c>
      <c r="K1205" s="1">
        <f>(K$47+K$714)/([1]Transport!G$24+[1]Transport!G$27)*K1201</f>
        <v>1.3423255320433491E-2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3.8927020199090246E-3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2.4845374781394345E-2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1.6612649390436787E-2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1.3114972117134279E-2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0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5.6158823301836441E-2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6.076271158993013E-2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5.9925441852432065E-2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4.8543242349126416E-2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1.4034462389250161E-7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4.6861489970283507E-3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4.887666264040736E-3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9.0659013819523779E-2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0.36853115982256257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0.12412681775361541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4.1051504147813498E-6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4.8504818547480198E-2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4.7146774792439304E-2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4.3948726176776566E-2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3.3971683718552519E-2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0.32921709260984722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0.36954804668401392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49.003102535073062</v>
      </c>
      <c r="G1211" s="3">
        <f t="shared" ref="G1211:K1211" si="812">SUM(G1212:G1261)</f>
        <v>57.664079954234147</v>
      </c>
      <c r="H1211" s="3">
        <f t="shared" si="812"/>
        <v>59.969099462124312</v>
      </c>
      <c r="I1211" s="3">
        <f t="shared" si="812"/>
        <v>62.349572680400904</v>
      </c>
      <c r="J1211" s="3">
        <f t="shared" si="812"/>
        <v>62.365201876444047</v>
      </c>
      <c r="K1211" s="3">
        <f t="shared" si="812"/>
        <v>61.165638303113525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0.41619600282017039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0.36070320463101829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0.27746400390452497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0.13873200105806843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1.389590682185436E-2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0.42383622928485853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0.85658524036592498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0.73186447266053989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4.8690744142127852E-2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1.6480620974709541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9.687381138016396E-2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0.14944686294244994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0.18545535288582024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6.2376147301276497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16.043624845922139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14.502997609126513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6.1103769088309355E-2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9.0581570763839936E-2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0.11880785203555687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1.7958275189209161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7.0005963419655064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6.3274189279733069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0.19376012798548267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1.0011540565024351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1.7572225562039532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1.4799578655913026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4.8168974895486087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5.6521504116962982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2.4161138853368897E-4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2.4361552024930124E-4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1.6897724348198306E-4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1.2360402647002125E-4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1.935525943887306E-7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3.2203620326094502E-8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4.635821258626991E-2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9.8444087260943863E-2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6.822328017056635E-2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7.704457668626967E-2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4.7862166409900123E-6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2.5532526997280826E-6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4.1450279063733858E-2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0.15421695410253114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0.31743755274339674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0.26586621646298259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1.452226874067537E-2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0.42359586747862477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9.2233489650430475E-2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0.158229035804937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0.15167306779254972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0.12117325992302687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5.9715749517417154E-6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3.7444096352553521E-6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1.3861274332290925E-5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2.1756186080414054E-5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1.4903876364228291E-5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1.2288641768288988E-5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2.805640490081927E-7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1.10007374756821E-8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2.4058383573150658E-6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3.3783403118950654E-6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4.7201897459269002E-6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5.738376720400862E-6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6.7803959737848455E-6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2.8774479784556113E-6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5.5947753542151513E-5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6.3500406993059137E-4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0.73201247083694421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3.518477469215382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9.9895015202574928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8.8175400521794263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3.288194619448227E-3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0.53299018554833855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0.50263076288491271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0.4032752446598567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7.7050426583803969E-6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3.9934357253708044E-6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0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0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0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4.1842413469998134E-4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1.2239312300953403E-4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6.768723531411443E-5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8.3174399139134111E-5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8.3110106185666483E-5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7.0289735333791786E-5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6.9246239194763366E-7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0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6.038692632196538E-4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1.5711764407707969E-3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1.4953986096092973E-3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1.2513728680798022E-3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3.0135532351521972E-7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0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0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0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0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3.4882434093934242E-4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1.6685118664743275E-3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0.61924440720838769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0.62769373680797436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0.48284133664084694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0.24142068074909334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5.3063500868462433E-2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6.1399638525800368E-2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4.2460717140453158E-2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3.3768813282406648E-2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1.5332639559489847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0.58466002385212335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0.21829544865721909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0.38526292505754461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2.1893690455999377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1.9029150201688541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0.14688732046443109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1.1611052339823829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0.20183319665563829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3.70443681109262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3.4982680631447733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2.814778104519569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3.6213868304048407E-7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1.0934535695792701E-8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0.10566246429714811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0.17881414314735733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0.17147454593253006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0.14341217627752237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8.8490813676554029E-7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1.2685400525077609E-6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18.302987685179872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17.106299062480428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14.751874059143251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3.5127539116290776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0.24033640085398442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0.27039796944545064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0.18703950911265876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0.15560601904246971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2.7148413022051856E-7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2.2435448720782607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3.2076235316148911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2.275692328479836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2.4991195335874354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5.906559577651734E-6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1.8530593171497509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2.9619425864661246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3.7681846249537228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5.844579600546524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1.1740926061251504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2.4123414669423376E-7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1.6207640670634873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1.9025593604179456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5.6169910425001373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12.310515664523624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15.777330184055758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15.303004957462704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0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4.7247367574346195E-6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9.2756473674227941E-6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2.4903195244380382E-6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0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9.9404695793306027E-7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1.6237578727693403E-5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7.1409397070394174E-6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0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1.1726628991780387E-6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7.2892676896138522E-6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2.9660203413008086E-6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0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2.8884838970937914E-6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2.508220059817893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2.0849469670762999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2.4155695021102894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1.4489961304202932E-5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6.2188878800256409E-7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3.8014258907737416E-6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3.8097168730075003E-6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8.2432595201682196E-2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4.3438887191985097E-2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3.4244525850997041E-3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1.9526385129503996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3.7381582838807859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3.1459395172622147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1.9798930061566256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2.3886440372307911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2.6991075330411587E-2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5.3440151440419283E-2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5.0875167208994952E-2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4.0383808770001757E-2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4.1116781392848136E-7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2.1319890602692E-8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4.7914823548397857E-2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0.34862194095288579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0.32985820065166443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0.26856200385452561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9.5574336053430962E-7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1.3554809794328681E-6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18.305015684579409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17.235951150730454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13.258423966515611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6.6292119838324899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4.1626776624578031E-3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4.4264246041682727E-3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3.091286940667042E-3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2.1799604234936784E-3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0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0.70872729976582782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0.76059051149460466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0.71410479017582951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0.59394769076100362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5.3977035165567501E-8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2.5037216749129589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2.836029330097174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2.8064488333749185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2.1804331867536884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1.489586508624493E-7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0.9050308031594787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1.007587209464476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0.99315960645869816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0.77533339411140068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0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0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3.3827307516222555E-6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0.94120041570209723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0.7067320179450044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0.17206365200788559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0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1.171513409333127E-6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0.80935647853178738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0.23636997487105665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2.7247680084154694E-6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0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1.2045804816434292E-6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3.2589531266520186E-5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0.51205958507396432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1.5138359867750657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0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3.2416500540796898E-8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6.3969802697409904E-8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6.4936560981512008E-7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3.1751138168544801E-8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2.3982666942981819E-3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1.4202264663537583E-2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9.502533351678364E-3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7.5108028647782529E-3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0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3.5456987544242771E-2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3.7517501065330291E-2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3.6999973993667432E-2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3.06057506743623E-2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6.8674607248867308E-8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2.1940088906173571E-3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2.306052702493365E-3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4.5005675027815946E-2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0.16328428900287151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5.3684090454093641E-2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2.0374698016220043E-6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3.3113753657183657E-2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3.2178225325436384E-2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2.9977249448748692E-2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2.3167899045616554E-2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0.16286009259705411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0.20973924833674265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0.95694536964701937</v>
      </c>
      <c r="H1263" s="1">
        <f t="shared" si="816"/>
        <v>1.0580954326471264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1.8116719735064513</v>
      </c>
      <c r="G1264" s="1">
        <f t="shared" si="816"/>
        <v>1.8116719735064506</v>
      </c>
      <c r="H1264" s="1">
        <f t="shared" si="816"/>
        <v>1.8116719735064499</v>
      </c>
      <c r="I1264" s="1">
        <f t="shared" si="816"/>
        <v>1.8116719735064499</v>
      </c>
      <c r="J1264" s="1">
        <f t="shared" si="816"/>
        <v>1.8117062437974185</v>
      </c>
      <c r="K1264" s="1">
        <f t="shared" si="816"/>
        <v>2.2016059664977714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1.4637982671179723</v>
      </c>
      <c r="G1265" s="1">
        <f t="shared" si="816"/>
        <v>1.4637982671179697</v>
      </c>
      <c r="H1265" s="1">
        <f t="shared" si="816"/>
        <v>1.4637982671179699</v>
      </c>
      <c r="I1265" s="1">
        <f t="shared" si="816"/>
        <v>1.4637982671179699</v>
      </c>
      <c r="J1265" s="1">
        <f t="shared" si="816"/>
        <v>1.5662061813974584</v>
      </c>
      <c r="K1265" s="1">
        <f t="shared" si="816"/>
        <v>1.7208867430530801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1.3374527251492019</v>
      </c>
      <c r="G1266" s="1">
        <f t="shared" si="816"/>
        <v>1.3374527251492001</v>
      </c>
      <c r="H1266" s="1">
        <f t="shared" si="816"/>
        <v>1.3374527251492043</v>
      </c>
      <c r="I1266" s="1">
        <f t="shared" si="816"/>
        <v>1.3374527251492003</v>
      </c>
      <c r="J1266" s="1">
        <f t="shared" si="816"/>
        <v>1.425468711835749</v>
      </c>
      <c r="K1266" s="1">
        <f t="shared" si="816"/>
        <v>1.5631890378810367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1.2949729235430771</v>
      </c>
      <c r="G1267" s="1">
        <f t="shared" si="816"/>
        <v>1.2949729235430818</v>
      </c>
      <c r="H1267" s="1">
        <f t="shared" si="816"/>
        <v>1.2949729235430807</v>
      </c>
      <c r="I1267" s="1">
        <f t="shared" si="816"/>
        <v>1.2949729235430802</v>
      </c>
      <c r="J1267" s="1">
        <f t="shared" si="816"/>
        <v>1.3773831057597468</v>
      </c>
      <c r="K1267" s="1">
        <f t="shared" si="816"/>
        <v>1.5075942240923932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0.71213839468154849</v>
      </c>
      <c r="G1268" s="1">
        <f t="shared" si="820"/>
        <v>0.75743113454513178</v>
      </c>
      <c r="H1268" s="1">
        <f t="shared" si="820"/>
        <v>0.72548095737752039</v>
      </c>
      <c r="I1268" s="1">
        <f t="shared" si="820"/>
        <v>0.76285317754589399</v>
      </c>
      <c r="J1268" s="1">
        <f t="shared" si="820"/>
        <v>1.5103384746270965</v>
      </c>
      <c r="K1268" s="1" t="str">
        <f t="shared" si="820"/>
        <v>-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0.58604406064479697</v>
      </c>
      <c r="G1269" s="1">
        <f t="shared" si="820"/>
        <v>0.63281127497499445</v>
      </c>
      <c r="H1269" s="1">
        <f t="shared" si="820"/>
        <v>0.58638039381601936</v>
      </c>
      <c r="I1269" s="1">
        <f t="shared" si="820"/>
        <v>0.58636211196927057</v>
      </c>
      <c r="J1269" s="1">
        <f t="shared" si="820"/>
        <v>0.97432114742665255</v>
      </c>
      <c r="K1269" s="1">
        <f t="shared" si="820"/>
        <v>2.7555954846134125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0.54553514091720645</v>
      </c>
      <c r="G1270" s="1">
        <f t="shared" si="820"/>
        <v>0.60404177835804984</v>
      </c>
      <c r="H1270" s="1">
        <f t="shared" si="820"/>
        <v>0.61792968190233477</v>
      </c>
      <c r="I1270" s="1">
        <f t="shared" si="820"/>
        <v>0.66532153506937486</v>
      </c>
      <c r="J1270" s="1">
        <f t="shared" si="820"/>
        <v>0.79364384514215192</v>
      </c>
      <c r="K1270" s="1">
        <f t="shared" si="820"/>
        <v>1.1265786730744169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0.51975568473665845</v>
      </c>
      <c r="G1271" s="1">
        <f t="shared" si="820"/>
        <v>0.57147707212210641</v>
      </c>
      <c r="H1271" s="1">
        <f t="shared" si="820"/>
        <v>0.58370952666224807</v>
      </c>
      <c r="I1271" s="1">
        <f t="shared" si="820"/>
        <v>0.62513317046543981</v>
      </c>
      <c r="J1271" s="1">
        <f t="shared" si="820"/>
        <v>0.85789110023842263</v>
      </c>
      <c r="K1271" s="1">
        <f t="shared" si="820"/>
        <v>2.0699463897044095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0.7284056958255698</v>
      </c>
      <c r="G1272" s="1">
        <f t="shared" si="821"/>
        <v>0.78623562921011847</v>
      </c>
      <c r="H1272" s="1">
        <f t="shared" si="821"/>
        <v>0.77054896509519255</v>
      </c>
      <c r="I1272" s="1">
        <f t="shared" si="821"/>
        <v>0.7964609259477643</v>
      </c>
      <c r="J1272" s="1">
        <f t="shared" si="821"/>
        <v>1.5209620407528768</v>
      </c>
      <c r="K1272" s="1" t="str">
        <f t="shared" si="821"/>
        <v>-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0.70560496035329368</v>
      </c>
      <c r="G1273" s="1">
        <f t="shared" si="821"/>
        <v>0.74943341325205992</v>
      </c>
      <c r="H1273" s="1">
        <f t="shared" si="821"/>
        <v>0.64390536167665058</v>
      </c>
      <c r="I1273" s="1">
        <f t="shared" si="821"/>
        <v>0.52106057758181434</v>
      </c>
      <c r="J1273" s="1">
        <f t="shared" si="821"/>
        <v>1.0382280765251852</v>
      </c>
      <c r="K1273" s="1">
        <f t="shared" si="821"/>
        <v>2.3839531051284064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0.55000981068175825</v>
      </c>
      <c r="G1274" s="1">
        <f t="shared" si="821"/>
        <v>0.61236264640811411</v>
      </c>
      <c r="H1274" s="1">
        <f t="shared" si="821"/>
        <v>0.62626290521549999</v>
      </c>
      <c r="I1274" s="1">
        <f t="shared" si="821"/>
        <v>0.67374046032311297</v>
      </c>
      <c r="J1274" s="1">
        <f t="shared" si="821"/>
        <v>0.78780875294650232</v>
      </c>
      <c r="K1274" s="1">
        <f t="shared" si="821"/>
        <v>1.1009862315536774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0.52695814587074075</v>
      </c>
      <c r="G1275" s="1">
        <f t="shared" si="821"/>
        <v>0.57893236396207892</v>
      </c>
      <c r="H1275" s="1">
        <f t="shared" si="821"/>
        <v>0.59120311954492633</v>
      </c>
      <c r="I1275" s="1">
        <f t="shared" si="821"/>
        <v>0.61798000924429519</v>
      </c>
      <c r="J1275" s="1">
        <f t="shared" si="821"/>
        <v>0.89647310022533999</v>
      </c>
      <c r="K1275" s="1">
        <f t="shared" si="821"/>
        <v>1.9281814719115615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 t="str">
        <f t="shared" ref="G1276:K1276" si="822">IFERROR(G1225/G1151,"-")</f>
        <v>-</v>
      </c>
      <c r="H1276" s="1" t="str">
        <f t="shared" si="822"/>
        <v>-</v>
      </c>
      <c r="I1276" s="1" t="str">
        <f t="shared" si="822"/>
        <v>-</v>
      </c>
      <c r="J1276" s="1">
        <f t="shared" si="822"/>
        <v>1.1665235191910162</v>
      </c>
      <c r="K1276" s="1">
        <f t="shared" si="822"/>
        <v>1.1664718134024898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0.89149519806162159</v>
      </c>
      <c r="G1277" s="1">
        <f t="shared" si="823"/>
        <v>0.89149519806162181</v>
      </c>
      <c r="H1277" s="1">
        <f t="shared" si="823"/>
        <v>0.89149519806162081</v>
      </c>
      <c r="I1277" s="1">
        <f t="shared" si="823"/>
        <v>0.89149519806162125</v>
      </c>
      <c r="J1277" s="1">
        <f t="shared" si="823"/>
        <v>0.97489151084361791</v>
      </c>
      <c r="K1277" s="1" t="str">
        <f t="shared" si="823"/>
        <v>-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0.83000507256490508</v>
      </c>
      <c r="G1278" s="1">
        <f t="shared" si="824"/>
        <v>0.83000507256490752</v>
      </c>
      <c r="H1278" s="1">
        <f t="shared" si="824"/>
        <v>0.83000507256490674</v>
      </c>
      <c r="I1278" s="1">
        <f t="shared" si="824"/>
        <v>0.83000507256490608</v>
      </c>
      <c r="J1278" s="1">
        <f t="shared" si="824"/>
        <v>0.917430110768227</v>
      </c>
      <c r="K1278" s="1" t="str">
        <f t="shared" si="824"/>
        <v>-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 t="str">
        <f t="shared" si="825"/>
        <v>-</v>
      </c>
      <c r="H1279" s="1" t="str">
        <f t="shared" si="825"/>
        <v>-</v>
      </c>
      <c r="I1279" s="1" t="str">
        <f t="shared" si="825"/>
        <v>-</v>
      </c>
      <c r="J1279" s="1">
        <f t="shared" si="825"/>
        <v>0.94180060388332154</v>
      </c>
      <c r="K1279" s="1">
        <f t="shared" si="825"/>
        <v>1.0489031768137764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0.49379534694678306</v>
      </c>
      <c r="G1280" s="1">
        <f t="shared" si="826"/>
        <v>0.50503220860251397</v>
      </c>
      <c r="H1280" s="1">
        <f t="shared" si="826"/>
        <v>0.52188750108610948</v>
      </c>
      <c r="I1280" s="1">
        <f t="shared" si="826"/>
        <v>0.54997965522543679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1.1268206575034594</v>
      </c>
      <c r="G1281" s="1">
        <f t="shared" si="826"/>
        <v>1.1573798808017586</v>
      </c>
      <c r="H1281" s="1">
        <f t="shared" si="826"/>
        <v>1.1541923745973439</v>
      </c>
      <c r="I1281" s="1">
        <f t="shared" si="826"/>
        <v>1.2018071049225583</v>
      </c>
      <c r="J1281" s="1">
        <f t="shared" si="826"/>
        <v>0.94076050469851813</v>
      </c>
      <c r="K1281" s="1">
        <f t="shared" si="826"/>
        <v>0.94707854643363576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1.6417633104098985</v>
      </c>
      <c r="G1282" s="1">
        <f t="shared" si="826"/>
        <v>1.8915014633420995</v>
      </c>
      <c r="H1282" s="1">
        <f t="shared" si="826"/>
        <v>1.8767204167573164</v>
      </c>
      <c r="I1282" s="1">
        <f t="shared" si="826"/>
        <v>1.8731266379456148</v>
      </c>
      <c r="J1282" s="1">
        <f t="shared" si="826"/>
        <v>1.3820803735837479</v>
      </c>
      <c r="K1282" s="1">
        <f t="shared" si="826"/>
        <v>0.88887646763489792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2.0177840229903521</v>
      </c>
      <c r="G1283" s="1">
        <f t="shared" si="826"/>
        <v>2.5029306232906445</v>
      </c>
      <c r="H1283" s="1">
        <f t="shared" si="826"/>
        <v>2.5007226235124977</v>
      </c>
      <c r="I1283" s="1">
        <f t="shared" si="826"/>
        <v>2.5148233089591701</v>
      </c>
      <c r="J1283" s="1">
        <f t="shared" si="826"/>
        <v>0.69681656885749632</v>
      </c>
      <c r="K1283" s="1">
        <f t="shared" si="826"/>
        <v>0.80183189858373094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1.1233120652552646</v>
      </c>
      <c r="G1284" s="1">
        <f t="shared" si="826"/>
        <v>1.324798833452522</v>
      </c>
      <c r="H1284" s="1">
        <f t="shared" si="826"/>
        <v>1.3185730293461144</v>
      </c>
      <c r="I1284" s="1">
        <f t="shared" si="826"/>
        <v>1.3348380801639435</v>
      </c>
      <c r="J1284" s="1">
        <f t="shared" si="826"/>
        <v>0.69520883614683016</v>
      </c>
      <c r="K1284" s="1">
        <f t="shared" si="826"/>
        <v>0.7822204408954786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0.28603940550919499</v>
      </c>
      <c r="G1285" s="1">
        <f t="shared" si="826"/>
        <v>0.29254854993039719</v>
      </c>
      <c r="H1285" s="1">
        <f t="shared" si="826"/>
        <v>0.30231226656220028</v>
      </c>
      <c r="I1285" s="1">
        <f t="shared" si="826"/>
        <v>0.3185851276152063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0.74261222955451078</v>
      </c>
      <c r="G1286" s="1">
        <f t="shared" si="826"/>
        <v>0.72596441402929723</v>
      </c>
      <c r="H1286" s="1">
        <f t="shared" si="826"/>
        <v>0.72818221703649377</v>
      </c>
      <c r="I1286" s="1">
        <f t="shared" si="826"/>
        <v>0.72343808645778851</v>
      </c>
      <c r="J1286" s="1">
        <f t="shared" si="826"/>
        <v>0.62783741050039965</v>
      </c>
      <c r="K1286" s="1" t="str">
        <f t="shared" si="826"/>
        <v>-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0.60585197878246588</v>
      </c>
      <c r="G1287" s="1">
        <f t="shared" si="826"/>
        <v>0.6044582936517866</v>
      </c>
      <c r="H1287" s="1">
        <f t="shared" si="826"/>
        <v>0.60457913909063088</v>
      </c>
      <c r="I1287" s="1">
        <f t="shared" si="826"/>
        <v>0.60945449619522463</v>
      </c>
      <c r="J1287" s="1">
        <f t="shared" si="826"/>
        <v>0.47722091399782557</v>
      </c>
      <c r="K1287" s="1" t="str">
        <f t="shared" si="826"/>
        <v>-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0.51517782064963558</v>
      </c>
      <c r="G1288" s="1">
        <f t="shared" si="826"/>
        <v>0.51602758501949153</v>
      </c>
      <c r="H1288" s="1">
        <f t="shared" si="826"/>
        <v>0.50800108395341781</v>
      </c>
      <c r="I1288" s="1">
        <f t="shared" si="826"/>
        <v>0.47046147915911607</v>
      </c>
      <c r="J1288" s="1">
        <f t="shared" si="826"/>
        <v>0.4344404729984449</v>
      </c>
      <c r="K1288" s="1">
        <f t="shared" si="826"/>
        <v>0.5006140694132083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0.46120986880536491</v>
      </c>
      <c r="G1289" s="1">
        <f t="shared" si="826"/>
        <v>0.45678525959385596</v>
      </c>
      <c r="H1289" s="1">
        <f t="shared" si="826"/>
        <v>0.44180768491245781</v>
      </c>
      <c r="I1289" s="1">
        <f t="shared" si="826"/>
        <v>0.43865916207609801</v>
      </c>
      <c r="J1289" s="1">
        <f t="shared" si="826"/>
        <v>0.47995121403696606</v>
      </c>
      <c r="K1289" s="1">
        <f t="shared" si="826"/>
        <v>0.55807579484047276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 t="str">
        <f t="shared" si="826"/>
        <v>-</v>
      </c>
      <c r="H1290" s="1">
        <f t="shared" si="826"/>
        <v>0.55254270144382589</v>
      </c>
      <c r="I1290" s="1">
        <f t="shared" si="826"/>
        <v>0.58347542516472761</v>
      </c>
      <c r="J1290" s="1">
        <f t="shared" si="826"/>
        <v>0.63946938355469285</v>
      </c>
      <c r="K1290" s="1" t="str">
        <f t="shared" si="826"/>
        <v>-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 t="str">
        <f t="shared" si="826"/>
        <v>-</v>
      </c>
      <c r="H1291" s="1">
        <f t="shared" si="826"/>
        <v>0.4462940801013191</v>
      </c>
      <c r="I1291" s="1">
        <f t="shared" si="826"/>
        <v>0.49160275713712709</v>
      </c>
      <c r="J1291" s="1">
        <f t="shared" si="826"/>
        <v>0.5069977270217213</v>
      </c>
      <c r="K1291" s="1" t="str">
        <f t="shared" si="826"/>
        <v>-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 t="str">
        <f t="shared" si="826"/>
        <v>-</v>
      </c>
      <c r="H1292" s="1">
        <f t="shared" si="826"/>
        <v>0.41511446919180645</v>
      </c>
      <c r="I1292" s="1">
        <f t="shared" si="826"/>
        <v>0.45332464425756031</v>
      </c>
      <c r="J1292" s="1">
        <f t="shared" si="826"/>
        <v>0.48670620272470189</v>
      </c>
      <c r="K1292" s="1" t="str">
        <f t="shared" si="826"/>
        <v>-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 t="str">
        <f t="shared" si="826"/>
        <v>-</v>
      </c>
      <c r="H1293" s="1">
        <f t="shared" si="826"/>
        <v>0.41995158869592158</v>
      </c>
      <c r="I1293" s="1">
        <f t="shared" si="826"/>
        <v>0.46432987944952642</v>
      </c>
      <c r="J1293" s="1">
        <f t="shared" si="826"/>
        <v>0.51940259077417916</v>
      </c>
      <c r="K1293" s="1">
        <f t="shared" si="826"/>
        <v>0.66697922912913954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0.41824117647058784</v>
      </c>
      <c r="G1295" s="1">
        <f t="shared" si="827"/>
        <v>1.6978143522843778</v>
      </c>
      <c r="H1295" s="1">
        <f t="shared" si="827"/>
        <v>1.4011107833070928</v>
      </c>
      <c r="I1295" s="1">
        <f t="shared" si="827"/>
        <v>1.2460656166540429</v>
      </c>
      <c r="J1295" s="1">
        <f t="shared" si="827"/>
        <v>0.96824986438353755</v>
      </c>
      <c r="K1295" s="1">
        <f t="shared" si="827"/>
        <v>0.96826029043457884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1.1788961771564948</v>
      </c>
      <c r="G1296" s="1">
        <f t="shared" si="827"/>
        <v>2.6818537176341275</v>
      </c>
      <c r="H1296" s="1">
        <f t="shared" si="827"/>
        <v>2.2549330803661181</v>
      </c>
      <c r="I1296" s="1">
        <f t="shared" si="827"/>
        <v>2.239060209343148</v>
      </c>
      <c r="J1296" s="1">
        <f t="shared" si="827"/>
        <v>0.8072547076670723</v>
      </c>
      <c r="K1296" s="1">
        <f t="shared" si="827"/>
        <v>0.85660965244107901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0.8914885185918483</v>
      </c>
      <c r="G1297" s="1">
        <f t="shared" si="827"/>
        <v>1.1849405056183215</v>
      </c>
      <c r="H1297" s="1">
        <f t="shared" si="827"/>
        <v>1.1798074032695089</v>
      </c>
      <c r="I1297" s="1">
        <f t="shared" si="827"/>
        <v>1.2557039298977435</v>
      </c>
      <c r="J1297" s="1">
        <f t="shared" si="827"/>
        <v>0.69656896182948835</v>
      </c>
      <c r="K1297" s="1">
        <f t="shared" si="827"/>
        <v>0.8013710635750475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1.3435744838795889</v>
      </c>
      <c r="G1298" s="1">
        <f t="shared" si="827"/>
        <v>1.639117713198833</v>
      </c>
      <c r="H1298" s="1">
        <f t="shared" si="827"/>
        <v>1.6419967696311517</v>
      </c>
      <c r="I1298" s="1">
        <f t="shared" si="827"/>
        <v>1.6544236360763929</v>
      </c>
      <c r="J1298" s="1">
        <f t="shared" si="827"/>
        <v>0.69532292851997635</v>
      </c>
      <c r="K1298" s="1">
        <f t="shared" si="827"/>
        <v>0.78179666552941396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0.33901850024085983</v>
      </c>
      <c r="G1299" s="1">
        <f t="shared" si="827"/>
        <v>0.35391427166601069</v>
      </c>
      <c r="H1299" s="1">
        <f t="shared" si="827"/>
        <v>0.3762579288037371</v>
      </c>
      <c r="I1299" s="1">
        <f t="shared" si="827"/>
        <v>0.41349735736661508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0.75207327914870814</v>
      </c>
      <c r="G1300" s="1">
        <f t="shared" si="827"/>
        <v>0.76290717754505011</v>
      </c>
      <c r="H1300" s="1">
        <f t="shared" si="827"/>
        <v>0.7617431422222849</v>
      </c>
      <c r="I1300" s="1">
        <f t="shared" si="827"/>
        <v>0.79047868539281629</v>
      </c>
      <c r="J1300" s="1" t="str">
        <f t="shared" si="827"/>
        <v>-</v>
      </c>
      <c r="K1300" s="1" t="str">
        <f t="shared" si="827"/>
        <v>-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0.76454303490613129</v>
      </c>
      <c r="G1301" s="1">
        <f t="shared" si="827"/>
        <v>0.76993332329858122</v>
      </c>
      <c r="H1301" s="1">
        <f t="shared" si="827"/>
        <v>0.79480266830318147</v>
      </c>
      <c r="I1301" s="1">
        <f t="shared" si="827"/>
        <v>0.79260517745514536</v>
      </c>
      <c r="J1301" s="1">
        <f t="shared" si="827"/>
        <v>0.52262562375013466</v>
      </c>
      <c r="K1301" s="1" t="str">
        <f t="shared" si="827"/>
        <v>-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0.53656098547137732</v>
      </c>
      <c r="G1302" s="1">
        <f t="shared" si="827"/>
        <v>0.53241636877231602</v>
      </c>
      <c r="H1302" s="1">
        <f t="shared" si="827"/>
        <v>0.53195122574348952</v>
      </c>
      <c r="I1302" s="1">
        <f t="shared" si="827"/>
        <v>0.54121933560819802</v>
      </c>
      <c r="J1302" s="1">
        <f t="shared" si="827"/>
        <v>0.48577678811134439</v>
      </c>
      <c r="K1302" s="1" t="str">
        <f t="shared" si="827"/>
        <v>-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0.46599366997949415</v>
      </c>
      <c r="G1303" s="1">
        <f t="shared" si="827"/>
        <v>0.45575107706436985</v>
      </c>
      <c r="H1303" s="1">
        <f t="shared" si="827"/>
        <v>0.45675658264486713</v>
      </c>
      <c r="I1303" s="1">
        <f t="shared" si="827"/>
        <v>0.46320005284301846</v>
      </c>
      <c r="J1303" s="1" t="str">
        <f t="shared" si="827"/>
        <v>-</v>
      </c>
      <c r="K1303" s="1" t="str">
        <f t="shared" si="827"/>
        <v>-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 t="str">
        <f t="shared" si="827"/>
        <v>-</v>
      </c>
      <c r="H1304" s="1">
        <f t="shared" si="827"/>
        <v>0.59245184666422357</v>
      </c>
      <c r="I1304" s="1">
        <f t="shared" si="827"/>
        <v>0.64314568514845161</v>
      </c>
      <c r="J1304" s="1">
        <f t="shared" si="827"/>
        <v>0.69503720363019217</v>
      </c>
      <c r="K1304" s="1">
        <f t="shared" si="827"/>
        <v>0.76712975369892977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 t="str">
        <f t="shared" si="827"/>
        <v>-</v>
      </c>
      <c r="H1305" s="1">
        <f t="shared" si="827"/>
        <v>0.47812114267759676</v>
      </c>
      <c r="I1305" s="1">
        <f t="shared" si="827"/>
        <v>0.52148722221012733</v>
      </c>
      <c r="J1305" s="1">
        <f t="shared" si="827"/>
        <v>0.52149049474826092</v>
      </c>
      <c r="K1305" s="1">
        <f t="shared" si="827"/>
        <v>0.60827740783710627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 t="str">
        <f t="shared" si="827"/>
        <v>-</v>
      </c>
      <c r="H1306" s="1">
        <f t="shared" si="827"/>
        <v>0.44471686747679889</v>
      </c>
      <c r="I1306" s="1">
        <f t="shared" si="827"/>
        <v>0.48401141184445517</v>
      </c>
      <c r="J1306" s="1">
        <f t="shared" si="827"/>
        <v>0.57321983682974365</v>
      </c>
      <c r="K1306" s="1">
        <f t="shared" si="827"/>
        <v>0.69156730895329133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 t="str">
        <f t="shared" si="827"/>
        <v>-</v>
      </c>
      <c r="H1307" s="1">
        <f t="shared" si="827"/>
        <v>0.42216066848796918</v>
      </c>
      <c r="I1307" s="1">
        <f t="shared" si="827"/>
        <v>0.45357931379878608</v>
      </c>
      <c r="J1307" s="1">
        <f t="shared" si="827"/>
        <v>0.52724141784374368</v>
      </c>
      <c r="K1307" s="1">
        <f t="shared" si="827"/>
        <v>0.67280993410842882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 t="str">
        <f t="shared" si="828"/>
        <v>-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0.61609305876287734</v>
      </c>
      <c r="G1309" s="1">
        <f t="shared" si="828"/>
        <v>3150.5563975387608</v>
      </c>
      <c r="H1309" s="1">
        <f t="shared" si="828"/>
        <v>1296.2894510621757</v>
      </c>
      <c r="I1309" s="1">
        <f t="shared" si="828"/>
        <v>682.00180460635795</v>
      </c>
      <c r="J1309" s="1">
        <f t="shared" si="828"/>
        <v>0</v>
      </c>
      <c r="K1309" s="1">
        <f t="shared" si="828"/>
        <v>0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0.6313698446577547</v>
      </c>
      <c r="G1310" s="1">
        <f t="shared" si="828"/>
        <v>38.873891924631444</v>
      </c>
      <c r="H1310" s="1">
        <f t="shared" si="828"/>
        <v>3.4623804785928872E-2</v>
      </c>
      <c r="I1310" s="1">
        <f t="shared" si="828"/>
        <v>6.8286453384081135E-3</v>
      </c>
      <c r="J1310" s="1">
        <f t="shared" si="828"/>
        <v>6.961694585325643E-9</v>
      </c>
      <c r="K1310" s="1">
        <f t="shared" si="828"/>
        <v>0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0.46819016894440491</v>
      </c>
      <c r="G1311" s="1">
        <f t="shared" si="828"/>
        <v>2.6758888449262114E-3</v>
      </c>
      <c r="H1311" s="1">
        <f t="shared" si="828"/>
        <v>5.7479157506374265E-2</v>
      </c>
      <c r="I1311" s="1">
        <f t="shared" si="828"/>
        <v>0.28177319127813677</v>
      </c>
      <c r="J1311" s="1">
        <f t="shared" si="828"/>
        <v>7093.1941933540147</v>
      </c>
      <c r="K1311" s="1">
        <f t="shared" si="828"/>
        <v>2.4883862395458851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0.68268998109475254</v>
      </c>
      <c r="G1312" s="1">
        <f t="shared" si="828"/>
        <v>0.23378112801884091</v>
      </c>
      <c r="H1312" s="1">
        <f t="shared" si="828"/>
        <v>0.14197414778600506</v>
      </c>
      <c r="I1312" s="1">
        <f t="shared" si="828"/>
        <v>4.9913491547686886E-2</v>
      </c>
      <c r="J1312" s="1">
        <f t="shared" si="828"/>
        <v>0.35924171132869154</v>
      </c>
      <c r="K1312" s="1">
        <f t="shared" si="828"/>
        <v>0.56754979586944099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0.75875550574142558</v>
      </c>
      <c r="G1313" s="3">
        <f t="shared" ref="G1313:K1313" si="831">G1314+G1320+G1325+G1339</f>
        <v>1.2981021940804001</v>
      </c>
      <c r="H1313" s="3">
        <f t="shared" si="831"/>
        <v>2.3517937427317777</v>
      </c>
      <c r="I1313" s="3">
        <f t="shared" si="831"/>
        <v>3.7850121231617453</v>
      </c>
      <c r="J1313" s="3">
        <f t="shared" si="831"/>
        <v>2.5632685481312616</v>
      </c>
      <c r="K1313" s="3">
        <f t="shared" si="831"/>
        <v>2.4545690773785944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4.057024052155106E-3</v>
      </c>
      <c r="G1314" s="1">
        <f t="shared" ref="G1314:K1314" si="832">SUM(G1315:G1319)</f>
        <v>9.5404233114639303E-3</v>
      </c>
      <c r="H1314" s="1">
        <f t="shared" si="832"/>
        <v>6.9865878623536154E-3</v>
      </c>
      <c r="I1314" s="1">
        <f t="shared" si="832"/>
        <v>1.1135224138603531E-2</v>
      </c>
      <c r="J1314" s="1">
        <f t="shared" si="832"/>
        <v>0.28899265489604176</v>
      </c>
      <c r="K1314" s="1">
        <f t="shared" si="832"/>
        <v>0.30582498817278347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4.7818616993545684E-4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4.7518064967565259E-4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4.6634458530030518E-4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3.8057105814671113E-7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7.3429071864123687E-7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4.6727565660917023E-3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1.0737390856790437E-2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0.1778256111518583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0.18425391355819543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6.3770282222485198E-4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1.1966700112882311E-3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1.1979704272771826E-3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1.073111533912434E-4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0.11116506181531727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0.12157022795730769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2.9407544889366506E-3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7.8678383597814046E-3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6.4951628368442485E-4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2.905221284218518E-4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1.9819288662026576E-6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8.4665728034231166E-7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0</v>
      </c>
      <c r="J1320" s="1">
        <f t="shared" si="835"/>
        <v>2.3885641912545395E-5</v>
      </c>
      <c r="K1320" s="1">
        <f t="shared" si="835"/>
        <v>3.9032009104089486E-5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0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0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7.9713502030011652E-7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2.3509942768474336E-5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3.1379963389044462E-5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3.7569914407106006E-7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6.8549106947449107E-6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0.75438121066111308</v>
      </c>
      <c r="G1325" s="1">
        <f t="shared" ref="G1325:K1325" si="836">SUM(G1330:G1338)</f>
        <v>1.2882448354092149</v>
      </c>
      <c r="H1325" s="1">
        <f t="shared" si="836"/>
        <v>2.2512257673465559</v>
      </c>
      <c r="I1325" s="1">
        <f t="shared" si="836"/>
        <v>3.6806113921825689</v>
      </c>
      <c r="J1325" s="1">
        <f t="shared" si="836"/>
        <v>2.0687030128527524</v>
      </c>
      <c r="K1325" s="1">
        <f t="shared" si="836"/>
        <v>1.7643603782002641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0.73583013130810404</v>
      </c>
      <c r="G1326" s="1">
        <f t="shared" ref="G1326:K1326" si="837">G1325-G1327</f>
        <v>1.2540576644785093</v>
      </c>
      <c r="H1326" s="1">
        <f t="shared" si="837"/>
        <v>2.1798738783125349</v>
      </c>
      <c r="I1326" s="1">
        <f t="shared" si="837"/>
        <v>3.5585492744236076</v>
      </c>
      <c r="J1326" s="1">
        <f t="shared" si="837"/>
        <v>2.0240864428427248</v>
      </c>
      <c r="K1326" s="1">
        <f t="shared" si="837"/>
        <v>1.7116138098039466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1.8551079353009085E-2</v>
      </c>
      <c r="G1327" s="1">
        <f t="shared" ref="G1327" si="838">SUM(G1328:G1329)</f>
        <v>3.4187170930705536E-2</v>
      </c>
      <c r="H1327" s="1">
        <f t="shared" ref="H1327" si="839">SUM(H1328:H1329)</f>
        <v>7.1351889034020968E-2</v>
      </c>
      <c r="I1327" s="1">
        <f t="shared" ref="I1327" si="840">SUM(I1328:I1329)</f>
        <v>0.12206211775896118</v>
      </c>
      <c r="J1327" s="1">
        <f t="shared" ref="J1327" si="841">SUM(J1328:J1329)</f>
        <v>4.4616570010027799E-2</v>
      </c>
      <c r="K1327" s="1">
        <f t="shared" ref="K1327" si="842">SUM(K1328:K1329)</f>
        <v>5.2746568396317584E-2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1.8551079353009085E-2</v>
      </c>
      <c r="G1328" s="1">
        <f>[1]Transport!C$26/SUM([1]Transport!C$22,[1]Transport!C$26)*G1325*(G$33+G$580)/(G$33+G$580+G$36)</f>
        <v>3.4187170930705536E-2</v>
      </c>
      <c r="H1328" s="1">
        <f>[1]Transport!D$26/SUM([1]Transport!D$22,[1]Transport!D$26)*H1325*(H$33+H$580)/(H$33+H$580+H$36)</f>
        <v>7.1351889034020968E-2</v>
      </c>
      <c r="I1328" s="1">
        <f>[1]Transport!E$26/SUM([1]Transport!E$22,[1]Transport!E$26)*I1325*(I$33+I$580)/(I$33+I$580+I$36)</f>
        <v>0.12206211775896118</v>
      </c>
      <c r="J1328" s="1">
        <f>[1]Transport!F$26/SUM([1]Transport!F$22,[1]Transport!F$26)*J1325*(J$33+J$580)/(J$33+J$580+J$36)</f>
        <v>4.4616570010027799E-2</v>
      </c>
      <c r="K1328" s="1">
        <f>[1]Transport!G$26/SUM([1]Transport!G$22,[1]Transport!G$26)*K1325*(K$33+K$580)/(K$33+K$580+K$36)</f>
        <v>3.98768711812807E-2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</v>
      </c>
      <c r="K1329" s="1">
        <f>(K$36+K$716)/([1]Transport!G$22+[1]Transport!G$26)*K1325</f>
        <v>1.286969721503688E-2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0.21671275682023985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1.908339241125393E-6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2.1146034746366814E-6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5.3010374443595741E-5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8.5765969808842643E-2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7.0477787086324073E-3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7.0477166243071501E-3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6.1139111306715349E-3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1.6761640070131131E-5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4.7146076629534395E-6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4.5957234795069905E-2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4.5957206733804143E-2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2.7229343242466352E-2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1.8125937972261918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1.6108406885354534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1.7340781680460743E-2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1.7318081375534193E-2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1.7250317213739919E-2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1.7325161714790347E-4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4.854886699807393E-5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0.45008668421665304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0.74154271758271295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0.21735363519691817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6.7748210766171532E-2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0.11191769617555032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0.13179935307099808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0.23663005427211994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0.39667523788251824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3.8663051830070773E-2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7.9448213369837788E-7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0.62268648326313014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0.86936108177174221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1.4942518799466908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2.509048067740725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2.2756585057975232E-5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2.2629979248239805E-3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3.172710281574256E-4</v>
      </c>
      <c r="G1339" s="1">
        <f t="shared" ref="G1339:K1339" si="843">SUM(G1344:G1348)</f>
        <v>3.1693535972126624E-4</v>
      </c>
      <c r="H1339" s="1">
        <f t="shared" si="843"/>
        <v>9.3581387522868292E-2</v>
      </c>
      <c r="I1339" s="1">
        <f t="shared" si="843"/>
        <v>9.3265506840572915E-2</v>
      </c>
      <c r="J1339" s="1">
        <f t="shared" si="843"/>
        <v>0.20554899474055527</v>
      </c>
      <c r="K1339" s="1">
        <f t="shared" si="843"/>
        <v>0.3843446789964427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2.9347006558933756E-4</v>
      </c>
      <c r="G1340" s="1">
        <f t="shared" ref="G1340:K1340" si="844">G1339-G1341</f>
        <v>2.6768703429344679E-4</v>
      </c>
      <c r="H1340" s="1">
        <f t="shared" si="844"/>
        <v>9.3272778194177633E-2</v>
      </c>
      <c r="I1340" s="1">
        <f t="shared" si="844"/>
        <v>9.3265506840572915E-2</v>
      </c>
      <c r="J1340" s="1">
        <f t="shared" si="844"/>
        <v>3.7908715285144085E-2</v>
      </c>
      <c r="K1340" s="1">
        <f t="shared" si="844"/>
        <v>0.3703841142111759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2.3800962568088068E-5</v>
      </c>
      <c r="G1341" s="1">
        <f t="shared" ref="G1341" si="845">SUM(G1342:G1343)</f>
        <v>4.9248325427819478E-5</v>
      </c>
      <c r="H1341" s="1">
        <f t="shared" ref="H1341" si="846">SUM(H1342:H1343)</f>
        <v>3.0860932869066084E-4</v>
      </c>
      <c r="I1341" s="1">
        <f t="shared" ref="I1341" si="847">SUM(I1342:I1343)</f>
        <v>0</v>
      </c>
      <c r="J1341" s="1">
        <f t="shared" ref="J1341" si="848">SUM(J1342:J1343)</f>
        <v>0.16764027945541118</v>
      </c>
      <c r="K1341" s="1">
        <f t="shared" ref="K1341" si="849">SUM(K1342:K1343)</f>
        <v>1.3960564785266819E-2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2.3800962568088068E-5</v>
      </c>
      <c r="G1342" s="1">
        <f>[1]Transport!C$27/SUM([1]Transport!C$24,[1]Transport!C$27)*G1339*(G$45+G$612)/(G$45+G$612+G$47)</f>
        <v>4.9248325427819478E-5</v>
      </c>
      <c r="H1342" s="1">
        <f>[1]Transport!D$27/SUM([1]Transport!D$24,[1]Transport!D$27)*H1339*(H$45+H$612)/(H$45+H$612+H$47)</f>
        <v>3.0860932869066084E-4</v>
      </c>
      <c r="I1342" s="1">
        <f>[1]Transport!E$27/SUM([1]Transport!E$24,[1]Transport!E$27)*I1339*(I$45+I$612)/(I$45+I$612+I$47)</f>
        <v>0</v>
      </c>
      <c r="J1342" s="1">
        <f>[1]Transport!F$27/SUM([1]Transport!F$24,[1]Transport!F$27)*J1339*(J$45+J$612)/(J$45+J$612+J$47)</f>
        <v>0</v>
      </c>
      <c r="K1342" s="1">
        <f>[1]Transport!G$27/SUM([1]Transport!G$24,[1]Transport!G$27)*K1339*(K$45+K$612)/(K$45+K$612+K$47)</f>
        <v>0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0.16764027945541118</v>
      </c>
      <c r="K1343" s="1">
        <f>(K$47+K$714)/([1]Transport!G$24+[1]Transport!G$27)*K1339</f>
        <v>1.3960564785266819E-2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3.172710281574256E-4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3.1693535972126624E-4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3.1591395264974161E-4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0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0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0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0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0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3.9769572934547391E-7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9.3265473570218554E-2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9.3265506840572915E-2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0.20554859704482592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0.3843446789964427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0.29535957803821095</v>
      </c>
      <c r="G1349" s="3">
        <f t="shared" ref="G1349:K1349" si="850">SUM(G1350:G1372)</f>
        <v>0.30242809652071184</v>
      </c>
      <c r="H1349" s="3">
        <f t="shared" si="850"/>
        <v>0.30907083501743521</v>
      </c>
      <c r="I1349" s="3">
        <f t="shared" si="850"/>
        <v>0.32278924139567239</v>
      </c>
      <c r="J1349" s="3">
        <f t="shared" si="850"/>
        <v>0.35120604083413609</v>
      </c>
      <c r="K1349" s="3">
        <f t="shared" si="850"/>
        <v>0.37569687930116646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2.0038889790308955E-3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1.6031410650004616E-3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1.0019275890209192E-3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1.4411967831379552E-7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2.8118940844443688E-7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1.9299362032049595E-3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4.8033628196956597E-3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8.5215097472270046E-2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9.7555494374703899E-2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1.7548351217794547E-4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3.320436177737425E-4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3.3243621627217435E-4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3.4764541714477551E-5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3.9151030514569279E-2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4.6137090665132205E-2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5.3807104612304982E-4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1.4517002235021688E-3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1.2098850546717249E-4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5.4116946727666235E-5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4.6681433951565169E-7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2.2194512565998959E-7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0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0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2.4188340840717802E-7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4.2677448182948873E-6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6.8210064318866907E-6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4.5639464908104504E-8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1.0048603483654738E-6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3.5218791880624739E-2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3.1013127033667801E-7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3.6877408071854744E-7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1.0808801593549215E-5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1.9291152388487533E-2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8.2102347024919629E-4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8.2101623780188532E-4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7.1223356192367984E-4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2.4089201308984105E-6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7.0414540022706614E-7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3.5955023243462955E-3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3.5955001289499338E-3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2.1303102189519354E-3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0.17439203497239644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0.17198984068211307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0.24222784264091413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0.19378234346513876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0.12111396450284653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2.1469196162567063E-5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6.0186412347647485E-6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6.0945912746178971E-2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0.10506129243679446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3.4313025148482897E-2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1.1027742792360528E-2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9.7889761558240529E-3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1.1558617448952594E-2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2.1536725083001428E-2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3.8899321727815649E-2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3.9785296858846119E-3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9.0124091839639692E-8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3.6084387788702349E-2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5.051307856876238E-2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8.9920225111399507E-2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0.16555754449625909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1.6655478290158373E-6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8.7456907182673706E-5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4.4318576924149413E-3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3.5455546257183064E-3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2.2159686651283604E-3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0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0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0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0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0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4.0506232169290295E-8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5.5359238968930588E-3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5.5359258717090597E-3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1.4136619066124484E-2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2.9686474433562791E-2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4.190604214466032</v>
      </c>
      <c r="G1374" s="1">
        <f t="shared" ref="G1374:K1374" si="856">IFERROR(G1350/G1315,"-")</f>
        <v>3.373750732683936</v>
      </c>
      <c r="H1374" s="1">
        <f t="shared" si="856"/>
        <v>2.1484705100107946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0.37869321701871772</v>
      </c>
      <c r="G1375" s="1">
        <f t="shared" si="857"/>
        <v>0.38294016430544275</v>
      </c>
      <c r="H1375" s="1">
        <f t="shared" si="857"/>
        <v>0.41301877722664243</v>
      </c>
      <c r="I1375" s="1">
        <f t="shared" si="857"/>
        <v>0.44734916366185584</v>
      </c>
      <c r="J1375" s="1">
        <f t="shared" si="857"/>
        <v>0.4792059868108573</v>
      </c>
      <c r="K1375" s="1">
        <f t="shared" si="857"/>
        <v>0.5294622648212659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0.27518070496490687</v>
      </c>
      <c r="G1376" s="1">
        <f t="shared" si="858"/>
        <v>0.27747299977568013</v>
      </c>
      <c r="H1376" s="1">
        <f t="shared" si="858"/>
        <v>0.27749951810392753</v>
      </c>
      <c r="I1376" s="1">
        <f t="shared" si="858"/>
        <v>0.32396019067775988</v>
      </c>
      <c r="J1376" s="1">
        <f t="shared" si="858"/>
        <v>0.35218826738577602</v>
      </c>
      <c r="K1376" s="1">
        <f t="shared" si="858"/>
        <v>0.37950978163283822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0.1829704071343988</v>
      </c>
      <c r="G1377" s="1">
        <f t="shared" si="859"/>
        <v>0.18451068223807562</v>
      </c>
      <c r="H1377" s="1">
        <f t="shared" si="859"/>
        <v>0.18627478402982761</v>
      </c>
      <c r="I1377" s="1">
        <f t="shared" si="859"/>
        <v>0.18627478402982744</v>
      </c>
      <c r="J1377" s="1">
        <f t="shared" si="859"/>
        <v>0.23553536530806987</v>
      </c>
      <c r="K1377" s="1">
        <f t="shared" si="859"/>
        <v>0.26214281836713793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 t="str">
        <f t="shared" ref="F1378:K1378" si="860">IFERROR(F1354/F1319,"-")</f>
        <v>-</v>
      </c>
      <c r="G1378" s="1" t="str">
        <f t="shared" si="860"/>
        <v>-</v>
      </c>
      <c r="H1378" s="1" t="str">
        <f t="shared" si="860"/>
        <v>-</v>
      </c>
      <c r="I1378" s="1" t="str">
        <f t="shared" si="860"/>
        <v>-</v>
      </c>
      <c r="J1378" s="1" t="str">
        <f t="shared" si="860"/>
        <v>-</v>
      </c>
      <c r="K1378" s="1" t="str">
        <f t="shared" si="860"/>
        <v>-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 t="str">
        <f t="shared" si="861"/>
        <v>-</v>
      </c>
      <c r="J1379" s="1" t="str">
        <f t="shared" si="861"/>
        <v>-</v>
      </c>
      <c r="K1379" s="1">
        <f t="shared" si="861"/>
        <v>0.30344095071385824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 t="str">
        <f t="shared" si="862"/>
        <v>-</v>
      </c>
      <c r="J1380" s="1">
        <f t="shared" si="862"/>
        <v>0.18152935803900472</v>
      </c>
      <c r="K1380" s="1">
        <f t="shared" si="862"/>
        <v>0.21736820872990809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 t="str">
        <f t="shared" si="863"/>
        <v>-</v>
      </c>
      <c r="J1381" s="1">
        <f t="shared" si="863"/>
        <v>0.12147875668162879</v>
      </c>
      <c r="K1381" s="1">
        <f t="shared" si="863"/>
        <v>0.14658985260534707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0.16251369968883847</v>
      </c>
      <c r="H1383" s="1">
        <f t="shared" si="865"/>
        <v>0.16251369968883847</v>
      </c>
      <c r="I1383" s="1">
        <f t="shared" si="865"/>
        <v>0.17439396328520079</v>
      </c>
      <c r="J1383" s="1">
        <f t="shared" si="865"/>
        <v>0.20389974051305804</v>
      </c>
      <c r="K1383" s="1">
        <f t="shared" si="865"/>
        <v>0.22492781730894129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0.11649393435744133</v>
      </c>
      <c r="H1384" s="1">
        <f t="shared" si="866"/>
        <v>0.11649393435744136</v>
      </c>
      <c r="I1384" s="1">
        <f t="shared" si="866"/>
        <v>0.11649393435744136</v>
      </c>
      <c r="J1384" s="1">
        <f t="shared" si="866"/>
        <v>0.14371625454427053</v>
      </c>
      <c r="K1384" s="1">
        <f t="shared" si="866"/>
        <v>0.14935397610285098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7.8235828164578899E-2</v>
      </c>
      <c r="H1385" s="1">
        <f t="shared" si="867"/>
        <v>7.8235828164578997E-2</v>
      </c>
      <c r="I1385" s="1">
        <f t="shared" si="867"/>
        <v>7.8235828164578913E-2</v>
      </c>
      <c r="J1385" s="1">
        <f t="shared" si="867"/>
        <v>9.6211316202928734E-2</v>
      </c>
      <c r="K1385" s="1">
        <f t="shared" si="867"/>
        <v>0.10677023612960948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13.968680714886791</v>
      </c>
      <c r="G1387" s="1">
        <f t="shared" ref="G1387:K1387" si="869">IFERROR(G1363/G1334,"-")</f>
        <v>11.189596541502643</v>
      </c>
      <c r="H1387" s="1">
        <f t="shared" si="869"/>
        <v>7.0209702814264174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0.12391916748597497</v>
      </c>
      <c r="G1388" s="1">
        <f t="shared" si="870"/>
        <v>0.12397078669216986</v>
      </c>
      <c r="H1388" s="1">
        <f t="shared" si="870"/>
        <v>0.13540927755339266</v>
      </c>
      <c r="I1388" s="1">
        <f t="shared" si="870"/>
        <v>0.14167935298356665</v>
      </c>
      <c r="J1388" s="1">
        <f t="shared" si="870"/>
        <v>0.15786727062280767</v>
      </c>
      <c r="K1388" s="1">
        <f t="shared" si="870"/>
        <v>0.16277541012001118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8.7465847585616804E-2</v>
      </c>
      <c r="G1389" s="1">
        <f t="shared" si="871"/>
        <v>8.769859016474961E-2</v>
      </c>
      <c r="H1389" s="1">
        <f t="shared" si="871"/>
        <v>9.101432676947542E-2</v>
      </c>
      <c r="I1389" s="1">
        <f t="shared" si="871"/>
        <v>9.8063397996464574E-2</v>
      </c>
      <c r="J1389" s="1">
        <f t="shared" si="871"/>
        <v>0.10290262919158001</v>
      </c>
      <c r="K1389" s="1">
        <f t="shared" si="871"/>
        <v>0.1134375312130744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5.7949527986548698E-2</v>
      </c>
      <c r="G1390" s="1">
        <f t="shared" si="872"/>
        <v>5.810368053952638E-2</v>
      </c>
      <c r="H1390" s="1">
        <f t="shared" si="872"/>
        <v>6.0177421436208946E-2</v>
      </c>
      <c r="I1390" s="1">
        <f t="shared" si="872"/>
        <v>6.5984205972321436E-2</v>
      </c>
      <c r="J1390" s="1">
        <f t="shared" si="872"/>
        <v>7.3189708595232855E-2</v>
      </c>
      <c r="K1390" s="1" t="str">
        <f t="shared" si="872"/>
        <v>-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3.8646481387947469E-2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13.96868071488681</v>
      </c>
      <c r="G1392" s="1">
        <f t="shared" ref="G1392:K1392" si="874">IFERROR(G1368/G1344,"-")</f>
        <v>11.186996076539076</v>
      </c>
      <c r="H1392" s="1">
        <f t="shared" si="874"/>
        <v>7.0144691190174715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 t="str">
        <f t="shared" si="875"/>
        <v>-</v>
      </c>
      <c r="H1393" s="1" t="str">
        <f t="shared" si="875"/>
        <v>-</v>
      </c>
      <c r="I1393" s="1" t="str">
        <f t="shared" si="875"/>
        <v>-</v>
      </c>
      <c r="J1393" s="1" t="str">
        <f t="shared" si="875"/>
        <v>-</v>
      </c>
      <c r="K1393" s="1" t="str">
        <f t="shared" si="875"/>
        <v>-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 t="str">
        <f t="shared" si="876"/>
        <v>-</v>
      </c>
      <c r="H1394" s="1" t="str">
        <f t="shared" si="876"/>
        <v>-</v>
      </c>
      <c r="I1394" s="1" t="str">
        <f t="shared" si="876"/>
        <v>-</v>
      </c>
      <c r="J1394" s="1">
        <f t="shared" si="876"/>
        <v>0.10185231869589169</v>
      </c>
      <c r="K1394" s="1" t="str">
        <f t="shared" si="876"/>
        <v>-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 t="str">
        <f t="shared" si="877"/>
        <v>-</v>
      </c>
      <c r="H1395" s="1">
        <f t="shared" si="877"/>
        <v>5.9356626680559577E-2</v>
      </c>
      <c r="I1395" s="1">
        <f t="shared" si="877"/>
        <v>5.9356626680559549E-2</v>
      </c>
      <c r="J1395" s="1">
        <f t="shared" si="877"/>
        <v>6.8775069591166207E-2</v>
      </c>
      <c r="K1395" s="1">
        <f t="shared" si="877"/>
        <v>7.7239197147406208E-2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0.81260347878636097</v>
      </c>
      <c r="G1397" s="3">
        <f t="shared" ref="G1397" si="879">G1398+G1404+G1409+G1423</f>
        <v>0.78004453223002257</v>
      </c>
      <c r="H1397" s="3">
        <f t="shared" ref="H1397" si="880">H1398+H1404+H1409+H1423</f>
        <v>1.0152538871134027</v>
      </c>
      <c r="I1397" s="3">
        <f t="shared" ref="I1397" si="881">I1398+I1404+I1409+I1423</f>
        <v>1.2554286998014366</v>
      </c>
      <c r="J1397" s="3">
        <f t="shared" ref="J1397" si="882">J1398+J1404+J1409+J1423</f>
        <v>0.82024245554096975</v>
      </c>
      <c r="K1397" s="3">
        <f t="shared" ref="K1397" si="883">K1398+K1404+K1409+K1423</f>
        <v>0.66961097515011359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1.0279748175453314E-3</v>
      </c>
      <c r="G1398" s="1">
        <f t="shared" ref="G1398" si="884">SUM(G1399:G1403)</f>
        <v>1.0558966537136368E-3</v>
      </c>
      <c r="H1398" s="1">
        <f t="shared" ref="H1398" si="885">SUM(H1399:H1403)</f>
        <v>1.0531921646055242E-3</v>
      </c>
      <c r="I1398" s="1">
        <f t="shared" ref="I1398" si="886">SUM(I1399:I1403)</f>
        <v>5.1584683568080608E-3</v>
      </c>
      <c r="J1398" s="1">
        <f t="shared" ref="J1398" si="887">SUM(J1399:J1403)</f>
        <v>9.9069889719996737E-2</v>
      </c>
      <c r="K1398" s="1">
        <f t="shared" ref="K1398" si="888">SUM(K1399:K1403)</f>
        <v>0.10194454498943878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4.0929519677691616E-4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5.1154200713914401E-4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5.1205295192452958E-4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4.7587808143420346E-3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9.9007549850544246E-2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0.10191688647458479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4.5164426163531141E-4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3.7506314453249803E-4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3.74108195111092E-4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3.2555243415544695E-4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6.1556096415082127E-5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2.7658514853990172E-5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1.6703535913310382E-4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1.6929150204199474E-4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1.6703101756990245E-4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7.4135108310579968E-5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7.8377303740233466E-7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0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0</v>
      </c>
      <c r="J1404" s="1">
        <f t="shared" ref="J1404" si="894">SUM(J1405:J1408)</f>
        <v>4.1534399927302442E-6</v>
      </c>
      <c r="K1404" s="1">
        <f t="shared" ref="K1404" si="895">SUM(K1405:K1408)</f>
        <v>8.5874795466028643E-6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0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0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0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0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4.1534399927302442E-6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8.5874795466028643E-6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0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0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0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0.8114380368850902</v>
      </c>
      <c r="G1409" s="1">
        <f t="shared" ref="G1409:K1409" si="896">SUM(G1414:G1422)</f>
        <v>0.77885145647977638</v>
      </c>
      <c r="H1409" s="1">
        <f t="shared" si="896"/>
        <v>0.98071708133517954</v>
      </c>
      <c r="I1409" s="1">
        <f t="shared" si="896"/>
        <v>1.2146696474768124</v>
      </c>
      <c r="J1409" s="1">
        <f t="shared" si="896"/>
        <v>0.64310469836937512</v>
      </c>
      <c r="K1409" s="1">
        <f t="shared" si="896"/>
        <v>0.42977703928101973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0.79148386623559419</v>
      </c>
      <c r="G1410" s="1">
        <f t="shared" ref="G1410" si="897">G1409-G1411</f>
        <v>0.75818246007441137</v>
      </c>
      <c r="H1410" s="1">
        <f t="shared" ref="H1410" si="898">H1409-H1411</f>
        <v>0.9496335634685219</v>
      </c>
      <c r="I1410" s="1">
        <f t="shared" ref="I1410" si="899">I1409-I1411</f>
        <v>1.174386897207806</v>
      </c>
      <c r="J1410" s="1">
        <f t="shared" ref="J1410" si="900">J1409-J1411</f>
        <v>0.62923459443453955</v>
      </c>
      <c r="K1410" s="1">
        <f t="shared" ref="K1410" si="901">K1409-K1411</f>
        <v>0.41692860747666977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1.9954170649495975E-2</v>
      </c>
      <c r="G1411" s="1">
        <f t="shared" ref="G1411" si="902">SUM(G1412:G1413)</f>
        <v>2.0668996405364994E-2</v>
      </c>
      <c r="H1411" s="1">
        <f t="shared" ref="H1411" si="903">SUM(H1412:H1413)</f>
        <v>3.1083517866657605E-2</v>
      </c>
      <c r="I1411" s="1">
        <f t="shared" ref="I1411" si="904">SUM(I1412:I1413)</f>
        <v>4.0282750269006441E-2</v>
      </c>
      <c r="J1411" s="1">
        <f t="shared" ref="J1411" si="905">SUM(J1412:J1413)</f>
        <v>1.3870103934835511E-2</v>
      </c>
      <c r="K1411" s="1">
        <f t="shared" ref="K1411" si="906">SUM(K1412:K1413)</f>
        <v>1.2848431804349948E-2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1.9954170649495975E-2</v>
      </c>
      <c r="G1412" s="1">
        <f>[1]Transport!C$26/SUM([1]Transport!C$22,[1]Transport!C$26)*G1409*(G$33+G$580)/(G$33+G$580+G$36)</f>
        <v>2.0668996405364994E-2</v>
      </c>
      <c r="H1412" s="1">
        <f>[1]Transport!D$26/SUM([1]Transport!D$22,[1]Transport!D$26)*H1409*(H$33+H$580)/(H$33+H$580+H$36)</f>
        <v>3.1083517866657605E-2</v>
      </c>
      <c r="I1412" s="1">
        <f>[1]Transport!E$26/SUM([1]Transport!E$22,[1]Transport!E$26)*I1409*(I$33+I$580)/(I$33+I$580+I$36)</f>
        <v>4.0282750269006441E-2</v>
      </c>
      <c r="J1412" s="1">
        <f>[1]Transport!F$26/SUM([1]Transport!F$22,[1]Transport!F$26)*J1409*(J$33+J$580)/(J$33+J$580+J$36)</f>
        <v>1.3870103934835511E-2</v>
      </c>
      <c r="K1412" s="1">
        <f>[1]Transport!G$26/SUM([1]Transport!G$22,[1]Transport!G$26)*K1409*(K$33+K$580)/(K$33+K$580+K$36)</f>
        <v>9.7135278278937687E-3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0</v>
      </c>
      <c r="K1413" s="1">
        <f>(K$36+K$716)/([1]Transport!G$22+[1]Transport!G$26)*K1409</f>
        <v>3.1349039764561786E-3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0.24334094900073661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5.2884904600571493E-6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4.9762101888033692E-7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1.7574947755746718E-5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3.1968544602163092E-2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0.20234761042386523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0.32976379425098473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0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0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0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7.1971730658111507E-2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1.3405067074697057E-2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6.0278359054304585E-3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6.0130845719836203E-3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5.9692630578383806E-3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0.11356553106315781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9.5591958316828954E-5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0.36128308354174238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0.4536883760041639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0.10684908235873741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1.6001874338543356E-2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0.51974722387036087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0.40033161573266901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0.48438784443629002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0.60140065062812964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0.26185871238836095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3.8635533207385088E-2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0.16059358418343353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0.12907021521607029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0.12907160180884872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0.15958012322350001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5.9987592544202907E-5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2.2258072463843062E-6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1.1503861862707599E-2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1.3746708372545179E-4</v>
      </c>
      <c r="G1423" s="1">
        <f t="shared" ref="G1423" si="907">SUM(G1428:G1432)</f>
        <v>1.3717909653250426E-4</v>
      </c>
      <c r="H1423" s="1">
        <f t="shared" ref="H1423" si="908">SUM(H1428:H1432)</f>
        <v>3.348361361361752E-2</v>
      </c>
      <c r="I1423" s="1">
        <f t="shared" ref="I1423" si="909">SUM(I1428:I1432)</f>
        <v>3.560058396781618E-2</v>
      </c>
      <c r="J1423" s="1">
        <f t="shared" ref="J1423" si="910">SUM(J1428:J1432)</f>
        <v>7.806371401160514E-2</v>
      </c>
      <c r="K1423" s="1">
        <f t="shared" ref="K1423" si="911">SUM(K1428:K1432)</f>
        <v>0.13788080340010844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1.2715461071745226E-4</v>
      </c>
      <c r="G1424" s="1">
        <f t="shared" ref="G1424" si="912">G1423-G1425</f>
        <v>1.1586294930971232E-4</v>
      </c>
      <c r="H1424" s="1">
        <f t="shared" ref="H1424" si="913">H1423-H1425</f>
        <v>3.337319255882272E-2</v>
      </c>
      <c r="I1424" s="1">
        <f t="shared" ref="I1424" si="914">I1423-I1425</f>
        <v>3.560058396781618E-2</v>
      </c>
      <c r="J1424" s="1">
        <f t="shared" ref="J1424" si="915">J1423-J1425</f>
        <v>1.4397030315337164E-2</v>
      </c>
      <c r="K1424" s="1">
        <f t="shared" ref="K1424" si="916">K1423-K1425</f>
        <v>0.13287255431093692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1.0312473007999517E-5</v>
      </c>
      <c r="G1425" s="1">
        <f t="shared" ref="G1425" si="917">SUM(G1426:G1427)</f>
        <v>2.1316147222791935E-5</v>
      </c>
      <c r="H1425" s="1">
        <f t="shared" ref="H1425" si="918">SUM(H1426:H1427)</f>
        <v>1.1042105479479918E-4</v>
      </c>
      <c r="I1425" s="1">
        <f t="shared" ref="I1425" si="919">SUM(I1426:I1427)</f>
        <v>0</v>
      </c>
      <c r="J1425" s="1">
        <f t="shared" ref="J1425" si="920">SUM(J1426:J1427)</f>
        <v>6.3666683696267976E-2</v>
      </c>
      <c r="K1425" s="1">
        <f t="shared" ref="K1425" si="921">SUM(K1426:K1427)</f>
        <v>5.0082490891715115E-3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1.0312473007999517E-5</v>
      </c>
      <c r="G1426" s="1">
        <f>[1]Transport!C$27/SUM([1]Transport!C$24,[1]Transport!C$27)*G1423*(G$45+G$612)/(G$45+G$612+G$47)</f>
        <v>2.1316147222791935E-5</v>
      </c>
      <c r="H1426" s="1">
        <f>[1]Transport!D$27/SUM([1]Transport!D$24,[1]Transport!D$27)*H1423*(H$45+H$612)/(H$45+H$612+H$47)</f>
        <v>1.1042105479479918E-4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0</v>
      </c>
      <c r="K1426" s="1">
        <f>[1]Transport!G$27/SUM([1]Transport!G$24,[1]Transport!G$27)*K1423*(K$45+K$612)/(K$45+K$612+K$47)</f>
        <v>0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6.3666683696267976E-2</v>
      </c>
      <c r="K1427" s="1">
        <f>(K$47+K$714)/([1]Transport!G$24+[1]Transport!G$27)*K1423</f>
        <v>5.0082490891715115E-3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1.3746708372545179E-4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1.3717909653250426E-4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1.3632545435477556E-4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3.517227777191299E-7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3.5164236138003322E-7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3.4141958223135017E-3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3.4142189677426947E-3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1.926527823461718E-6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3.5674790940632287E-7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2.9932740614171522E-2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3.2186013357712102E-2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7.8061787483781675E-2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0.13788044665219903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0.13094013090970236</v>
      </c>
      <c r="G1433" s="3">
        <f t="shared" ref="G1433" si="922">SUM(G1434:G1456)</f>
        <v>0.13163028284282993</v>
      </c>
      <c r="H1433" s="3">
        <f t="shared" ref="H1433" si="923">SUM(H1434:H1456)</f>
        <v>0.13267178239991115</v>
      </c>
      <c r="I1433" s="3">
        <f t="shared" ref="I1433" si="924">SUM(I1434:I1456)</f>
        <v>0.13441160030383303</v>
      </c>
      <c r="J1433" s="3">
        <f t="shared" ref="J1433" si="925">SUM(J1434:J1456)</f>
        <v>0.13472238478139592</v>
      </c>
      <c r="K1433" s="3">
        <f t="shared" ref="K1433" si="926">SUM(K1434:K1456)</f>
        <v>0.13114051070835001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1.5499731477775969E-4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1.9647884941852842E-4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1.9669772603992443E-4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2.1288240234166181E-3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4.8338501811528059E-2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5.3448925912504185E-2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1.242837863101599E-4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1.050544011282357E-4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1.0478692179565919E-4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9.2363999756639925E-5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2.1544789620771603E-5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1.01619112047705E-5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3.0562527666424542E-5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3.0985134394147086E-5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3.056173328883797E-5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1.3564530950539583E-5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1.8532586134623777E-7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0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0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0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0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0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7.5397129553385009E-7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1.8790512055962507E-6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0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0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0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3.9546237907902668E-2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8.5945215043301494E-7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9.1743385733678111E-8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3.4919829541100761E-6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7.1907415885233165E-3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0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0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0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2.9410522543196614E-2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5.1815804907447707E-2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0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0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0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6.9231569841866685E-3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1.3371686167216643E-3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5.9978471771887393E-2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4.7982771214979111E-2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2.9989232798290771E-2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1.4072946064449176E-2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1.2055077675573246E-5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4.8920777902374188E-2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6.2599259237800506E-2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1.6537654284693008E-2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2.5155790696772761E-3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4.5460131466092325E-2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3.5153371666979627E-2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4.3153753566879678E-2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5.7008503738559445E-2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2.8105242391384518E-2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4.1792576899815923E-3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9.3063224010980286E-3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7.5090787016996764E-3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7.5091593733723734E-3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1.0342164191251987E-2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4.3656426517479674E-6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1.6731512674206719E-7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4.4458378336664902E-4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1.367831794054438E-3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1.0942498886523661E-3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6.8389294912598903E-4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4.4598668470394203E-8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4.4588471628238398E-8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3.0530886776342341E-4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3.0531093750550838E-4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1.9823205315045431E-7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4.1744058484856805E-8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1.7767065101614034E-3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1.9214733127344108E-3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5.3767668219703996E-3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1.064078290189867E-2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0.37869321701871822</v>
      </c>
      <c r="G1459" s="1">
        <f t="shared" si="933"/>
        <v>0.38409132911167626</v>
      </c>
      <c r="H1459" s="1">
        <f t="shared" si="933"/>
        <v>0.38413551821280256</v>
      </c>
      <c r="I1459" s="1">
        <f t="shared" si="933"/>
        <v>0.44734651720053148</v>
      </c>
      <c r="J1459" s="1">
        <f t="shared" si="933"/>
        <v>0.48823046206574056</v>
      </c>
      <c r="K1459" s="1">
        <f t="shared" si="933"/>
        <v>0.52443640854190388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0.27518070496490704</v>
      </c>
      <c r="G1460" s="1">
        <f t="shared" si="934"/>
        <v>0.28009790527187634</v>
      </c>
      <c r="H1460" s="1">
        <f t="shared" si="934"/>
        <v>0.28009790527187611</v>
      </c>
      <c r="I1460" s="1">
        <f t="shared" si="934"/>
        <v>0.28371466487803115</v>
      </c>
      <c r="J1460" s="1">
        <f t="shared" si="934"/>
        <v>0.35000253225110001</v>
      </c>
      <c r="K1460" s="1">
        <f t="shared" si="934"/>
        <v>0.36740624933823895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0.18297040713439891</v>
      </c>
      <c r="G1461" s="1">
        <f t="shared" si="935"/>
        <v>0.1830282915586682</v>
      </c>
      <c r="H1461" s="1">
        <f t="shared" si="935"/>
        <v>0.1829704071343988</v>
      </c>
      <c r="I1461" s="1">
        <f t="shared" si="935"/>
        <v>0.18297040713439899</v>
      </c>
      <c r="J1461" s="1">
        <f t="shared" si="935"/>
        <v>0.23645347888014209</v>
      </c>
      <c r="K1461" s="1" t="str">
        <f t="shared" si="935"/>
        <v>-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 t="str">
        <f t="shared" si="936"/>
        <v>-</v>
      </c>
      <c r="H1462" s="1" t="str">
        <f t="shared" si="936"/>
        <v>-</v>
      </c>
      <c r="I1462" s="1" t="str">
        <f t="shared" si="936"/>
        <v>-</v>
      </c>
      <c r="J1462" s="1" t="str">
        <f t="shared" si="936"/>
        <v>-</v>
      </c>
      <c r="K1462" s="1" t="str">
        <f t="shared" si="936"/>
        <v>-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 t="str">
        <f t="shared" si="937"/>
        <v>-</v>
      </c>
      <c r="J1463" s="1" t="str">
        <f t="shared" si="937"/>
        <v>-</v>
      </c>
      <c r="K1463" s="1" t="str">
        <f t="shared" si="937"/>
        <v>-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 t="str">
        <f t="shared" si="938"/>
        <v>-</v>
      </c>
      <c r="J1464" s="1">
        <f t="shared" si="938"/>
        <v>0.18152935803900483</v>
      </c>
      <c r="K1464" s="1">
        <f t="shared" si="938"/>
        <v>0.21881288862453102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 t="str">
        <f t="shared" si="939"/>
        <v>-</v>
      </c>
      <c r="J1465" s="1" t="str">
        <f t="shared" si="939"/>
        <v>-</v>
      </c>
      <c r="K1465" s="1" t="str">
        <f t="shared" si="939"/>
        <v>-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0.16251369968883847</v>
      </c>
      <c r="H1467" s="1">
        <f t="shared" si="941"/>
        <v>0.1625136996888385</v>
      </c>
      <c r="I1467" s="1">
        <f t="shared" si="941"/>
        <v>0.18436396826666132</v>
      </c>
      <c r="J1467" s="1">
        <f t="shared" si="941"/>
        <v>0.19869094364552267</v>
      </c>
      <c r="K1467" s="1">
        <f t="shared" si="941"/>
        <v>0.22493177834679307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 t="str">
        <f t="shared" si="942"/>
        <v>-</v>
      </c>
      <c r="H1468" s="1" t="str">
        <f t="shared" si="942"/>
        <v>-</v>
      </c>
      <c r="I1468" s="1" t="str">
        <f t="shared" si="942"/>
        <v>-</v>
      </c>
      <c r="J1468" s="1">
        <f t="shared" si="942"/>
        <v>0.14534652759965525</v>
      </c>
      <c r="K1468" s="1">
        <f t="shared" si="942"/>
        <v>0.15713006039714131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 t="str">
        <f t="shared" si="943"/>
        <v>-</v>
      </c>
      <c r="H1469" s="1" t="str">
        <f t="shared" si="943"/>
        <v>-</v>
      </c>
      <c r="I1469" s="1" t="str">
        <f t="shared" si="943"/>
        <v>-</v>
      </c>
      <c r="J1469" s="1">
        <f t="shared" si="943"/>
        <v>9.6192726239610032E-2</v>
      </c>
      <c r="K1469" s="1">
        <f t="shared" si="943"/>
        <v>9.9750982913443059E-2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9.9502495941956504</v>
      </c>
      <c r="G1471" s="1">
        <f t="shared" ref="G1471:K1471" si="945">IFERROR(G1447/G1418,"-")</f>
        <v>7.9797266512003109</v>
      </c>
      <c r="H1471" s="1">
        <f t="shared" si="945"/>
        <v>5.0239422367072937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0.12391916748597524</v>
      </c>
      <c r="G1472" s="1">
        <f t="shared" si="946"/>
        <v>0.12610974696865218</v>
      </c>
      <c r="H1472" s="1">
        <f t="shared" si="946"/>
        <v>0.13540843767937427</v>
      </c>
      <c r="I1472" s="1">
        <f t="shared" si="946"/>
        <v>0.1379785389018342</v>
      </c>
      <c r="J1472" s="1">
        <f t="shared" si="946"/>
        <v>0.1547758194980948</v>
      </c>
      <c r="K1472" s="1">
        <f t="shared" si="946"/>
        <v>0.15720527586059449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8.7465847585616582E-2</v>
      </c>
      <c r="G1473" s="1">
        <f t="shared" si="947"/>
        <v>8.781063070085908E-2</v>
      </c>
      <c r="H1473" s="1">
        <f t="shared" si="947"/>
        <v>8.9089257838623467E-2</v>
      </c>
      <c r="I1473" s="1">
        <f t="shared" si="947"/>
        <v>9.4792886703759335E-2</v>
      </c>
      <c r="J1473" s="1">
        <f t="shared" si="947"/>
        <v>0.1073297968016501</v>
      </c>
      <c r="K1473" s="1">
        <f t="shared" si="947"/>
        <v>0.10817134754031911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5.7949527986548593E-2</v>
      </c>
      <c r="G1474" s="1">
        <f t="shared" si="948"/>
        <v>5.8178245764362334E-2</v>
      </c>
      <c r="H1474" s="1">
        <f t="shared" si="948"/>
        <v>5.817824578092104E-2</v>
      </c>
      <c r="I1474" s="1">
        <f t="shared" si="948"/>
        <v>6.480859885517988E-2</v>
      </c>
      <c r="J1474" s="1">
        <f t="shared" si="948"/>
        <v>7.277576022960193E-2</v>
      </c>
      <c r="K1474" s="1">
        <f t="shared" si="948"/>
        <v>7.517053734723024E-2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3.8646481387947566E-2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9.9502495941956646</v>
      </c>
      <c r="G1476" s="1">
        <f t="shared" ref="G1476:K1476" si="950">IFERROR(G1452/G1428,"-")</f>
        <v>7.9767976048237514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 t="str">
        <f t="shared" si="951"/>
        <v>-</v>
      </c>
      <c r="H1477" s="1">
        <f t="shared" si="951"/>
        <v>0.12680062621934798</v>
      </c>
      <c r="I1477" s="1">
        <f t="shared" si="951"/>
        <v>0.12680062621934776</v>
      </c>
      <c r="J1477" s="1" t="str">
        <f t="shared" si="951"/>
        <v>-</v>
      </c>
      <c r="K1477" s="1" t="str">
        <f t="shared" si="951"/>
        <v>-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 t="str">
        <f t="shared" si="952"/>
        <v>-</v>
      </c>
      <c r="H1478" s="1">
        <f t="shared" si="952"/>
        <v>8.942336165022377E-2</v>
      </c>
      <c r="I1478" s="1">
        <f t="shared" si="952"/>
        <v>8.9423361650223687E-2</v>
      </c>
      <c r="J1478" s="1">
        <f t="shared" si="952"/>
        <v>0.1028960239952607</v>
      </c>
      <c r="K1478" s="1">
        <f t="shared" si="952"/>
        <v>0.11701276274982131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 t="str">
        <f t="shared" si="953"/>
        <v>-</v>
      </c>
      <c r="H1479" s="1">
        <f t="shared" si="953"/>
        <v>5.9356626680559604E-2</v>
      </c>
      <c r="I1479" s="1">
        <f t="shared" si="953"/>
        <v>5.96990155748508E-2</v>
      </c>
      <c r="J1479" s="1">
        <f t="shared" si="953"/>
        <v>6.8878346182983455E-2</v>
      </c>
      <c r="K1479" s="1">
        <f t="shared" si="953"/>
        <v>7.7173980504573317E-2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2.3993049339546824</v>
      </c>
      <c r="G1495" s="3">
        <f t="shared" ref="G1495:K1495" si="976">SUM(G1496,G1501,G1506)</f>
        <v>1.8971528380062186</v>
      </c>
      <c r="H1495" s="3">
        <f t="shared" si="976"/>
        <v>1.6159695254748532</v>
      </c>
      <c r="I1495" s="3">
        <f t="shared" si="976"/>
        <v>1.2905141619053782</v>
      </c>
      <c r="J1495" s="3">
        <f t="shared" si="976"/>
        <v>0.95311462864890051</v>
      </c>
      <c r="K1495" s="3">
        <f t="shared" si="976"/>
        <v>0.88569522716550009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2.0034403144782091E-3</v>
      </c>
      <c r="G1496" s="1">
        <f t="shared" ref="G1496:K1496" si="978">SUM(G1497:G1500)</f>
        <v>2.6203397747411941E-3</v>
      </c>
      <c r="H1496" s="1">
        <f t="shared" si="978"/>
        <v>2.6201986702162959E-3</v>
      </c>
      <c r="I1496" s="1">
        <f t="shared" si="978"/>
        <v>1.8373242963159637E-3</v>
      </c>
      <c r="J1496" s="1">
        <f t="shared" si="978"/>
        <v>6.3233795922408624E-5</v>
      </c>
      <c r="K1496" s="1">
        <f t="shared" si="978"/>
        <v>2.4925658527626027E-6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1.5551820940527153E-3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2.0678395866840066E-3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2.0678637685836165E-3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1.3612639520234505E-3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6.8360473501960387E-7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3.3906946664231525E-7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3.629004454714388E-4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4.1732982571370718E-4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4.1730908024361485E-4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3.4108718848058943E-4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1.5014063536400136E-7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5.2103685966369437E-8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7.5777543639014925E-5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1.147755759529438E-4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1.1471764324194541E-4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1.1469345634318288E-4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4.2676381649180218E-5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0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9.5802313150398829E-6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2.0394786390536356E-5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2.030817814711916E-5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2.0279699468741124E-5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1.97236689028448E-5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2.1013927001539179E-6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0</v>
      </c>
      <c r="J1501" s="1">
        <f t="shared" si="982"/>
        <v>8.8445066713226713E-8</v>
      </c>
      <c r="K1501" s="1">
        <f t="shared" si="982"/>
        <v>1.663382639003109E-8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0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8.8445066713226713E-8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1.663382639003109E-8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0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0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0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0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0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0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0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0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2.397301493640204</v>
      </c>
      <c r="G1506" s="1">
        <f t="shared" ref="G1506:K1506" si="986">SUM(G1511:G1515)</f>
        <v>1.8945324982314773</v>
      </c>
      <c r="H1506" s="1">
        <f t="shared" si="986"/>
        <v>1.6133493268046368</v>
      </c>
      <c r="I1506" s="1">
        <f t="shared" si="986"/>
        <v>1.2886768376090623</v>
      </c>
      <c r="J1506" s="1">
        <f t="shared" si="986"/>
        <v>0.95305130640791136</v>
      </c>
      <c r="K1506" s="1">
        <f t="shared" si="986"/>
        <v>0.88569271796582094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2.2660732377580715</v>
      </c>
      <c r="G1507" s="1">
        <f t="shared" ref="G1507:K1507" si="987">G1506-G1508</f>
        <v>1.79082581024184</v>
      </c>
      <c r="H1507" s="1">
        <f t="shared" si="987"/>
        <v>1.5250345886886427</v>
      </c>
      <c r="I1507" s="1">
        <f t="shared" si="987"/>
        <v>1.2181346792172436</v>
      </c>
      <c r="J1507" s="1">
        <f t="shared" si="987"/>
        <v>0.90088127969039611</v>
      </c>
      <c r="K1507" s="1">
        <f t="shared" si="987"/>
        <v>0.83720989608614416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0.13122825588213261</v>
      </c>
      <c r="G1508" s="1">
        <f t="shared" ref="G1508" si="990">SUM(G1509:G1510)</f>
        <v>0.10370668798963728</v>
      </c>
      <c r="H1508" s="1">
        <f t="shared" ref="H1508" si="991">SUM(H1509:H1510)</f>
        <v>8.8314738115994065E-2</v>
      </c>
      <c r="I1508" s="1">
        <f t="shared" ref="I1508" si="992">SUM(I1509:I1510)</f>
        <v>7.054215839181871E-2</v>
      </c>
      <c r="J1508" s="1">
        <f t="shared" ref="J1508" si="993">SUM(J1509:J1510)</f>
        <v>5.217002671751525E-2</v>
      </c>
      <c r="K1508" s="1">
        <f t="shared" ref="K1508" si="994">SUM(K1509:K1510)</f>
        <v>4.8482821879676806E-2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0.13122825588213261</v>
      </c>
      <c r="G1509" s="1">
        <f>[1]Transport!C$25/SUM([1]Transport!C$21,[1]Transport!C$25)*G1506*(G$34+G$598)/(G$34+G$598+G$37)</f>
        <v>0.10370668798963728</v>
      </c>
      <c r="H1509" s="1">
        <f>[1]Transport!D$25/SUM([1]Transport!D$21,[1]Transport!D$25)*H1506*(H$34+H$598)/(H$34+H$598+H$37)</f>
        <v>8.8314738115994065E-2</v>
      </c>
      <c r="I1509" s="1">
        <f>[1]Transport!E$25/SUM([1]Transport!E$21,[1]Transport!E$25)*I1506*(I$34+I$598)/(I$34+I$598+I$37)</f>
        <v>7.054215839181871E-2</v>
      </c>
      <c r="J1509" s="1">
        <f>[1]Transport!F$25/SUM([1]Transport!F$21,[1]Transport!F$25)*J1506*(J$34+J$598)/(J$34+J$598+J$37)</f>
        <v>5.217002671751525E-2</v>
      </c>
      <c r="K1509" s="1">
        <f>[1]Transport!G$25/SUM([1]Transport!G$21,[1]Transport!G$25)*K1506*(K$34+K$598)/(K$34+K$598+K$37)</f>
        <v>4.8482821879676806E-2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</v>
      </c>
      <c r="K1510" s="1">
        <f>(K$37+K$717)/([1]Transport!G$21+[1]Transport!G$25)*K1506</f>
        <v>0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2.1015140193828503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1.3952435295857371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0.95085290822792023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0.45299096511473491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4.4347787825676922E-2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0.33643300411116139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0.51340507506758104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0.73499474312948176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0.95303460047567679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0.88569223320208257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0.11255420258681476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0.16283223529724963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0.14906495373577125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0.10066698718387974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3.3857869749922448E-7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8.3924623141864801E-9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0.11208642585944406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8.9849835898039469E-6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9.9453673990635517E-6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9.0106807179529343E-6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1.9037412537659142E-6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0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2.6799057985417707E-2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1.4744253739585676E-5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1.6444405965260266E-5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1.5131500247983311E-5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1.4463612283313025E-5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4.7637127607668533E-7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1.7260852552932058E-2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2.2965448372960592E-2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2.2965720787121311E-2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1.5121301076114381E-2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7.8949852648934272E-6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4.0047509749561541E-6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2.2806566908855816E-3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2.6236135974006293E-3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2.6234830441818494E-3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2.144464993260133E-3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9.8538926028647155E-7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3.4572909692171999E-7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3.0994101040228119E-4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4.6994225979474463E-4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4.6970521310074593E-4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4.6960624985340209E-4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1.7480817952593767E-4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0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3.6070083280253772E-5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7.69258902115024E-5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7.6599658921748683E-5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7.6492378544316565E-5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7.4398862101516044E-5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7.9342126102705491E-6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0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4.1986456016450261E-7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8.2131302941297199E-8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0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0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0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0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0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0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0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0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1.6206142801430037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1.0983891861287844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0.77147276408190768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0.38573595300248198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8.461041857059666E-2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0.64704485430137182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0.99259690955348789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1.4458597366446615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1.9648796504086035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1.9128955155922187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0.12412060839049036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0.17981393339910662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0.16463187108422292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0.1111893336242356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4.0226091133029369E-7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1.01119954996386E-8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8.1758863162559273E-2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6.5648349159967697E-6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7.2662515520381341E-6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6.5835835262426111E-6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1.3933433160845763E-6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0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1.8110848013860783E-2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9.9814589827264084E-6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1.1132084948118472E-5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1.0243461467282969E-5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9.7924347561952817E-6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3.2339926981819221E-7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11.098927012431879</v>
      </c>
      <c r="G1531" s="1">
        <f t="shared" si="1000"/>
        <v>11.106010602006149</v>
      </c>
      <c r="H1531" s="1">
        <f t="shared" si="1000"/>
        <v>11.10601246369904</v>
      </c>
      <c r="I1531" s="1">
        <f t="shared" si="1000"/>
        <v>11.108279958223624</v>
      </c>
      <c r="J1531" s="1">
        <f t="shared" si="1000"/>
        <v>11.549049999876056</v>
      </c>
      <c r="K1531" s="1">
        <f t="shared" si="1000"/>
        <v>11.811004436978013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6.2845243629359917</v>
      </c>
      <c r="G1532" s="1">
        <f t="shared" si="1000"/>
        <v>6.2866668897047795</v>
      </c>
      <c r="H1532" s="1">
        <f t="shared" si="1000"/>
        <v>6.2866665701362745</v>
      </c>
      <c r="I1532" s="1">
        <f t="shared" si="1000"/>
        <v>6.2871461188937916</v>
      </c>
      <c r="J1532" s="1">
        <f t="shared" si="1000"/>
        <v>6.5631083676813482</v>
      </c>
      <c r="K1532" s="1">
        <f t="shared" si="1000"/>
        <v>6.6354057397181538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4.0901432735634957</v>
      </c>
      <c r="G1533" s="1">
        <f t="shared" si="1000"/>
        <v>4.0944447971005058</v>
      </c>
      <c r="H1533" s="1">
        <f t="shared" si="1000"/>
        <v>4.094446153414375</v>
      </c>
      <c r="I1533" s="1">
        <f t="shared" si="1000"/>
        <v>4.0944467524656165</v>
      </c>
      <c r="J1533" s="1">
        <f t="shared" si="1000"/>
        <v>4.0961340387979117</v>
      </c>
      <c r="K1533" s="1" t="str">
        <f t="shared" si="1000"/>
        <v>-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3.7650534829600417</v>
      </c>
      <c r="G1534" s="1">
        <f t="shared" si="1000"/>
        <v>3.7718409371131121</v>
      </c>
      <c r="H1534" s="1">
        <f t="shared" si="1000"/>
        <v>3.77186266374243</v>
      </c>
      <c r="I1534" s="1">
        <f t="shared" si="1000"/>
        <v>3.7718694333819376</v>
      </c>
      <c r="J1534" s="1">
        <f t="shared" si="1000"/>
        <v>3.7720599786982474</v>
      </c>
      <c r="K1534" s="1">
        <f t="shared" si="1000"/>
        <v>3.7756924775123673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 t="str">
        <f t="shared" si="1001"/>
        <v>-</v>
      </c>
      <c r="J1535" s="1">
        <f t="shared" si="1001"/>
        <v>4.7471789639309874</v>
      </c>
      <c r="K1535" s="1">
        <f t="shared" si="1001"/>
        <v>4.937607319896026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 t="str">
        <f t="shared" si="1001"/>
        <v>-</v>
      </c>
      <c r="J1536" s="1" t="str">
        <f t="shared" si="1001"/>
        <v>-</v>
      </c>
      <c r="K1536" s="1" t="str">
        <f t="shared" si="1001"/>
        <v>-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 t="str">
        <f t="shared" si="1001"/>
        <v>-</v>
      </c>
      <c r="J1537" s="1" t="str">
        <f t="shared" si="1001"/>
        <v>-</v>
      </c>
      <c r="K1537" s="1" t="str">
        <f t="shared" si="1001"/>
        <v>-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 t="str">
        <f t="shared" si="1001"/>
        <v>-</v>
      </c>
      <c r="J1538" s="1" t="str">
        <f t="shared" si="1001"/>
        <v>-</v>
      </c>
      <c r="K1538" s="1" t="str">
        <f t="shared" si="1001"/>
        <v>-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0.78723832996731979</v>
      </c>
      <c r="H1539" s="1">
        <f t="shared" si="1002"/>
        <v>0.81134816689963263</v>
      </c>
      <c r="I1539" s="1">
        <f t="shared" si="1002"/>
        <v>0.85153122845348939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1.9078836334110916</v>
      </c>
      <c r="G1540" s="1">
        <f t="shared" si="1002"/>
        <v>1.9232502352461849</v>
      </c>
      <c r="H1540" s="1">
        <f t="shared" si="1002"/>
        <v>1.9333601433971594</v>
      </c>
      <c r="I1540" s="1">
        <f t="shared" si="1002"/>
        <v>1.967170173882385</v>
      </c>
      <c r="J1540" s="1">
        <f t="shared" si="1002"/>
        <v>2.0617086194225229</v>
      </c>
      <c r="K1540" s="1">
        <f t="shared" si="1002"/>
        <v>2.1597745174714271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1.1027629847473199</v>
      </c>
      <c r="G1541" s="1">
        <f t="shared" si="1002"/>
        <v>1.1042895349981345</v>
      </c>
      <c r="H1541" s="1">
        <f t="shared" si="1002"/>
        <v>1.1044304308848154</v>
      </c>
      <c r="I1541" s="1">
        <f t="shared" si="1002"/>
        <v>1.1045262874623991</v>
      </c>
      <c r="J1541" s="1">
        <f t="shared" si="1002"/>
        <v>1.1880868888132428</v>
      </c>
      <c r="K1541" s="1">
        <f t="shared" si="1002"/>
        <v>1.2048901884903849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0.72942698043636944</v>
      </c>
      <c r="G1542" s="1">
        <f t="shared" si="1002"/>
        <v>0.73064517596297751</v>
      </c>
      <c r="H1542" s="1">
        <f t="shared" si="1002"/>
        <v>0.73061670428810088</v>
      </c>
      <c r="I1542" s="1">
        <f t="shared" si="1002"/>
        <v>0.73064219367194305</v>
      </c>
      <c r="J1542" s="1">
        <f t="shared" si="1002"/>
        <v>0.73189742215666831</v>
      </c>
      <c r="K1542" s="1" t="str">
        <f t="shared" si="1002"/>
        <v>-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0.67580166525687291</v>
      </c>
      <c r="G1543" s="1">
        <f t="shared" si="1002"/>
        <v>0.67697281659823727</v>
      </c>
      <c r="H1543" s="1">
        <f t="shared" si="1002"/>
        <v>0.67695269574563099</v>
      </c>
      <c r="I1543" s="1">
        <f t="shared" si="1002"/>
        <v>0.67696271350543658</v>
      </c>
      <c r="J1543" s="1">
        <f t="shared" si="1002"/>
        <v>0.67703935672370175</v>
      </c>
      <c r="K1543" s="1">
        <f t="shared" si="1002"/>
        <v>0.6788807093527025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16.70166467144432</v>
      </c>
      <c r="G1544" s="3">
        <f t="shared" ref="G1544:K1544" si="1003">G1545+G1548+G1550+G1557+G1565</f>
        <v>15.502479750017155</v>
      </c>
      <c r="H1544" s="3">
        <f t="shared" si="1003"/>
        <v>14.041149389582554</v>
      </c>
      <c r="I1544" s="3">
        <f t="shared" si="1003"/>
        <v>11.534124573519726</v>
      </c>
      <c r="J1544" s="3">
        <f t="shared" si="1003"/>
        <v>9.5836424440032673</v>
      </c>
      <c r="K1544" s="3">
        <f t="shared" si="1003"/>
        <v>10.227503189261492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7.6348156951269647E-2</v>
      </c>
      <c r="G1545" s="1">
        <f t="shared" ref="G1545:K1545" si="1006">SUM(G1546:G1547)</f>
        <v>0.11993613686441132</v>
      </c>
      <c r="H1545" s="1">
        <f t="shared" si="1006"/>
        <v>0.31886081859929327</v>
      </c>
      <c r="I1545" s="1">
        <f t="shared" si="1006"/>
        <v>1.2380914671298942</v>
      </c>
      <c r="J1545" s="1">
        <f t="shared" si="1006"/>
        <v>2.7810464192266622</v>
      </c>
      <c r="K1545" s="1">
        <f t="shared" si="1006"/>
        <v>3.2504981245514606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4.0590779116786387E-2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3.4854072421568773E-2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2.6444324869834505E-2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1.3222132254370371E-2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3.575737783448326E-2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8.5082064442842539E-2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0.29241649372945877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1.2248693348755237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2.7810464192266622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3.2504981245514606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0</v>
      </c>
      <c r="H1548" s="1">
        <f t="shared" si="1008"/>
        <v>0</v>
      </c>
      <c r="I1548" s="1">
        <f t="shared" si="1008"/>
        <v>0</v>
      </c>
      <c r="J1548" s="1">
        <f t="shared" si="1008"/>
        <v>1.9312174673948531E-4</v>
      </c>
      <c r="K1548" s="1">
        <f t="shared" si="1008"/>
        <v>2.9571045291018622E-4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0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0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1.9312174673948531E-4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2.9571045291018622E-4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1.1868651952871834</v>
      </c>
      <c r="G1550" s="1">
        <f t="shared" ref="G1550:K1550" si="1009">SUM(G1555:G1556)</f>
        <v>2.1243569198225791</v>
      </c>
      <c r="H1550" s="1">
        <f t="shared" si="1009"/>
        <v>1.4723485776862355</v>
      </c>
      <c r="I1550" s="1">
        <f t="shared" si="1009"/>
        <v>1.630599035403133</v>
      </c>
      <c r="J1550" s="1">
        <f t="shared" si="1009"/>
        <v>0.13924595294947772</v>
      </c>
      <c r="K1550" s="1">
        <f t="shared" si="1009"/>
        <v>1.7516172722954604E-5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1.1218962082999675</v>
      </c>
      <c r="G1551" s="1">
        <f t="shared" ref="G1551:K1551" si="1010">G1550-G1552</f>
        <v>2.0080696455381193</v>
      </c>
      <c r="H1551" s="1">
        <f t="shared" si="1010"/>
        <v>1.3917522202244881</v>
      </c>
      <c r="I1551" s="1">
        <f t="shared" si="1010"/>
        <v>1.5413400590081143</v>
      </c>
      <c r="J1551" s="1">
        <f t="shared" si="1010"/>
        <v>0.13162362974731961</v>
      </c>
      <c r="K1551" s="1">
        <f t="shared" si="1010"/>
        <v>1.6557337378693106E-5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6.4968986987215954E-2</v>
      </c>
      <c r="G1552" s="1">
        <f t="shared" ref="G1552:K1552" si="1011">SUM(G1553:G1554)</f>
        <v>0.11628727428446003</v>
      </c>
      <c r="H1552" s="1">
        <f t="shared" si="1011"/>
        <v>8.0596357461747523E-2</v>
      </c>
      <c r="I1552" s="1">
        <f t="shared" si="1011"/>
        <v>8.9258976395018688E-2</v>
      </c>
      <c r="J1552" s="1">
        <f t="shared" si="1011"/>
        <v>7.6223232021581126E-3</v>
      </c>
      <c r="K1552" s="1">
        <f t="shared" si="1011"/>
        <v>9.5883534426149996E-7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6.4968986987215954E-2</v>
      </c>
      <c r="G1553" s="1">
        <f>[1]Transport!C$25/SUM([1]Transport!C$21,[1]Transport!C$25)*G1550*(G$34+G$598)/(G$34+G$598+G$37)</f>
        <v>0.11628727428446003</v>
      </c>
      <c r="H1553" s="1">
        <f>[1]Transport!D$25/SUM([1]Transport!D$21,[1]Transport!D$25)*H1550*(H$34+H$598)/(H$34+H$598+H$37)</f>
        <v>8.0596357461747523E-2</v>
      </c>
      <c r="I1553" s="1">
        <f>[1]Transport!E$25/SUM([1]Transport!E$21,[1]Transport!E$25)*I1550*(I$34+I$598)/(I$34+I$598+I$37)</f>
        <v>8.9258976395018688E-2</v>
      </c>
      <c r="J1553" s="1">
        <f>[1]Transport!F$25/SUM([1]Transport!F$21,[1]Transport!F$25)*J1550*(J$34+J$598)/(J$34+J$598+J$37)</f>
        <v>7.6223232021581126E-3</v>
      </c>
      <c r="K1553" s="1">
        <f>[1]Transport!G$25/SUM([1]Transport!G$21,[1]Transport!G$25)*K1550*(K$34+K$598)/(K$34+K$598+K$37)</f>
        <v>9.5883534426149996E-7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</v>
      </c>
      <c r="K1554" s="1">
        <f>(K$37+K$717)/([1]Transport!G$21+[1]Transport!G$25)*K1550</f>
        <v>0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0.83125974586673601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1.5475102017777504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0.54156238028931103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0.27077719740121292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0.35560544942044725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0.57684671804482868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0.93078619739692448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1.35982183800192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0.13924595294947772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1.7516172722954604E-5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15.412365215401186</v>
      </c>
      <c r="G1557" s="1">
        <f t="shared" ref="G1557:K1557" si="1012">SUM(G1562:G1564)</f>
        <v>13.235974671678534</v>
      </c>
      <c r="H1557" s="1">
        <f t="shared" si="1012"/>
        <v>12.20275989941138</v>
      </c>
      <c r="I1557" s="1">
        <f t="shared" si="1012"/>
        <v>8.5898505872002318</v>
      </c>
      <c r="J1557" s="1">
        <f t="shared" si="1012"/>
        <v>6.5469417035645634</v>
      </c>
      <c r="K1557" s="1">
        <f t="shared" si="1012"/>
        <v>6.8699462638258941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15.033357883182642</v>
      </c>
      <c r="G1558" s="1">
        <f t="shared" ref="G1558:K1558" si="1013">G1557-G1559</f>
        <v>12.8847211551904</v>
      </c>
      <c r="H1558" s="1">
        <f t="shared" si="1013"/>
        <v>11.815997281960597</v>
      </c>
      <c r="I1558" s="1">
        <f t="shared" si="1013"/>
        <v>8.304980699514271</v>
      </c>
      <c r="J1558" s="1">
        <f t="shared" si="1013"/>
        <v>6.4057411150538668</v>
      </c>
      <c r="K1558" s="1">
        <f t="shared" si="1013"/>
        <v>6.6645652685591843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0.37900733221854466</v>
      </c>
      <c r="G1559" s="1">
        <f t="shared" ref="G1559:K1559" si="1014">SUM(G1560:G1561)</f>
        <v>0.3512535164881333</v>
      </c>
      <c r="H1559" s="1">
        <f t="shared" si="1014"/>
        <v>0.38676261745078311</v>
      </c>
      <c r="I1559" s="1">
        <f t="shared" si="1014"/>
        <v>0.28486988768596089</v>
      </c>
      <c r="J1559" s="1">
        <f t="shared" si="1014"/>
        <v>0.14120058851069622</v>
      </c>
      <c r="K1559" s="1">
        <f t="shared" si="1014"/>
        <v>0.20538099526670991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0.37900733221854466</v>
      </c>
      <c r="G1560" s="1">
        <f>[1]Transport!C$26/SUM([1]Transport!C$22,[1]Transport!C$26)*G1557*(G$33+G$580)/(G$33+G$580+G$36)</f>
        <v>0.3512535164881333</v>
      </c>
      <c r="H1560" s="1">
        <f>[1]Transport!D$26/SUM([1]Transport!D$22,[1]Transport!D$26)*H1557*(H$33+H$580)/(H$33+H$580+H$36)</f>
        <v>0.38676261745078311</v>
      </c>
      <c r="I1560" s="1">
        <f>[1]Transport!E$26/SUM([1]Transport!E$22,[1]Transport!E$26)*I1557*(I$33+I$580)/(I$33+I$580+I$36)</f>
        <v>0.28486988768596089</v>
      </c>
      <c r="J1560" s="1">
        <f>[1]Transport!F$26/SUM([1]Transport!F$22,[1]Transport!F$26)*J1557*(J$33+J$580)/(J$33+J$580+J$36)</f>
        <v>0.14120058851069622</v>
      </c>
      <c r="K1560" s="1">
        <f>[1]Transport!G$26/SUM([1]Transport!G$22,[1]Transport!G$26)*K1557*(K$33+K$580)/(K$33+K$580+K$36)</f>
        <v>0.1552698448512829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</v>
      </c>
      <c r="K1561" s="1">
        <f>(K$36+K$716)/([1]Transport!G$22+[1]Transport!G$26)*K1557</f>
        <v>5.0111150415427012E-2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10.960108612869277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7.438658228898495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5.6051126530100461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2.7252262841925097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4.452256602531909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5.2485072664009538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5.2485016428517124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2.1469992065879215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3.3430912334994145E-6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0.54880917637908322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1.3491456035496214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3.7176250964198001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6.5469383604733302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6.8699462638258941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2.6086103804678271E-2</v>
      </c>
      <c r="G1565" s="1">
        <f t="shared" ref="G1565:K1565" si="1015">G1570</f>
        <v>2.2212021651631338E-2</v>
      </c>
      <c r="H1565" s="1">
        <f t="shared" si="1015"/>
        <v>4.718009388564539E-2</v>
      </c>
      <c r="I1565" s="1">
        <f t="shared" si="1015"/>
        <v>7.558348378646744E-2</v>
      </c>
      <c r="J1565" s="1">
        <f t="shared" si="1015"/>
        <v>0.11621524651582481</v>
      </c>
      <c r="K1565" s="1">
        <f t="shared" si="1015"/>
        <v>0.10674557425850408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2.4129182670693299E-2</v>
      </c>
      <c r="G1566" s="1">
        <f t="shared" ref="G1566:K1566" si="1016">G1565-G1567</f>
        <v>1.8760513837320671E-2</v>
      </c>
      <c r="H1566" s="1">
        <f t="shared" si="1016"/>
        <v>4.7024505071597798E-2</v>
      </c>
      <c r="I1566" s="1">
        <f t="shared" si="1016"/>
        <v>7.558348378646744E-2</v>
      </c>
      <c r="J1566" s="1">
        <f t="shared" si="1016"/>
        <v>2.1433190162384222E-2</v>
      </c>
      <c r="K1566" s="1">
        <f t="shared" si="1016"/>
        <v>0.10286825115137151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1.9569211339849719E-3</v>
      </c>
      <c r="G1567" s="1">
        <f t="shared" ref="G1567:K1567" si="1017">SUM(G1568:G1569)</f>
        <v>3.4515078143106661E-3</v>
      </c>
      <c r="H1567" s="1">
        <f t="shared" si="1017"/>
        <v>1.5558881404759389E-4</v>
      </c>
      <c r="I1567" s="1">
        <f t="shared" si="1017"/>
        <v>0</v>
      </c>
      <c r="J1567" s="1">
        <f t="shared" si="1017"/>
        <v>9.4782056353440586E-2</v>
      </c>
      <c r="K1567" s="1">
        <f t="shared" si="1017"/>
        <v>3.8773231071325665E-3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1.9569211339849719E-3</v>
      </c>
      <c r="G1568" s="1">
        <f>[1]Transport!C$27/SUM([1]Transport!C$24,[1]Transport!C$27)*G1565*(G$45+G$612)/(G$45+G$612+G$47)</f>
        <v>3.4515078143106661E-3</v>
      </c>
      <c r="H1568" s="1">
        <f>[1]Transport!D$27/SUM([1]Transport!D$24,[1]Transport!D$27)*H1565*(H$45+H$612)/(H$45+H$612+H$47)</f>
        <v>1.5558881404759389E-4</v>
      </c>
      <c r="I1568" s="1">
        <f>[1]Transport!E$27/SUM([1]Transport!E$24,[1]Transport!E$27)*I1565*(I$45+I$612)/(I$45+I$612+I$47)</f>
        <v>0</v>
      </c>
      <c r="J1568" s="1">
        <f>[1]Transport!F$27/SUM([1]Transport!F$24,[1]Transport!F$27)*J1565*(J$45+J$612)/(J$45+J$612+J$47)</f>
        <v>0</v>
      </c>
      <c r="K1568" s="1">
        <f>[1]Transport!G$27/SUM([1]Transport!G$24,[1]Transport!G$27)*K1565*(K$45+K$612)/(K$45+K$612+K$47)</f>
        <v>0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9.4782056353440586E-2</v>
      </c>
      <c r="K1569" s="1">
        <f>(K$47+K$714)/([1]Transport!G$24+[1]Transport!G$27)*K1565</f>
        <v>3.8773231071325665E-3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2.6086103804678271E-2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2.2212021651631338E-2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4.718009388564539E-2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7.558348378646744E-2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0.11621524651582481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0.10674557425850408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4.7785964760746333</v>
      </c>
      <c r="G1571" s="3">
        <f t="shared" ref="G1571:K1571" si="1018">SUM(G1572:G1580)</f>
        <v>4.767069395680184</v>
      </c>
      <c r="H1571" s="3">
        <f t="shared" si="1018"/>
        <v>4.7076527585672752</v>
      </c>
      <c r="I1571" s="3">
        <f t="shared" si="1018"/>
        <v>4.636709985858988</v>
      </c>
      <c r="J1571" s="3">
        <f t="shared" si="1018"/>
        <v>4.9977797542923241</v>
      </c>
      <c r="K1571" s="3">
        <f t="shared" si="1018"/>
        <v>5.4146033702234044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2.7976092603601951E-2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2.4246111096493102E-2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1.8650700996333456E-2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9.3253292123763615E-3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2.4363560069222395E-2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5.7971308675425492E-2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0.19924019158190662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0.83457399352168171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1.8948870301329206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2.2147515032836793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0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0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0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1.1132418106281929E-4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1.7694493414762344E-4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0.23074378695314554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0.43356646018374806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0.15383131785764742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7.6914524786187363E-2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0.12489916408058256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0.20260564905247433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0.32691967511208553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0.47760969676297427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4.890730204876844E-2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6.1521985519447201E-6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2.8390696681140932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1.9930952123097119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1.576654865819352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0.76657536563934869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1.5231816012475285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1.795590509686624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1.7955885857888085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0.73451958889971425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1.1437200307058732E-6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0.25287348302250318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0.62164257187717908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1.7129611660395929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3.0166170275603763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3.1654486015939303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8.3626030064589164E-3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7.120661653203659E-3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1.512484953396352E-2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2.4230320997112482E-2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3.7255926649165154E-2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3.4220168213095099E-2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0.68922285337539602</v>
      </c>
      <c r="G1582" s="1">
        <f t="shared" ref="G1582:K1582" si="1019">IFERROR(G1572/G1546,"-")</f>
        <v>0.69564643130450554</v>
      </c>
      <c r="H1582" s="1">
        <f t="shared" si="1019"/>
        <v>0.70528179819816961</v>
      </c>
      <c r="I1582" s="1">
        <f t="shared" si="1019"/>
        <v>0.70528179819817016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0.68135756995377228</v>
      </c>
      <c r="G1583" s="1">
        <f t="shared" ref="G1583:K1583" si="1020">IFERROR(G1573/G1547,"-")</f>
        <v>0.68135756995377283</v>
      </c>
      <c r="H1583" s="1">
        <f t="shared" si="1020"/>
        <v>0.68135756995377261</v>
      </c>
      <c r="I1583" s="1">
        <f t="shared" si="1020"/>
        <v>0.6813575699537735</v>
      </c>
      <c r="J1583" s="1">
        <f t="shared" si="1020"/>
        <v>0.68135756995377306</v>
      </c>
      <c r="K1583" s="1">
        <f t="shared" si="1020"/>
        <v>0.68135756995377283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 t="str">
        <f t="shared" ref="G1584:K1584" si="1021">IFERROR(G1574/G1549,"-")</f>
        <v>-</v>
      </c>
      <c r="H1584" s="1" t="str">
        <f t="shared" si="1021"/>
        <v>-</v>
      </c>
      <c r="I1584" s="1" t="str">
        <f t="shared" si="1021"/>
        <v>-</v>
      </c>
      <c r="J1584" s="1">
        <f t="shared" si="1021"/>
        <v>0.57644559943314844</v>
      </c>
      <c r="K1584" s="1">
        <f t="shared" si="1021"/>
        <v>0.59837226721696413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0.27758325613680973</v>
      </c>
      <c r="G1585" s="1">
        <f t="shared" ref="G1585:K1585" si="1022">IFERROR(G1575/G1555,"-")</f>
        <v>0.28017034051580086</v>
      </c>
      <c r="H1585" s="1">
        <f t="shared" si="1022"/>
        <v>0.2840509670842874</v>
      </c>
      <c r="I1585" s="1">
        <f t="shared" si="1022"/>
        <v>0.28405096708428679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0.35122961215622162</v>
      </c>
      <c r="G1586" s="1">
        <f t="shared" ref="G1586:K1586" si="1023">IFERROR(G1576/G1556,"-")</f>
        <v>0.35122961215622134</v>
      </c>
      <c r="H1586" s="1">
        <f t="shared" si="1023"/>
        <v>0.351229612156221</v>
      </c>
      <c r="I1586" s="1">
        <f t="shared" si="1023"/>
        <v>0.35122961215622123</v>
      </c>
      <c r="J1586" s="1">
        <f t="shared" si="1023"/>
        <v>0.35122961215622089</v>
      </c>
      <c r="K1586" s="1">
        <f t="shared" si="1023"/>
        <v>0.35122961215622084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0.25903663625928663</v>
      </c>
      <c r="G1587" s="1">
        <f t="shared" ref="G1587:K1587" si="1024">IFERROR(G1577/G1562,"-")</f>
        <v>0.2679374627761123</v>
      </c>
      <c r="H1587" s="1">
        <f t="shared" si="1024"/>
        <v>0.28128870255135013</v>
      </c>
      <c r="I1587" s="1">
        <f t="shared" si="1024"/>
        <v>0.28128870255135036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0.34211451343153171</v>
      </c>
      <c r="G1588" s="1">
        <f t="shared" ref="G1588:K1588" si="1025">IFERROR(G1578/G1563,"-")</f>
        <v>0.34211451343153232</v>
      </c>
      <c r="H1588" s="1">
        <f t="shared" si="1025"/>
        <v>0.34211451343153171</v>
      </c>
      <c r="I1588" s="1">
        <f t="shared" si="1025"/>
        <v>0.34211451343153304</v>
      </c>
      <c r="J1588" s="1">
        <f t="shared" si="1025"/>
        <v>0.34211451343153226</v>
      </c>
      <c r="K1588" s="1" t="str">
        <f t="shared" si="1025"/>
        <v>-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0.46076759264650835</v>
      </c>
      <c r="H1589" s="1">
        <f t="shared" si="1026"/>
        <v>0.46076759264650796</v>
      </c>
      <c r="I1589" s="1">
        <f t="shared" si="1026"/>
        <v>0.46076759264650785</v>
      </c>
      <c r="J1589" s="1">
        <f t="shared" si="1026"/>
        <v>0.46076759264650863</v>
      </c>
      <c r="K1589" s="1">
        <f t="shared" si="1026"/>
        <v>0.46076759264650818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0.3205769274351799</v>
      </c>
      <c r="G1590" s="1">
        <f t="shared" ref="G1590:K1590" si="1027">IFERROR(G1580/G1570,"-")</f>
        <v>0.32057692743517968</v>
      </c>
      <c r="H1590" s="1">
        <f t="shared" si="1027"/>
        <v>0.32057692743517996</v>
      </c>
      <c r="I1590" s="1">
        <f t="shared" si="1027"/>
        <v>0.32057692743518007</v>
      </c>
      <c r="J1590" s="1">
        <f t="shared" si="1027"/>
        <v>0.32057692743518024</v>
      </c>
      <c r="K1590" s="1">
        <f t="shared" si="1027"/>
        <v>0.32057692743518018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24.518687369298117</v>
      </c>
      <c r="G1591" s="3">
        <f t="shared" ref="G1591" si="1028">G1592+G1595+G1597+G1604+G1612</f>
        <v>21.388385778894367</v>
      </c>
      <c r="H1591" s="3">
        <f t="shared" ref="H1591" si="1029">H1592+H1595+H1597+H1604+H1612</f>
        <v>19.224940309508192</v>
      </c>
      <c r="I1591" s="3">
        <f t="shared" ref="I1591" si="1030">I1592+I1595+I1597+I1604+I1612</f>
        <v>16.518868789696722</v>
      </c>
      <c r="J1591" s="3">
        <f t="shared" ref="J1591" si="1031">J1592+J1595+J1597+J1604+J1612</f>
        <v>15.599665085103874</v>
      </c>
      <c r="K1591" s="3">
        <f t="shared" ref="K1591" si="1032">K1592+K1595+K1597+K1604+K1612</f>
        <v>16.966745917428693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5.1811416509930175E-3</v>
      </c>
      <c r="G1592" s="1">
        <f t="shared" ref="G1592" si="1035">SUM(G1593:G1594)</f>
        <v>1.6909520471743839E-2</v>
      </c>
      <c r="H1592" s="1">
        <f t="shared" ref="H1592" si="1036">SUM(H1593:H1594)</f>
        <v>1.1840631549911615E-2</v>
      </c>
      <c r="I1592" s="1">
        <f t="shared" ref="I1592" si="1037">SUM(I1593:I1594)</f>
        <v>4.3766871897403291E-3</v>
      </c>
      <c r="J1592" s="1">
        <f t="shared" ref="J1592" si="1038">SUM(J1593:J1594)</f>
        <v>0</v>
      </c>
      <c r="K1592" s="1">
        <f t="shared" ref="K1592" si="1039">SUM(K1593:K1594)</f>
        <v>0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5.1811416509930175E-3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1.6909520471743839E-2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1.1840631549911615E-2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4.3766871897403291E-3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0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0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2.6347159249072547E-3</v>
      </c>
      <c r="G1595" s="1">
        <f t="shared" ref="G1595" si="1041">G1596</f>
        <v>2.9171948506206218E-5</v>
      </c>
      <c r="H1595" s="1">
        <f t="shared" ref="H1595" si="1042">H1596</f>
        <v>2.9011817334104054E-5</v>
      </c>
      <c r="I1595" s="1">
        <f t="shared" ref="I1595" si="1043">I1596</f>
        <v>0</v>
      </c>
      <c r="J1595" s="1">
        <f t="shared" ref="J1595" si="1044">J1596</f>
        <v>1.9860821383111676E-4</v>
      </c>
      <c r="K1595" s="1">
        <f t="shared" ref="K1595" si="1045">K1596</f>
        <v>2.3571627314857688E-4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2.6347159249072547E-3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2.9171948506206218E-5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2.9011817334104054E-5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0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1.9860821383111676E-4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2.3571627314857688E-4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24.448048256136996</v>
      </c>
      <c r="G1604" s="1">
        <f t="shared" ref="G1604:K1604" si="1049">SUM(G1609:G1611)</f>
        <v>21.294586185569358</v>
      </c>
      <c r="H1604" s="1">
        <f t="shared" si="1049"/>
        <v>19.008086688776039</v>
      </c>
      <c r="I1604" s="1">
        <f t="shared" si="1049"/>
        <v>16.157179370035568</v>
      </c>
      <c r="J1604" s="1">
        <f t="shared" si="1049"/>
        <v>14.733391285795108</v>
      </c>
      <c r="K1604" s="1">
        <f t="shared" si="1049"/>
        <v>15.28350455499905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23.846843352281653</v>
      </c>
      <c r="G1605" s="1">
        <f t="shared" ref="G1605:K1605" si="1050">G1604-G1606</f>
        <v>20.729474928908701</v>
      </c>
      <c r="H1605" s="1">
        <f t="shared" si="1050"/>
        <v>18.405631390049969</v>
      </c>
      <c r="I1605" s="1">
        <f t="shared" si="1050"/>
        <v>15.621350041487938</v>
      </c>
      <c r="J1605" s="1">
        <f t="shared" si="1050"/>
        <v>14.415630167015028</v>
      </c>
      <c r="K1605" s="1">
        <f t="shared" si="1050"/>
        <v>14.826595394996259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0.60120490385534442</v>
      </c>
      <c r="G1606" s="1">
        <f t="shared" ref="G1606:K1606" si="1051">SUM(G1607:G1608)</f>
        <v>0.56511125666065531</v>
      </c>
      <c r="H1606" s="1">
        <f t="shared" si="1051"/>
        <v>0.60245529872607151</v>
      </c>
      <c r="I1606" s="1">
        <f t="shared" si="1051"/>
        <v>0.53582932854762899</v>
      </c>
      <c r="J1606" s="1">
        <f t="shared" si="1051"/>
        <v>0.31776111878007907</v>
      </c>
      <c r="K1606" s="1">
        <f t="shared" si="1051"/>
        <v>0.45690916000279064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0.60120490385534442</v>
      </c>
      <c r="G1607" s="1">
        <f>[1]Transport!C$26/SUM([1]Transport!C$22,[1]Transport!C$26)*G1604*(G$33+G$580)/(G$33+G$580+G$36)</f>
        <v>0.56511125666065531</v>
      </c>
      <c r="H1607" s="1">
        <f>[1]Transport!D$26/SUM([1]Transport!D$22,[1]Transport!D$26)*H1604*(H$33+H$580)/(H$33+H$580+H$36)</f>
        <v>0.60245529872607151</v>
      </c>
      <c r="I1607" s="1">
        <f>[1]Transport!E$26/SUM([1]Transport!E$22,[1]Transport!E$26)*I1604*(I$33+I$580)/(I$33+I$580+I$36)</f>
        <v>0.53582932854762899</v>
      </c>
      <c r="J1607" s="1">
        <f>[1]Transport!F$26/SUM([1]Transport!F$22,[1]Transport!F$26)*J1604*(J$33+J$580)/(J$33+J$580+J$36)</f>
        <v>0.31776111878007907</v>
      </c>
      <c r="K1607" s="1">
        <f>[1]Transport!G$26/SUM([1]Transport!G$22,[1]Transport!G$26)*K1604*(K$33+K$580)/(K$33+K$580+K$36)</f>
        <v>0.3454273570572311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</v>
      </c>
      <c r="K1608" s="1">
        <f>(K$36+K$716)/([1]Transport!G$22+[1]Transport!G$26)*K1604</f>
        <v>0.11148180294555952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19.238324428845409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15.964154390119472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11.455546986225441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4.8603759522262253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5.2097238272915858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5.3304317954498845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7.5525397025506003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11.296803417809341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14.733391285795108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15.28350455499905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6.2823255585222879E-2</v>
      </c>
      <c r="G1612" s="1">
        <f t="shared" ref="G1612:K1612" si="1052">G1617</f>
        <v>7.6860900904757196E-2</v>
      </c>
      <c r="H1612" s="1">
        <f t="shared" si="1052"/>
        <v>0.20498397736490614</v>
      </c>
      <c r="I1612" s="1">
        <f t="shared" si="1052"/>
        <v>0.3573127324714121</v>
      </c>
      <c r="J1612" s="1">
        <f t="shared" si="1052"/>
        <v>0.86607519109493658</v>
      </c>
      <c r="K1612" s="1">
        <f t="shared" si="1052"/>
        <v>1.6830056461564948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5.8110395532185215E-2</v>
      </c>
      <c r="G1613" s="1">
        <f t="shared" ref="G1613:K1613" si="1053">G1612-G1614</f>
        <v>6.4917548595434929E-2</v>
      </c>
      <c r="H1613" s="1">
        <f t="shared" si="1053"/>
        <v>0.20430798858848984</v>
      </c>
      <c r="I1613" s="1">
        <f t="shared" si="1053"/>
        <v>0.3573127324714121</v>
      </c>
      <c r="J1613" s="1">
        <f t="shared" si="1053"/>
        <v>0.15972735783108616</v>
      </c>
      <c r="K1613" s="1">
        <f t="shared" si="1053"/>
        <v>1.6218737751013603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4.7128600530376647E-3</v>
      </c>
      <c r="G1614" s="1">
        <f t="shared" ref="G1614:K1614" si="1054">SUM(G1615:G1616)</f>
        <v>1.1943352309322261E-2</v>
      </c>
      <c r="H1614" s="1">
        <f t="shared" si="1054"/>
        <v>6.7598877641632097E-4</v>
      </c>
      <c r="I1614" s="1">
        <f t="shared" si="1054"/>
        <v>0</v>
      </c>
      <c r="J1614" s="1">
        <f t="shared" si="1054"/>
        <v>0.70634783326385042</v>
      </c>
      <c r="K1614" s="1">
        <f t="shared" si="1054"/>
        <v>6.1131871055134478E-2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4.7128600530376647E-3</v>
      </c>
      <c r="G1615" s="1">
        <f>[1]Transport!C$27/SUM([1]Transport!C$24,[1]Transport!C$27)*G1612*(G$45+G$612)/(G$45+G$612+G$47)</f>
        <v>1.1943352309322261E-2</v>
      </c>
      <c r="H1615" s="1">
        <f>[1]Transport!D$27/SUM([1]Transport!D$24,[1]Transport!D$27)*H1612*(H$45+H$612)/(H$45+H$612+H$47)</f>
        <v>6.7598877641632097E-4</v>
      </c>
      <c r="I1615" s="1">
        <f>[1]Transport!E$27/SUM([1]Transport!E$24,[1]Transport!E$27)*I1612*(I$45+I$612)/(I$45+I$612+I$47)</f>
        <v>0</v>
      </c>
      <c r="J1615" s="1">
        <f>[1]Transport!F$27/SUM([1]Transport!F$24,[1]Transport!F$27)*J1612*(J$45+J$612)/(J$45+J$612+J$47)</f>
        <v>0</v>
      </c>
      <c r="K1615" s="1">
        <f>[1]Transport!G$27/SUM([1]Transport!G$24,[1]Transport!G$27)*K1612*(K$45+K$612)/(K$45+K$612+K$47)</f>
        <v>0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0.70634783326385042</v>
      </c>
      <c r="K1616" s="1">
        <f>(K$47+K$714)/([1]Transport!G$24+[1]Transport!G$27)*K1612</f>
        <v>6.1131871055134478E-2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6.2823255585222879E-2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7.6860900904757196E-2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0.20498397736490614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0.3573127324714121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0.86607519109493658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1.6830056461564948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2.2034004772731901</v>
      </c>
      <c r="G1618" s="3">
        <f t="shared" ref="G1618" si="1055">SUM(G1619:G1627)</f>
        <v>2.2248393119852756</v>
      </c>
      <c r="H1618" s="3">
        <f t="shared" ref="H1618" si="1056">SUM(H1619:H1627)</f>
        <v>2.2568734757240603</v>
      </c>
      <c r="I1618" s="3">
        <f t="shared" ref="I1618" si="1057">SUM(I1619:I1627)</f>
        <v>2.3103493285044618</v>
      </c>
      <c r="J1618" s="3">
        <f t="shared" ref="J1618" si="1058">SUM(J1619:J1627)</f>
        <v>2.5116754232565905</v>
      </c>
      <c r="K1618" s="3">
        <f t="shared" ref="K1618" si="1059">SUM(K1619:K1627)</f>
        <v>2.7154692728381722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1.3923166116956299E-3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4.5722456208002592E-3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3.2016715557916632E-3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1.1953699572652032E-3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0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4.5964919746585813E-4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5.1238590509670318E-6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5.0957330738714963E-6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0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4.0389020023884158E-5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5.1203745166510078E-5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1.5766511352190815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1.3409284744533936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0.99732030703524244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0.42314449434929602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0.61841253027316267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0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0.87134890591866276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1.2345898905117301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1.8466528934651885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2.4084210941987316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2.4983463786121569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6.4848459717843409E-3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7.9845621333682042E-3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2.1756510888222145E-2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3.9356570732712107E-2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0.10321394003783484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0.21707169048084854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0.26872776416540911</v>
      </c>
      <c r="G1630" s="1">
        <f t="shared" ref="G1630:K1630" si="1062">IFERROR(G1620/G1594,"-")</f>
        <v>0.27039475356149673</v>
      </c>
      <c r="H1630" s="1">
        <f t="shared" si="1062"/>
        <v>0.27039702589306247</v>
      </c>
      <c r="I1630" s="1">
        <f t="shared" si="1062"/>
        <v>0.27312209108006302</v>
      </c>
      <c r="J1630" s="1" t="str">
        <f t="shared" si="1062"/>
        <v>-</v>
      </c>
      <c r="K1630" s="1" t="str">
        <f t="shared" si="1062"/>
        <v>-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0.17445873125089886</v>
      </c>
      <c r="G1631" s="1">
        <f t="shared" ref="G1631:K1631" si="1063">IFERROR(G1621/G1596,"-")</f>
        <v>0.17564335991738608</v>
      </c>
      <c r="H1631" s="1">
        <f t="shared" si="1063"/>
        <v>0.175643359917386</v>
      </c>
      <c r="I1631" s="1" t="str">
        <f t="shared" si="1063"/>
        <v>-</v>
      </c>
      <c r="J1631" s="1">
        <f t="shared" si="1063"/>
        <v>0.20336027017607791</v>
      </c>
      <c r="K1631" s="1">
        <f t="shared" si="1063"/>
        <v>0.21722617824623117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8.1953661871669789E-2</v>
      </c>
      <c r="G1634" s="1">
        <f t="shared" ref="G1634:K1634" si="1066">IFERROR(G1624/G1609,"-")</f>
        <v>8.399621061566033E-2</v>
      </c>
      <c r="H1634" s="1">
        <f t="shared" si="1066"/>
        <v>8.7060033731645989E-2</v>
      </c>
      <c r="I1634" s="1">
        <f t="shared" si="1066"/>
        <v>8.7060033731645961E-2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0.11870351496053505</v>
      </c>
      <c r="G1635" s="1" t="str">
        <f t="shared" ref="G1635:K1635" si="1067">IFERROR(G1625/G1610,"-")</f>
        <v>-</v>
      </c>
      <c r="H1635" s="1" t="str">
        <f t="shared" si="1067"/>
        <v>-</v>
      </c>
      <c r="I1635" s="1" t="str">
        <f t="shared" si="1067"/>
        <v>-</v>
      </c>
      <c r="J1635" s="1" t="str">
        <f t="shared" si="1067"/>
        <v>-</v>
      </c>
      <c r="K1635" s="1" t="str">
        <f t="shared" si="1067"/>
        <v>-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0.16346685209675804</v>
      </c>
      <c r="H1636" s="1">
        <f t="shared" si="1068"/>
        <v>0.16346685209675779</v>
      </c>
      <c r="I1636" s="1">
        <f t="shared" si="1068"/>
        <v>0.16346685209675788</v>
      </c>
      <c r="J1636" s="1">
        <f t="shared" si="1068"/>
        <v>0.16346685209675796</v>
      </c>
      <c r="K1636" s="1">
        <f t="shared" si="1068"/>
        <v>0.16346685209675801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0.10322365358775977</v>
      </c>
      <c r="G1637" s="1">
        <f t="shared" ref="G1637:K1637" si="1069">IFERROR(G1627/G1617,"-")</f>
        <v>0.10388327536340407</v>
      </c>
      <c r="H1637" s="1">
        <f t="shared" si="1069"/>
        <v>0.10613761703673003</v>
      </c>
      <c r="I1637" s="1">
        <f t="shared" si="1069"/>
        <v>0.11014600700203414</v>
      </c>
      <c r="J1637" s="1">
        <f t="shared" si="1069"/>
        <v>0.11917434086449988</v>
      </c>
      <c r="K1637" s="1">
        <f t="shared" si="1069"/>
        <v>0.1289785871940349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28.743325839897224</v>
      </c>
      <c r="G1638" s="1">
        <f t="shared" ref="G1638:K1638" si="1070">G1639+G1643+G1647+G1653</f>
        <v>26.616016665093461</v>
      </c>
      <c r="H1638" s="1">
        <f t="shared" si="1070"/>
        <v>21.991083616596534</v>
      </c>
      <c r="I1638" s="1">
        <f t="shared" si="1070"/>
        <v>20.46831172816044</v>
      </c>
      <c r="J1638" s="1">
        <f t="shared" si="1070"/>
        <v>28.080966030935503</v>
      </c>
      <c r="K1638" s="1">
        <f t="shared" si="1070"/>
        <v>28.976434409531493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9.2070286124241072</v>
      </c>
      <c r="G1639" s="1">
        <f t="shared" ref="G1639:K1639" si="1073">SUM(G1640:G1642)</f>
        <v>10.343693093317226</v>
      </c>
      <c r="H1639" s="1">
        <f t="shared" si="1073"/>
        <v>10.041830425260112</v>
      </c>
      <c r="I1639" s="1">
        <f t="shared" si="1073"/>
        <v>10.606289482771281</v>
      </c>
      <c r="J1639" s="1">
        <f t="shared" si="1073"/>
        <v>11.73766427778377</v>
      </c>
      <c r="K1639" s="1">
        <f t="shared" si="1073"/>
        <v>12.63313310842161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8.7118097991545067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9.7093218020921963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10.45258806386529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1.5023085993231611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1.5903943547856869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1.7464477136952401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1.8944796087498084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2.0283423635949833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2.1805450130667552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0.84739330168061755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8.7481259260519806E-2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7.4866966389928031E-8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1.1209658939237374E-7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3.1489565160375375E-8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7.4529414270277958E-9</v>
      </c>
      <c r="J1643" s="1">
        <f t="shared" si="1075"/>
        <v>1.1038633480674197E-7</v>
      </c>
      <c r="K1643" s="1">
        <f t="shared" si="1075"/>
        <v>0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7.4529414270277958E-9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1.1038633480674197E-7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0</v>
      </c>
      <c r="H1647" s="1">
        <f t="shared" si="1077"/>
        <v>8.009715518291642E-8</v>
      </c>
      <c r="I1647" s="1">
        <f t="shared" si="1077"/>
        <v>6.3294350594195144E-8</v>
      </c>
      <c r="J1647" s="1">
        <f t="shared" si="1077"/>
        <v>9.3285168143281332E-8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1.6634759072077829</v>
      </c>
      <c r="G1648" s="1">
        <f t="shared" ref="G1648:K1648" si="1079">G1647-G1649</f>
        <v>0</v>
      </c>
      <c r="H1648" s="1">
        <f t="shared" si="1079"/>
        <v>7.5712637108442417E-8</v>
      </c>
      <c r="I1648" s="1">
        <f t="shared" si="1079"/>
        <v>5.9829618417269411E-8</v>
      </c>
      <c r="J1648" s="1">
        <f t="shared" si="1079"/>
        <v>8.8178738214838513E-8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9.6331856520575104E-2</v>
      </c>
      <c r="G1649" s="1">
        <f t="shared" ref="G1649:K1649" si="1080">SUM(G1650:G1651)</f>
        <v>0</v>
      </c>
      <c r="H1649" s="1">
        <f t="shared" si="1080"/>
        <v>4.3845180744740065E-9</v>
      </c>
      <c r="I1649" s="1">
        <f t="shared" si="1080"/>
        <v>3.4647321769257354E-9</v>
      </c>
      <c r="J1649" s="1">
        <f t="shared" si="1080"/>
        <v>5.106429928442823E-9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9.6331856520575104E-2</v>
      </c>
      <c r="G1650" s="1">
        <f>[1]Transport!C$25/SUM([1]Transport!C$21,[1]Transport!C$25)*G1647*(G$34+G$598)/(G$34+G$598+G$37)</f>
        <v>0</v>
      </c>
      <c r="H1650" s="1">
        <f>[1]Transport!D$25/SUM([1]Transport!D$21,[1]Transport!D$25)*H1647*(H$34+H$598)/(H$34+H$598+H$37)</f>
        <v>4.3845180744740065E-9</v>
      </c>
      <c r="I1650" s="1">
        <f>[1]Transport!E$25/SUM([1]Transport!E$21,[1]Transport!E$25)*I1647*(I$34+I$598)/(I$34+I$598+I$37)</f>
        <v>3.4647321769257354E-9</v>
      </c>
      <c r="J1650" s="1">
        <f>[1]Transport!F$25/SUM([1]Transport!F$21,[1]Transport!F$25)*J1647*(J$34+J$598)/(J$34+J$598+J$37)</f>
        <v>5.106429928442823E-9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8.009715518291642E-8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6.3294350594195144E-8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9.3285168143281332E-8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17.77648946374476</v>
      </c>
      <c r="G1653" s="1">
        <f t="shared" ref="G1653:K1653" si="1081">SUM(G1658:G1660)</f>
        <v>16.272323571776237</v>
      </c>
      <c r="H1653" s="1">
        <f t="shared" si="1081"/>
        <v>11.949253111239267</v>
      </c>
      <c r="I1653" s="1">
        <f t="shared" si="1081"/>
        <v>9.8620221746418668</v>
      </c>
      <c r="J1653" s="1">
        <f t="shared" si="1081"/>
        <v>16.343301549480231</v>
      </c>
      <c r="K1653" s="1">
        <f t="shared" si="1081"/>
        <v>16.343301301109882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17.339345666948898</v>
      </c>
      <c r="G1654" s="1">
        <f t="shared" ref="G1654:K1654" si="1082">G1653-G1655</f>
        <v>15.840492065763367</v>
      </c>
      <c r="H1654" s="1">
        <f t="shared" si="1082"/>
        <v>11.570525311300523</v>
      </c>
      <c r="I1654" s="1">
        <f t="shared" si="1082"/>
        <v>9.5349625685722366</v>
      </c>
      <c r="J1654" s="1">
        <f t="shared" si="1082"/>
        <v>15.990818832895487</v>
      </c>
      <c r="K1654" s="1">
        <f t="shared" si="1082"/>
        <v>15.854708907769041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0.43714379679586335</v>
      </c>
      <c r="G1655" s="1">
        <f t="shared" ref="G1655:K1655" si="1083">SUM(G1656:G1657)</f>
        <v>0.43183150601287001</v>
      </c>
      <c r="H1655" s="1">
        <f t="shared" si="1083"/>
        <v>0.37872779993874495</v>
      </c>
      <c r="I1655" s="1">
        <f t="shared" si="1083"/>
        <v>0.32705960606962958</v>
      </c>
      <c r="J1655" s="1">
        <f t="shared" si="1083"/>
        <v>0.35248271658474295</v>
      </c>
      <c r="K1655" s="1">
        <f t="shared" si="1083"/>
        <v>0.48859239334084104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0.43714379679586335</v>
      </c>
      <c r="G1656" s="1">
        <f>[1]Transport!C$26/SUM([1]Transport!C$22,[1]Transport!C$26)*G1653*(G$33+G$580)/(G$33+G$580+G$36)</f>
        <v>0.43183150601287001</v>
      </c>
      <c r="H1656" s="1">
        <f>[1]Transport!D$26/SUM([1]Transport!D$22,[1]Transport!D$26)*H1653*(H$33+H$580)/(H$33+H$580+H$36)</f>
        <v>0.37872779993874495</v>
      </c>
      <c r="I1656" s="1">
        <f>[1]Transport!E$26/SUM([1]Transport!E$22,[1]Transport!E$26)*I1653*(I$33+I$580)/(I$33+I$580+I$36)</f>
        <v>0.32705960606962958</v>
      </c>
      <c r="J1656" s="1">
        <f>[1]Transport!F$26/SUM([1]Transport!F$22,[1]Transport!F$26)*J1653*(J$33+J$580)/(J$33+J$580+J$36)</f>
        <v>0.35248271658474295</v>
      </c>
      <c r="K1656" s="1">
        <f>[1]Transport!G$26/SUM([1]Transport!G$22,[1]Transport!G$26)*K1653*(K$33+K$580)/(K$33+K$580+K$36)</f>
        <v>0.36938016105644061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</v>
      </c>
      <c r="K1657" s="1">
        <f>(K$36+K$716)/([1]Transport!G$22+[1]Transport!G$26)*K1653</f>
        <v>0.11921223228440042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0.3960916574100502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0.2772642639273451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15.995059307848891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11.949253111239267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9.8620221746418668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16.343301549480231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16.343301301109882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0.22017044762083307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0.24502563251893383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0.26340106863025459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2.5094611246577744E-2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2.6565998543894083E-2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2.917271887906505E-2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3.1645448423555565E-2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3.3881496193467205E-2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3.6423894154121873E-2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2.0908508639293499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0.21585049839280601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1.8472610185341E-7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2.7658614991379198E-7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7.7697079254404698E-8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1.3366688428908601E-8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1.9797549177296101E-7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7.2601044173995804E-8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5.7370775940287598E-8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8.4554820925693404E-8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1.6053887534222672E-3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1.1237725478627271E-3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15.807433745674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11.8090857452161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9.7463384863800897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16.151591029250401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16.151590783793502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2.527264170094725E-2</v>
      </c>
      <c r="J1673" s="7">
        <f t="shared" si="1087"/>
        <v>2.523612230734127E-2</v>
      </c>
      <c r="K1673" s="7">
        <f t="shared" si="1087"/>
        <v>2.5199602913735301E-2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1.6704032219401314E-2</v>
      </c>
      <c r="G1674" s="7">
        <f t="shared" ref="G1674:K1674" si="1088">IFERROR(G1663/G1641,"-")</f>
        <v>1.6704032219401317E-2</v>
      </c>
      <c r="H1674" s="7">
        <f t="shared" si="1088"/>
        <v>1.6704032219401314E-2</v>
      </c>
      <c r="I1674" s="7">
        <f t="shared" si="1088"/>
        <v>1.67040322194013E-2</v>
      </c>
      <c r="J1674" s="7">
        <f t="shared" si="1088"/>
        <v>1.6704032219401307E-2</v>
      </c>
      <c r="K1674" s="7">
        <f t="shared" si="1088"/>
        <v>1.6704032219401286E-2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2.4673913043478262</v>
      </c>
      <c r="H1675">
        <f t="shared" si="1089"/>
        <v>2.4673913043478457</v>
      </c>
      <c r="I1675">
        <f t="shared" si="1089"/>
        <v>2.4673913043478342</v>
      </c>
      <c r="J1675">
        <f t="shared" si="1089"/>
        <v>2.4673913043478284</v>
      </c>
      <c r="K1675">
        <f t="shared" si="1089"/>
        <v>2.4673913043478337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1.7934782608695725</v>
      </c>
      <c r="J1678">
        <f t="shared" si="1092"/>
        <v>1.7934782608695639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 t="str">
        <f t="shared" ref="G1679:K1679" si="1093">IFERROR(G1668/G1652,"-")</f>
        <v>-</v>
      </c>
      <c r="H1679" s="4">
        <f t="shared" si="1093"/>
        <v>0.90641226905247907</v>
      </c>
      <c r="I1679" s="4">
        <f t="shared" si="1093"/>
        <v>0.90641226905247985</v>
      </c>
      <c r="J1679" s="4">
        <f t="shared" si="1093"/>
        <v>0.90641226905247618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4.0530738867855113E-3</v>
      </c>
      <c r="G1681" s="1">
        <f t="shared" si="1094"/>
        <v>4.0530738867855061E-3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0.98826978015124822</v>
      </c>
      <c r="H1682" s="4">
        <f t="shared" si="1094"/>
        <v>0.98826978015125244</v>
      </c>
      <c r="I1682" s="4">
        <f t="shared" si="1094"/>
        <v>0.988269780151252</v>
      </c>
      <c r="J1682" s="4">
        <f t="shared" si="1094"/>
        <v>0.98826978015124944</v>
      </c>
      <c r="K1682" s="4">
        <f t="shared" si="1094"/>
        <v>0.98826978015125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34.609473393532724</v>
      </c>
      <c r="G1683" s="3">
        <f t="shared" ref="G1683:K1683" si="1095">SUM(G1684:G1686,G1689:G1691,-G1696)</f>
        <v>32.499119458993903</v>
      </c>
      <c r="H1683" s="3">
        <f t="shared" si="1095"/>
        <v>30.872549848480737</v>
      </c>
      <c r="I1683" s="3">
        <f t="shared" si="1095"/>
        <v>27.872416301779715</v>
      </c>
      <c r="J1683" s="3">
        <f t="shared" si="1095"/>
        <v>22.304848670067081</v>
      </c>
      <c r="K1683" s="3">
        <f t="shared" si="1095"/>
        <v>19.250524013021227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2.5733772430039581</v>
      </c>
      <c r="G1684" s="1">
        <f>[1]Summary!C53+[1]Summary!C59</f>
        <v>2.6261486826451472</v>
      </c>
      <c r="H1684" s="1">
        <f>[1]Summary!D53+[1]Summary!D59</f>
        <v>2.4894312550888964</v>
      </c>
      <c r="I1684" s="1">
        <f>[1]Summary!E53+[1]Summary!E59</f>
        <v>2.3589143340845684</v>
      </c>
      <c r="J1684" s="1">
        <f>[1]Summary!F53+[1]Summary!F59</f>
        <v>2.2663683300233681</v>
      </c>
      <c r="K1684" s="1">
        <f>[1]Summary!G53+[1]Summary!G59</f>
        <v>2.3173900901961555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9.7625456440271505E-7</v>
      </c>
      <c r="J1685" s="1">
        <f>[1]Summary!F54+[1]Summary!F61</f>
        <v>2.2458978753727703E-6</v>
      </c>
      <c r="K1685" s="1">
        <f>[1]Summary!G54+[1]Summary!G61+[1]Summary!G62</f>
        <v>0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6.4912570872981572</v>
      </c>
      <c r="G1686" s="1">
        <f>[1]Summary!C55+[1]Summary!C60</f>
        <v>5.9912946849349886</v>
      </c>
      <c r="H1686" s="1">
        <f>[1]Summary!D55+[1]Summary!D60</f>
        <v>5.7679919605989403</v>
      </c>
      <c r="I1686" s="1">
        <f>[1]Summary!E55+[1]Summary!E60</f>
        <v>5.3315871772399577</v>
      </c>
      <c r="J1686" s="1">
        <f>[1]Summary!F55+[1]Summary!F60</f>
        <v>4.3192129934505985</v>
      </c>
      <c r="K1686" s="1">
        <f>[1]Summary!G55+[1]Summary!G60</f>
        <v>3.2615363522184229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4.4019102868135178</v>
      </c>
      <c r="G1687" s="1">
        <f t="shared" ref="G1687:K1687" si="1100">G1686-G1688</f>
        <v>3.8802815150609082</v>
      </c>
      <c r="H1687" s="1">
        <f t="shared" si="1100"/>
        <v>3.6657224895376803</v>
      </c>
      <c r="I1687" s="1">
        <f t="shared" si="1100"/>
        <v>3.2379301148273179</v>
      </c>
      <c r="J1687" s="1">
        <f t="shared" si="1100"/>
        <v>2.2418001463242883</v>
      </c>
      <c r="K1687" s="1">
        <f t="shared" si="1100"/>
        <v>1.1977877959634329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2.0936570624126398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2.0774128471263102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2.06374855625499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3.7893298956371901</v>
      </c>
      <c r="G1689" s="1">
        <f>[1]Summary!C56</f>
        <v>3.3594811483898703</v>
      </c>
      <c r="H1689" s="1">
        <f>[1]Summary!D56</f>
        <v>3.47040733365816</v>
      </c>
      <c r="I1689" s="1">
        <f>[1]Summary!E56</f>
        <v>3.4568338862150605</v>
      </c>
      <c r="J1689" s="1">
        <f>[1]Summary!F56</f>
        <v>3.1231146273841839</v>
      </c>
      <c r="K1689" s="1">
        <f>[1]Summary!G56</f>
        <v>2.7529346219644748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7.1734191498535349</v>
      </c>
      <c r="G1690" s="1">
        <f>[1]Summary!C57</f>
        <v>6.5057320188783416</v>
      </c>
      <c r="H1690" s="1">
        <f>[1]Summary!D57</f>
        <v>6.2201343991855831</v>
      </c>
      <c r="I1690" s="1">
        <f>[1]Summary!E57</f>
        <v>6.2012682248845357</v>
      </c>
      <c r="J1690" s="1">
        <f>[1]Summary!F57</f>
        <v>5.4595646129515503</v>
      </c>
      <c r="K1690" s="1">
        <f>[1]Summary!G57</f>
        <v>4.6963277059146202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14.582090017739885</v>
      </c>
      <c r="G1691" s="1">
        <f>[1]Summary!C58</f>
        <v>14.016462924145555</v>
      </c>
      <c r="H1691" s="1">
        <f>[1]Summary!D58</f>
        <v>12.924584899949158</v>
      </c>
      <c r="I1691" s="1">
        <f>[1]Summary!E58</f>
        <v>10.52381170310103</v>
      </c>
      <c r="J1691" s="1">
        <f>[1]Summary!F58</f>
        <v>7.1365858603595065</v>
      </c>
      <c r="K1691" s="1">
        <f>[1]Summary!G58</f>
        <v>6.2223352427275529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</v>
      </c>
      <c r="K1693" s="1">
        <f>-[1]Summary!G60</f>
        <v>0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</v>
      </c>
      <c r="K1697" s="3">
        <f t="shared" si="1101"/>
        <v>0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</v>
      </c>
      <c r="K1699" s="1">
        <f>[1]Summary!C$78</f>
        <v>0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0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962.25893241989547</v>
      </c>
      <c r="G1706" s="3">
        <f t="shared" ref="G1706:K1706" si="1107">SUM(G1707:G1708,G1725,G1734:G1735,G1736,G1737,G1742,G1745,,G1750:G1753,G1746)</f>
        <v>960.95352169523676</v>
      </c>
      <c r="H1706" s="3">
        <f t="shared" si="1107"/>
        <v>873.69625188479836</v>
      </c>
      <c r="I1706" s="3">
        <f t="shared" si="1107"/>
        <v>867.0635207881229</v>
      </c>
      <c r="J1706" s="3">
        <f t="shared" si="1107"/>
        <v>766.34274559431401</v>
      </c>
      <c r="K1706" s="3">
        <f t="shared" si="1107"/>
        <v>675.74266611457165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3.6600000070195446</v>
      </c>
      <c r="G1707" s="1">
        <f t="shared" ref="G1707:K1707" si="1109">G21</f>
        <v>3.5647164177449966</v>
      </c>
      <c r="H1707" s="1">
        <f t="shared" si="1109"/>
        <v>1.7325132985400031</v>
      </c>
      <c r="I1707" s="1">
        <f t="shared" si="1109"/>
        <v>5.8941682827918235E-6</v>
      </c>
      <c r="J1707" s="1">
        <f t="shared" si="1109"/>
        <v>1.5056647720608531E-6</v>
      </c>
      <c r="K1707" s="1">
        <f t="shared" si="1109"/>
        <v>0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311.30030914775028</v>
      </c>
      <c r="G1708" s="1">
        <f t="shared" si="1113"/>
        <v>289.06000234733801</v>
      </c>
      <c r="H1708" s="1">
        <f t="shared" si="1113"/>
        <v>258.23103344515113</v>
      </c>
      <c r="I1708" s="1">
        <f t="shared" si="1113"/>
        <v>219.24615010009484</v>
      </c>
      <c r="J1708" s="1">
        <f t="shared" si="1113"/>
        <v>150.96176447673966</v>
      </c>
      <c r="K1708" s="1">
        <f t="shared" si="1113"/>
        <v>127.38481291572121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304.28604328090199</v>
      </c>
      <c r="G1709" s="1">
        <f t="shared" si="1113"/>
        <v>281.49823483724703</v>
      </c>
      <c r="H1709" s="1">
        <f t="shared" si="1113"/>
        <v>251.15628204823864</v>
      </c>
      <c r="I1709" s="1">
        <f t="shared" si="1113"/>
        <v>212.48064309414482</v>
      </c>
      <c r="J1709" s="1">
        <f t="shared" si="1113"/>
        <v>145.5891571969124</v>
      </c>
      <c r="K1709" s="1">
        <f t="shared" si="1113"/>
        <v>122.10905328805386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101.7200380055485</v>
      </c>
      <c r="G1710" s="1">
        <f t="shared" si="1113"/>
        <v>90.97736847976843</v>
      </c>
      <c r="H1710" s="1">
        <f t="shared" si="1113"/>
        <v>79.942291708933027</v>
      </c>
      <c r="I1710" s="1">
        <f t="shared" si="1113"/>
        <v>75.410305088117781</v>
      </c>
      <c r="J1710" s="1">
        <f t="shared" si="1113"/>
        <v>49.821460724601437</v>
      </c>
      <c r="K1710" s="1">
        <f t="shared" si="1113"/>
        <v>39.501470231871956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2.7763686050662164</v>
      </c>
      <c r="G1711" s="1">
        <f t="shared" si="1113"/>
        <v>9.4735460249486999E-8</v>
      </c>
      <c r="H1711" s="1">
        <f t="shared" si="1113"/>
        <v>2.1164106744900074E-6</v>
      </c>
      <c r="I1711" s="1">
        <f t="shared" si="1113"/>
        <v>1.1938523155645532E-6</v>
      </c>
      <c r="J1711" s="1">
        <f t="shared" si="1113"/>
        <v>1.4312375474316951E-6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119.59977904580161</v>
      </c>
      <c r="G1712" s="1">
        <f t="shared" si="1113"/>
        <v>110.6054010487758</v>
      </c>
      <c r="H1712" s="1">
        <f t="shared" si="1113"/>
        <v>92.118717524047739</v>
      </c>
      <c r="I1712" s="1">
        <f t="shared" si="1113"/>
        <v>70.324498389400517</v>
      </c>
      <c r="J1712" s="1">
        <f t="shared" si="1113"/>
        <v>54.717101578569213</v>
      </c>
      <c r="K1712" s="1">
        <f t="shared" si="1113"/>
        <v>49.930535718735364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79.080472258106525</v>
      </c>
      <c r="G1713" s="1">
        <f t="shared" si="1113"/>
        <v>78.510250330413584</v>
      </c>
      <c r="H1713" s="1">
        <f t="shared" si="1113"/>
        <v>77.246311539531533</v>
      </c>
      <c r="I1713" s="1">
        <f t="shared" si="1113"/>
        <v>64.760339278085254</v>
      </c>
      <c r="J1713" s="1">
        <f t="shared" si="1113"/>
        <v>40.707451778137226</v>
      </c>
      <c r="K1713" s="1">
        <f t="shared" si="1113"/>
        <v>32.677047337446538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1.9854991446889307</v>
      </c>
      <c r="J1714" s="1">
        <f t="shared" si="1113"/>
        <v>0.34314168436697279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7.0142658668483051</v>
      </c>
      <c r="G1715" s="1">
        <f t="shared" si="1113"/>
        <v>7.5617675100909656</v>
      </c>
      <c r="H1715" s="1">
        <f t="shared" si="1113"/>
        <v>7.0747513969124736</v>
      </c>
      <c r="I1715" s="1">
        <f t="shared" si="1113"/>
        <v>6.7655070059500195</v>
      </c>
      <c r="J1715" s="1">
        <f t="shared" si="1113"/>
        <v>5.3726072798272533</v>
      </c>
      <c r="K1715" s="1">
        <f t="shared" si="1113"/>
        <v>5.2757596276673606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2.5801158656030458</v>
      </c>
      <c r="G1716" s="1">
        <f t="shared" si="1113"/>
        <v>3.015240566599477</v>
      </c>
      <c r="H1716" s="1">
        <f t="shared" si="1113"/>
        <v>2.6014186836982756</v>
      </c>
      <c r="I1716" s="1">
        <f t="shared" si="1113"/>
        <v>3.0152372736672177</v>
      </c>
      <c r="J1716" s="1">
        <f t="shared" si="1113"/>
        <v>3.0152396339324685</v>
      </c>
      <c r="K1716" s="1">
        <f t="shared" si="1113"/>
        <v>3.3834320579878572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4.4341500012452597</v>
      </c>
      <c r="G1717" s="1">
        <f t="shared" si="1113"/>
        <v>4.5465269434914886</v>
      </c>
      <c r="H1717" s="1">
        <f t="shared" si="1113"/>
        <v>4.473332713214198</v>
      </c>
      <c r="I1717" s="1">
        <f t="shared" si="1113"/>
        <v>3.7502697322828018</v>
      </c>
      <c r="J1717" s="1">
        <f t="shared" si="1113"/>
        <v>2.3573676458947843</v>
      </c>
      <c r="K1717" s="1">
        <f t="shared" si="1113"/>
        <v>1.8923275696795032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7.0142658668483051</v>
      </c>
      <c r="G1718" s="1">
        <f t="shared" si="1113"/>
        <v>7.5617675100909656</v>
      </c>
      <c r="H1718" s="1">
        <f t="shared" si="1113"/>
        <v>7.0747513969124736</v>
      </c>
      <c r="I1718" s="1">
        <f t="shared" si="1113"/>
        <v>6.7655070059500195</v>
      </c>
      <c r="J1718" s="1">
        <f t="shared" si="1113"/>
        <v>5.3726072798272533</v>
      </c>
      <c r="K1718" s="1">
        <f t="shared" si="1113"/>
        <v>4.9075681362789805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2.5801158656030458</v>
      </c>
      <c r="G1719" s="1">
        <f t="shared" si="1113"/>
        <v>3.015240566599477</v>
      </c>
      <c r="H1719" s="1">
        <f t="shared" si="1113"/>
        <v>2.6014186836982756</v>
      </c>
      <c r="I1719" s="1">
        <f t="shared" si="1113"/>
        <v>3.0152372736672177</v>
      </c>
      <c r="J1719" s="1">
        <f t="shared" si="1113"/>
        <v>3.0152396339324685</v>
      </c>
      <c r="K1719" s="1">
        <f t="shared" si="1113"/>
        <v>3.015240566599477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4.4341500012452597</v>
      </c>
      <c r="G1720" s="1">
        <f t="shared" si="1113"/>
        <v>4.5465269434914886</v>
      </c>
      <c r="H1720" s="1">
        <f t="shared" si="1113"/>
        <v>4.473332713214198</v>
      </c>
      <c r="I1720" s="1">
        <f t="shared" si="1113"/>
        <v>3.7502697322828018</v>
      </c>
      <c r="J1720" s="1">
        <f t="shared" si="1113"/>
        <v>2.3573676458947843</v>
      </c>
      <c r="K1720" s="1">
        <f t="shared" si="1113"/>
        <v>1.8923275696795032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</v>
      </c>
      <c r="K1721" s="1">
        <f t="shared" si="1113"/>
        <v>0.36819149138838014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</v>
      </c>
      <c r="K1722" s="1">
        <f t="shared" si="1113"/>
        <v>0.36819149138838014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117.01557235738279</v>
      </c>
      <c r="G1725" s="1">
        <f t="shared" si="1113"/>
        <v>107.16347818971913</v>
      </c>
      <c r="H1725" s="1">
        <f t="shared" si="1113"/>
        <v>122.01278781716398</v>
      </c>
      <c r="I1725" s="1">
        <f t="shared" si="1113"/>
        <v>123.33024171486419</v>
      </c>
      <c r="J1725" s="1">
        <f t="shared" si="1113"/>
        <v>113.36721257036363</v>
      </c>
      <c r="K1725" s="1">
        <f t="shared" si="1113"/>
        <v>89.477160451000984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117.01557235738279</v>
      </c>
      <c r="G1726" s="1">
        <f t="shared" si="1113"/>
        <v>106.72000000022845</v>
      </c>
      <c r="H1726" s="1">
        <f t="shared" si="1113"/>
        <v>121.22026250964969</v>
      </c>
      <c r="I1726" s="1">
        <f t="shared" si="1113"/>
        <v>122.22847656707525</v>
      </c>
      <c r="J1726" s="1">
        <f t="shared" si="1113"/>
        <v>110.87254555925168</v>
      </c>
      <c r="K1726" s="1">
        <f t="shared" si="1113"/>
        <v>86.885644119372444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117.01557235738279</v>
      </c>
      <c r="G1727" s="1">
        <f t="shared" si="1113"/>
        <v>106.72000000022845</v>
      </c>
      <c r="H1727" s="1">
        <f t="shared" si="1113"/>
        <v>121.22026250964969</v>
      </c>
      <c r="I1727" s="1">
        <f t="shared" si="1113"/>
        <v>122.22847656707525</v>
      </c>
      <c r="J1727" s="1">
        <f t="shared" si="1113"/>
        <v>110.87254457640344</v>
      </c>
      <c r="K1727" s="1">
        <f t="shared" si="1113"/>
        <v>86.885644119372444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</v>
      </c>
      <c r="J1728" s="1">
        <f t="shared" si="1113"/>
        <v>9.8284824128725949E-7</v>
      </c>
      <c r="K1728" s="1">
        <f t="shared" si="1113"/>
        <v>0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0.44347818949068191</v>
      </c>
      <c r="H1729" s="1">
        <f t="shared" si="1113"/>
        <v>0.79252530751429984</v>
      </c>
      <c r="I1729" s="1">
        <f t="shared" si="1113"/>
        <v>1.1017651477889356</v>
      </c>
      <c r="J1729" s="1">
        <f t="shared" si="1113"/>
        <v>2.4946670111119538</v>
      </c>
      <c r="K1729" s="1">
        <f t="shared" si="1113"/>
        <v>2.5915163316285335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0.44347818949068191</v>
      </c>
      <c r="H1730" s="1">
        <f t="shared" si="1113"/>
        <v>0.79252530751429984</v>
      </c>
      <c r="I1730" s="1">
        <f t="shared" si="1113"/>
        <v>1.1017651477889356</v>
      </c>
      <c r="J1730" s="1">
        <f t="shared" si="1113"/>
        <v>1.1017651477889356</v>
      </c>
      <c r="K1730" s="1">
        <f t="shared" si="1113"/>
        <v>2.4946670111119538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0.44347818949068191</v>
      </c>
      <c r="H1731" s="1">
        <f t="shared" si="1113"/>
        <v>0.79252530751429984</v>
      </c>
      <c r="I1731" s="1">
        <f t="shared" si="1113"/>
        <v>1.1017651477889356</v>
      </c>
      <c r="J1731" s="1">
        <f t="shared" si="1113"/>
        <v>1.1017651477889356</v>
      </c>
      <c r="K1731" s="1">
        <f t="shared" si="1113"/>
        <v>2.4946670111119538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1.3929018633230181</v>
      </c>
      <c r="K1732" s="1">
        <f t="shared" si="1113"/>
        <v>9.6849320516579684E-2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1.3929018633230181</v>
      </c>
      <c r="K1733" s="1">
        <f t="shared" si="1113"/>
        <v>9.6849320516579684E-2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250.94816979459242</v>
      </c>
      <c r="G1734" s="1">
        <f t="shared" si="1113"/>
        <v>253.30010536688499</v>
      </c>
      <c r="H1734" s="1">
        <f t="shared" si="1113"/>
        <v>164.97015654184466</v>
      </c>
      <c r="I1734" s="1">
        <f t="shared" si="1113"/>
        <v>172.35164206756684</v>
      </c>
      <c r="J1734" s="1">
        <f t="shared" si="1113"/>
        <v>98.561578261050187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-20.010000007331371</v>
      </c>
      <c r="G1735" s="1">
        <f t="shared" ref="G1735:K1735" si="1114">-G56+G49</f>
        <v>14.344687614133385</v>
      </c>
      <c r="H1735" s="1">
        <f t="shared" si="1114"/>
        <v>-4.2557658746925</v>
      </c>
      <c r="I1735" s="1">
        <f t="shared" si="1114"/>
        <v>-4.741093145116146</v>
      </c>
      <c r="J1735" s="1">
        <f t="shared" si="1114"/>
        <v>20.599473561220943</v>
      </c>
      <c r="K1735" s="1">
        <f t="shared" si="1114"/>
        <v>21.289467505583211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0.83346598170583142</v>
      </c>
      <c r="K1736" s="1">
        <f t="shared" si="1115"/>
        <v>0.83346596907232384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44.770000005492065</v>
      </c>
      <c r="G1737" s="1">
        <f t="shared" ref="G1737:K1737" si="1116">G3</f>
        <v>47.260900605322149</v>
      </c>
      <c r="H1737" s="1">
        <f t="shared" si="1116"/>
        <v>47.260900607765755</v>
      </c>
      <c r="I1737" s="1">
        <f t="shared" si="1116"/>
        <v>47.260898970177763</v>
      </c>
      <c r="J1737" s="1">
        <f t="shared" si="1116"/>
        <v>49.536646654476627</v>
      </c>
      <c r="K1737" s="1">
        <f t="shared" si="1116"/>
        <v>50.521179066693904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10.182339393411889</v>
      </c>
      <c r="G1738" s="1">
        <f t="shared" ref="G1738:K1738" si="1118">G4</f>
        <v>11.152950465232077</v>
      </c>
      <c r="H1738" s="1">
        <f t="shared" si="1118"/>
        <v>12.608867074753348</v>
      </c>
      <c r="I1738" s="1">
        <f t="shared" si="1118"/>
        <v>15.035394761029341</v>
      </c>
      <c r="J1738" s="1">
        <f t="shared" si="1118"/>
        <v>17.461922448594443</v>
      </c>
      <c r="K1738" s="1">
        <f t="shared" si="1118"/>
        <v>17.461922448664083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7.4592162299028493</v>
      </c>
      <c r="G1739" s="1">
        <f t="shared" ref="G1739:K1739" si="1120">G5</f>
        <v>8.0030400927171605</v>
      </c>
      <c r="H1739" s="1">
        <f t="shared" si="1120"/>
        <v>8.8187758886713503</v>
      </c>
      <c r="I1739" s="1">
        <f t="shared" si="1120"/>
        <v>10.178335551719977</v>
      </c>
      <c r="J1739" s="1">
        <f t="shared" si="1120"/>
        <v>10.230788214600357</v>
      </c>
      <c r="K1739" s="1">
        <f t="shared" si="1120"/>
        <v>7.6165742104710912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2.6225281472771855</v>
      </c>
      <c r="G1740" s="1">
        <f t="shared" ref="G1740:K1740" si="1122">G6</f>
        <v>3.2650043799777917</v>
      </c>
      <c r="H1740" s="1">
        <f t="shared" si="1122"/>
        <v>4.2287187324775291</v>
      </c>
      <c r="I1740" s="1">
        <f t="shared" si="1122"/>
        <v>5.834909325127251</v>
      </c>
      <c r="J1740" s="1">
        <f t="shared" si="1122"/>
        <v>6.3806238434707385</v>
      </c>
      <c r="K1740" s="1">
        <f t="shared" si="1122"/>
        <v>4.2596716992226185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24.505916234900141</v>
      </c>
      <c r="G1741" s="1">
        <f t="shared" ref="G1741:K1741" si="1124">G7</f>
        <v>24.839905667395115</v>
      </c>
      <c r="H1741" s="1">
        <f t="shared" si="1124"/>
        <v>21.604538911863528</v>
      </c>
      <c r="I1741" s="1">
        <f t="shared" si="1124"/>
        <v>16.212259332301198</v>
      </c>
      <c r="J1741" s="1">
        <f t="shared" si="1124"/>
        <v>15.463312147811088</v>
      </c>
      <c r="K1741" s="1">
        <f t="shared" si="1124"/>
        <v>21.183010708336113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69.39287675194845</v>
      </c>
      <c r="G1742" s="1">
        <f t="shared" ref="G1742:K1742" si="1126">G8</f>
        <v>69.663482251429429</v>
      </c>
      <c r="H1742" s="1">
        <f t="shared" si="1126"/>
        <v>69.270569072792853</v>
      </c>
      <c r="I1742" s="1">
        <f t="shared" si="1126"/>
        <v>68.821063448833087</v>
      </c>
      <c r="J1742" s="1">
        <f t="shared" si="1126"/>
        <v>68.940546949904387</v>
      </c>
      <c r="K1742" s="1">
        <f t="shared" si="1126"/>
        <v>77.502286397338736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35.611777217434714</v>
      </c>
      <c r="G1743" s="1">
        <f t="shared" ref="G1743:K1743" si="1128">G9</f>
        <v>35.882382720160166</v>
      </c>
      <c r="H1743" s="1">
        <f t="shared" si="1128"/>
        <v>35.489469540751045</v>
      </c>
      <c r="I1743" s="1">
        <f t="shared" si="1128"/>
        <v>35.039963917265432</v>
      </c>
      <c r="J1743" s="1">
        <f t="shared" si="1128"/>
        <v>35.159447406786562</v>
      </c>
      <c r="K1743" s="1">
        <f t="shared" si="1128"/>
        <v>35.603175302950305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33.781099534513743</v>
      </c>
      <c r="G1744" s="1">
        <f t="shared" ref="G1744:K1744" si="1130">G10</f>
        <v>33.78109953126927</v>
      </c>
      <c r="H1744" s="1">
        <f t="shared" si="1130"/>
        <v>33.7810995320418</v>
      </c>
      <c r="I1744" s="1">
        <f t="shared" si="1130"/>
        <v>33.781099531567655</v>
      </c>
      <c r="J1744" s="1">
        <f t="shared" si="1130"/>
        <v>33.781099543117833</v>
      </c>
      <c r="K1744" s="1">
        <f t="shared" si="1130"/>
        <v>41.899111094388431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3.7980800256708962</v>
      </c>
      <c r="G1745" s="1">
        <f t="shared" ref="G1745:K1745" si="1132">G11</f>
        <v>11.708571699828711</v>
      </c>
      <c r="H1745" s="1">
        <f t="shared" si="1132"/>
        <v>14.568024486564822</v>
      </c>
      <c r="I1745" s="1">
        <f t="shared" si="1132"/>
        <v>17.106705000274992</v>
      </c>
      <c r="J1745" s="1">
        <f t="shared" si="1132"/>
        <v>17.106705338132837</v>
      </c>
      <c r="K1745" s="1">
        <f t="shared" si="1132"/>
        <v>26.999999996177205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149.43048001356146</v>
      </c>
      <c r="G1746" s="1">
        <f t="shared" ref="G1746:K1746" si="1134">G12</f>
        <v>125.6040016244674</v>
      </c>
      <c r="H1746" s="1">
        <f t="shared" si="1134"/>
        <v>138.08058911811571</v>
      </c>
      <c r="I1746" s="1">
        <f t="shared" si="1134"/>
        <v>149.83006270194923</v>
      </c>
      <c r="J1746" s="1">
        <f t="shared" si="1134"/>
        <v>151.78945038743902</v>
      </c>
      <c r="K1746" s="1">
        <f t="shared" si="1134"/>
        <v>150.41588772098174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66.745679999973873</v>
      </c>
      <c r="G1747" s="1">
        <f t="shared" ref="G1747:K1747" si="1136">G13</f>
        <v>49.798799540204008</v>
      </c>
      <c r="H1747" s="1">
        <f t="shared" si="1136"/>
        <v>68.537825547990536</v>
      </c>
      <c r="I1747" s="1">
        <f t="shared" si="1136"/>
        <v>69.622716974459181</v>
      </c>
      <c r="J1747" s="1">
        <f t="shared" si="1136"/>
        <v>70.856867392551408</v>
      </c>
      <c r="K1747" s="1">
        <f t="shared" si="1136"/>
        <v>67.950368485892639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66.63240000140317</v>
      </c>
      <c r="G1748" s="1">
        <f t="shared" ref="G1748:K1748" si="1138">G14</f>
        <v>55.763996363113613</v>
      </c>
      <c r="H1748" s="1">
        <f t="shared" si="1138"/>
        <v>65.547509271177688</v>
      </c>
      <c r="I1748" s="1">
        <f t="shared" si="1138"/>
        <v>64.462617966561552</v>
      </c>
      <c r="J1748" s="1">
        <f t="shared" si="1138"/>
        <v>63.228468910340453</v>
      </c>
      <c r="K1748" s="1">
        <f t="shared" si="1138"/>
        <v>66.134967473220343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16.052400012184428</v>
      </c>
      <c r="G1749" s="1">
        <f t="shared" ref="G1749:K1749" si="1140">G15</f>
        <v>20.04120572114978</v>
      </c>
      <c r="H1749" s="1">
        <f t="shared" si="1140"/>
        <v>3.9952542989474917</v>
      </c>
      <c r="I1749" s="1">
        <f t="shared" si="1140"/>
        <v>15.744727760928507</v>
      </c>
      <c r="J1749" s="1">
        <f t="shared" si="1140"/>
        <v>17.704114084547161</v>
      </c>
      <c r="K1749" s="1">
        <f t="shared" si="1140"/>
        <v>16.330551761868772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16.523345179299209</v>
      </c>
      <c r="H1750" s="1">
        <f t="shared" si="1142"/>
        <v>32.500804681916392</v>
      </c>
      <c r="I1750" s="1">
        <f t="shared" si="1142"/>
        <v>40.624844528939178</v>
      </c>
      <c r="J1750" s="1">
        <f t="shared" si="1142"/>
        <v>52.740011295044461</v>
      </c>
      <c r="K1750" s="1">
        <f t="shared" si="1142"/>
        <v>79.5879268617918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0.5239950998321764</v>
      </c>
      <c r="G1751" s="1">
        <f t="shared" ref="G1751:K1751" si="1144">G17</f>
        <v>0.54528705242786812</v>
      </c>
      <c r="H1751" s="1">
        <f t="shared" si="1144"/>
        <v>1.5470854366181102</v>
      </c>
      <c r="I1751" s="1">
        <f t="shared" si="1144"/>
        <v>1.9745187081175681</v>
      </c>
      <c r="J1751" s="1">
        <f t="shared" si="1144"/>
        <v>3.9599905793111763</v>
      </c>
      <c r="K1751" s="1">
        <f t="shared" si="1144"/>
        <v>7.9200138763488832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18.873003814903779</v>
      </c>
      <c r="G1752" s="1">
        <f t="shared" ref="G1752:K1752" si="1146">G18</f>
        <v>22.214943346641544</v>
      </c>
      <c r="H1752" s="1">
        <f t="shared" si="1146"/>
        <v>27.777553253017604</v>
      </c>
      <c r="I1752" s="1">
        <f t="shared" si="1146"/>
        <v>31.25848079825295</v>
      </c>
      <c r="J1752" s="1">
        <f t="shared" si="1146"/>
        <v>37.945838266833334</v>
      </c>
      <c r="K1752" s="1">
        <f t="shared" si="1146"/>
        <v>43.810398925225954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5.9766427075662653E-5</v>
      </c>
      <c r="K1753" s="1">
        <f t="shared" si="1148"/>
        <v>6.6428635628300884E-5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22.339828520224572</v>
      </c>
      <c r="G1754" s="3">
        <f t="shared" si="1149"/>
        <v>24.527156574277267</v>
      </c>
      <c r="H1754" s="3">
        <f t="shared" si="1149"/>
        <v>28.889259355227239</v>
      </c>
      <c r="I1754" s="3">
        <f t="shared" si="1149"/>
        <v>30.666828884294674</v>
      </c>
      <c r="J1754" s="3">
        <f t="shared" si="1149"/>
        <v>34.499170445711627</v>
      </c>
      <c r="K1754" s="3">
        <f t="shared" si="1149"/>
        <v>41.693035041091051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2.1753124861250921</v>
      </c>
      <c r="I1755" s="1">
        <f t="shared" si="1150"/>
        <v>2.1667062218076967</v>
      </c>
      <c r="J1755" s="1">
        <f t="shared" si="1150"/>
        <v>1.2350963329181619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2.1753124861250921</v>
      </c>
      <c r="I1756" s="1">
        <f>'[1]Electricity and CHPs_CAP'!E$14</f>
        <v>2.1667062218076967</v>
      </c>
      <c r="J1756" s="1">
        <f>'[1]Electricity and CHPs_CAP'!F$14</f>
        <v>1.2350963329181619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16.117530323948017</v>
      </c>
      <c r="H1757" s="1">
        <f t="shared" si="1152"/>
        <v>16.556990001426822</v>
      </c>
      <c r="I1757" s="1">
        <f t="shared" si="1152"/>
        <v>16.636033915691922</v>
      </c>
      <c r="J1757" s="1">
        <f t="shared" si="1152"/>
        <v>16.872643048933856</v>
      </c>
      <c r="K1757" s="1">
        <f t="shared" si="1152"/>
        <v>17.32651556431874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7.339435231623642</v>
      </c>
      <c r="H1758" s="1">
        <f>'[1]Electricity and CHPs_CAP'!D$15</f>
        <v>7.3394457734802883</v>
      </c>
      <c r="I1758" s="1">
        <f>'[1]Electricity and CHPs_CAP'!E$15</f>
        <v>7.4147321181336476</v>
      </c>
      <c r="J1758" s="1">
        <f>'[1]Electricity and CHPs_CAP'!F$15</f>
        <v>7.5848262765316043</v>
      </c>
      <c r="K1758" s="1">
        <f>'[1]Electricity and CHPs_CAP'!G$15</f>
        <v>7.6722271937220894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4.8070655040368298</v>
      </c>
      <c r="H1759" s="1">
        <f>'[1]Electricity and CHPs_CAP'!D$16</f>
        <v>4.8580935857800416</v>
      </c>
      <c r="I1759" s="1">
        <f>'[1]Electricity and CHPs_CAP'!E$16</f>
        <v>4.8618511553917809</v>
      </c>
      <c r="J1759" s="1">
        <f>'[1]Electricity and CHPs_CAP'!F$16</f>
        <v>4.9283660795939648</v>
      </c>
      <c r="K1759" s="1">
        <f>'[1]Electricity and CHPs_CAP'!G$16</f>
        <v>5.2948376777883643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3.9710295882875446</v>
      </c>
      <c r="H1760" s="1">
        <f>'[1]Electricity and CHPs_CAP'!D$17</f>
        <v>4.359450642166494</v>
      </c>
      <c r="I1760" s="1">
        <f>'[1]Electricity and CHPs_CAP'!E$17</f>
        <v>4.359450642166494</v>
      </c>
      <c r="J1760" s="1">
        <f>'[1]Electricity and CHPs_CAP'!F$17</f>
        <v>4.359450692808287</v>
      </c>
      <c r="K1760" s="1">
        <f>'[1]Electricity and CHPs_CAP'!G$17</f>
        <v>4.359450692808287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1.4900890436781134E-2</v>
      </c>
      <c r="G1761" s="1">
        <f t="shared" ref="G1761:K1761" si="1153">SUM(G1762:G1764)</f>
        <v>6.40595881703406E-3</v>
      </c>
      <c r="H1761" s="1">
        <f t="shared" si="1153"/>
        <v>6.4058977037188634E-3</v>
      </c>
      <c r="I1761" s="1">
        <f t="shared" si="1153"/>
        <v>2.3333531105472691E-2</v>
      </c>
      <c r="J1761" s="1">
        <f t="shared" si="1153"/>
        <v>5.6398367187675935E-2</v>
      </c>
      <c r="K1761" s="1">
        <f t="shared" si="1153"/>
        <v>6.8922600191143449E-2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5.5950947620256042E-3</v>
      </c>
      <c r="G1762" s="1">
        <f>'[1]Electricity and CHPs_CAP'!C$18</f>
        <v>5.3892279758965822E-6</v>
      </c>
      <c r="H1762" s="1">
        <f>'[1]Electricity and CHPs_CAP'!D$18</f>
        <v>5.3867416126007761E-6</v>
      </c>
      <c r="I1762" s="1">
        <f>'[1]Electricity and CHPs_CAP'!E$18</f>
        <v>5.3850874014898034E-6</v>
      </c>
      <c r="J1762" s="1">
        <f>'[1]Electricity and CHPs_CAP'!F$18</f>
        <v>6.1045579122492172E-6</v>
      </c>
      <c r="K1762" s="1">
        <f>'[1]Electricity and CHPs_CAP'!G$18</f>
        <v>7.3183133401134101E-7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1.00046389079648E-3</v>
      </c>
      <c r="G1763" s="1">
        <f>'[1]Electricity and CHPs_CAP'!C$28</f>
        <v>1.6440148421000694E-6</v>
      </c>
      <c r="H1763" s="1">
        <f>'[1]Electricity and CHPs_CAP'!D$28</f>
        <v>1.5853878901992552E-6</v>
      </c>
      <c r="I1763" s="1">
        <f>'[1]Electricity and CHPs_CAP'!E$28</f>
        <v>1.4459566825084785E-6</v>
      </c>
      <c r="J1763" s="1">
        <f>'[1]Electricity and CHPs_CAP'!F$28</f>
        <v>4.9837754548546966E-7</v>
      </c>
      <c r="K1763" s="1">
        <f>'[1]Electricity and CHPs_CAP'!G$28</f>
        <v>1.5710544633470301E-7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8.3053317839590496E-3</v>
      </c>
      <c r="G1764" s="1">
        <f>'[1]Electricity and CHPs_CAP'!C$41</f>
        <v>6.3989255742160633E-3</v>
      </c>
      <c r="H1764" s="1">
        <f>'[1]Electricity and CHPs_CAP'!D$41</f>
        <v>6.3989255742160633E-3</v>
      </c>
      <c r="I1764" s="1">
        <f>'[1]Electricity and CHPs_CAP'!E$41</f>
        <v>2.3326700061388692E-2</v>
      </c>
      <c r="J1764" s="1">
        <f>'[1]Electricity and CHPs_CAP'!F$41</f>
        <v>5.6391764252218202E-2</v>
      </c>
      <c r="K1764" s="1">
        <f>'[1]Electricity and CHPs_CAP'!G$41</f>
        <v>6.8921711254363097E-2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0.22684476351993682</v>
      </c>
      <c r="G1765" s="1">
        <f t="shared" ref="G1765:K1765" si="1155">SUM(G1766:G1780)</f>
        <v>0.40581465036730513</v>
      </c>
      <c r="H1765" s="1">
        <f t="shared" si="1155"/>
        <v>0.21592409188009828</v>
      </c>
      <c r="I1765" s="1">
        <f t="shared" si="1155"/>
        <v>0.26146092568444779</v>
      </c>
      <c r="J1765" s="1">
        <f t="shared" si="1155"/>
        <v>0.60613947117993228</v>
      </c>
      <c r="K1765" s="1">
        <f t="shared" si="1155"/>
        <v>0.563426921402016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9.7280877071082907E-7</v>
      </c>
      <c r="K1766" s="1">
        <f>'[1]Electricity and CHPs_CAP'!G$21</f>
        <v>4.9294606721367603E-7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</v>
      </c>
      <c r="H1767" s="1">
        <f>'[1]Electricity and CHPs_CAP'!D$22</f>
        <v>5.4392543853649999E-2</v>
      </c>
      <c r="I1767" s="1">
        <f>'[1]Electricity and CHPs_CAP'!E$22</f>
        <v>5.4392538628092013E-2</v>
      </c>
      <c r="J1767" s="1">
        <f>'[1]Electricity and CHPs_CAP'!F$22</f>
        <v>5.4392536273236008E-2</v>
      </c>
      <c r="K1767" s="1">
        <f>'[1]Electricity and CHPs_CAP'!G$22</f>
        <v>9.5452657842626035E-3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4.6713867119439992E-2</v>
      </c>
      <c r="G1769" s="1">
        <f>'[1]Electricity and CHPs_CAP'!C$24</f>
        <v>7.7726777800157798E-7</v>
      </c>
      <c r="H1769" s="1">
        <f>'[1]Electricity and CHPs_CAP'!D$24</f>
        <v>2.4352557374540673E-6</v>
      </c>
      <c r="I1769" s="1">
        <f>'[1]Electricity and CHPs_CAP'!E$24</f>
        <v>2.4341541535605193E-6</v>
      </c>
      <c r="J1769" s="1">
        <f>'[1]Electricity and CHPs_CAP'!F$24</f>
        <v>1.6051006452726097E-6</v>
      </c>
      <c r="K1769" s="1">
        <f>'[1]Electricity and CHPs_CAP'!G$24</f>
        <v>1.13881906380524E-7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1.82006002913071E-7</v>
      </c>
      <c r="K1770" s="1">
        <f>'[1]Electricity and CHPs_CAP'!G$29</f>
        <v>1.82006002913071E-7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3.0689782011023903E-2</v>
      </c>
      <c r="G1771" s="1">
        <f>'[1]Electricity and CHPs_CAP'!C$39</f>
        <v>2.2698162164154601E-2</v>
      </c>
      <c r="H1771" s="1">
        <f>'[1]Electricity and CHPs_CAP'!D$39</f>
        <v>2.2698058533758003E-2</v>
      </c>
      <c r="I1771" s="1">
        <f>'[1]Electricity and CHPs_CAP'!E$39</f>
        <v>1.3012151758040848E-2</v>
      </c>
      <c r="J1771" s="1">
        <f>'[1]Electricity and CHPs_CAP'!F$39</f>
        <v>2.8799228686171999E-3</v>
      </c>
      <c r="K1771" s="1">
        <f>'[1]Electricity and CHPs_CAP'!G$39</f>
        <v>6.3733120432262207E-4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2.02484284713323E-7</v>
      </c>
      <c r="J1773" s="1">
        <f>'[1]Electricity and CHPs_CAP'!F$47</f>
        <v>2.9865823195553002E-7</v>
      </c>
      <c r="K1773" s="1">
        <f>'[1]Electricity and CHPs_CAP'!G$47</f>
        <v>1.64844967857196E-7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2.3784143894729696E-3</v>
      </c>
      <c r="G1774" s="1">
        <f>'[1]Electricity and CHPs_CAP'!C$48</f>
        <v>3.9115734766916158E-4</v>
      </c>
      <c r="H1774" s="1">
        <f>'[1]Electricity and CHPs_CAP'!D$48</f>
        <v>3.9118131172476692E-4</v>
      </c>
      <c r="I1774" s="1">
        <f>'[1]Electricity and CHPs_CAP'!E$48</f>
        <v>3.9117716563992385E-4</v>
      </c>
      <c r="J1774" s="1">
        <f>'[1]Electricity and CHPs_CAP'!F$48</f>
        <v>3.572172977689607E-4</v>
      </c>
      <c r="K1774" s="1">
        <f>'[1]Electricity and CHPs_CAP'!G$48</f>
        <v>3.298496717805355E-4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4.2394981846066E-8</v>
      </c>
      <c r="J1775" s="1">
        <f>'[1]Electricity and CHPs_CAP'!F$49</f>
        <v>1.2185095531957059E-7</v>
      </c>
      <c r="K1775" s="1">
        <f>'[1]Electricity and CHPs_CAP'!G$49</f>
        <v>1.022234258456635E-7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8.3499999999999998E-3</v>
      </c>
      <c r="G1776" s="1">
        <f>'[1]Electricity and CHPs_CAP'!C$51</f>
        <v>1.039339029932506E-4</v>
      </c>
      <c r="H1776" s="1">
        <f>'[1]Electricity and CHPs_CAP'!D$51</f>
        <v>1.3725375188116461E-2</v>
      </c>
      <c r="I1776" s="1">
        <f>'[1]Electricity and CHPs_CAP'!E$51</f>
        <v>1.851808123369331E-2</v>
      </c>
      <c r="J1776" s="1">
        <f>'[1]Electricity and CHPs_CAP'!F$51</f>
        <v>0.11450688122917355</v>
      </c>
      <c r="K1776" s="1">
        <f>'[1]Electricity and CHPs_CAP'!G$51</f>
        <v>0.16250459568807951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1.8939871603374729E-7</v>
      </c>
      <c r="J1777" s="1">
        <f>'[1]Electricity and CHPs_CAP'!F$52</f>
        <v>6.4062721136443802E-7</v>
      </c>
      <c r="K1777" s="1">
        <f>'[1]Electricity and CHPs_CAP'!G$52</f>
        <v>7.3746221406406203E-7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8.4743832230924299E-2</v>
      </c>
      <c r="H1778" s="1">
        <f>'[1]Electricity and CHPs_CAP'!D$54</f>
        <v>8.4743816187134197E-2</v>
      </c>
      <c r="I1778" s="1">
        <f>'[1]Electricity and CHPs_CAP'!E$54</f>
        <v>8.4743818496289106E-2</v>
      </c>
      <c r="J1778" s="1">
        <f>'[1]Electricity and CHPs_CAP'!F$54</f>
        <v>8.4743831981636805E-2</v>
      </c>
      <c r="K1778" s="1">
        <f>'[1]Electricity and CHPs_CAP'!G$54</f>
        <v>8.4743815393550595E-2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4.7876787453785798E-2</v>
      </c>
      <c r="H1779" s="1">
        <f>'[1]Electricity and CHPs_CAP'!D$55</f>
        <v>3.9970681549977398E-2</v>
      </c>
      <c r="I1779" s="1">
        <f>'[1]Electricity and CHPs_CAP'!E$55</f>
        <v>9.0400200058606606E-2</v>
      </c>
      <c r="J1779" s="1">
        <f>'[1]Electricity and CHPs_CAP'!F$55</f>
        <v>0.34925495340176299</v>
      </c>
      <c r="K1779" s="1">
        <f>'[1]Electricity and CHPs_CAP'!G$55</f>
        <v>0.30566392144114601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8.9911949829987896E-8</v>
      </c>
      <c r="J1780" s="1">
        <f>'[1]Electricity and CHPs_CAP'!F$58</f>
        <v>3.0707591925813799E-7</v>
      </c>
      <c r="K1780" s="1">
        <f>'[1]Electricity and CHPs_CAP'!G$58</f>
        <v>3.4885428991035602E-7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0.42985906127684981</v>
      </c>
      <c r="G1781" s="1">
        <f t="shared" ref="G1781:K1781" si="1158">SUM(G1782:G1787)</f>
        <v>0.39090872126091619</v>
      </c>
      <c r="H1781" s="1">
        <f t="shared" si="1158"/>
        <v>0.39039737889657072</v>
      </c>
      <c r="I1781" s="1">
        <f t="shared" si="1158"/>
        <v>0.36002743934517939</v>
      </c>
      <c r="J1781" s="1">
        <f t="shared" si="1158"/>
        <v>0.3861180912028348</v>
      </c>
      <c r="K1781" s="1">
        <f t="shared" si="1158"/>
        <v>0.40164284193570648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0.3058621471587295</v>
      </c>
      <c r="G1782" s="1">
        <f>'[1]Electricity and CHPs_CAP'!C$19</f>
        <v>0.30586214662131894</v>
      </c>
      <c r="H1782" s="1">
        <f>'[1]Electricity and CHPs_CAP'!D$19</f>
        <v>0.3058621465000812</v>
      </c>
      <c r="I1782" s="1">
        <f>'[1]Electricity and CHPs_CAP'!E$19</f>
        <v>0.27599211791227302</v>
      </c>
      <c r="J1782" s="1">
        <f>'[1]Electricity and CHPs_CAP'!F$19</f>
        <v>0.30271395341064961</v>
      </c>
      <c r="K1782" s="1">
        <f>'[1]Electricity and CHPs_CAP'!G$19</f>
        <v>0.3181599710170247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7.6766001853349433E-2</v>
      </c>
      <c r="G1784" s="1">
        <f>'[1]Electricity and CHPs_CAP'!C$26</f>
        <v>7.1000995948600654E-2</v>
      </c>
      <c r="H1784" s="1">
        <f>'[1]Electricity and CHPs_CAP'!D$26</f>
        <v>7.0489653955945905E-2</v>
      </c>
      <c r="I1784" s="1">
        <f>'[1]Electricity and CHPs_CAP'!E$26</f>
        <v>7.0489653708256328E-2</v>
      </c>
      <c r="J1784" s="1">
        <f>'[1]Electricity and CHPs_CAP'!F$26</f>
        <v>7.0079058272935008E-2</v>
      </c>
      <c r="K1784" s="1">
        <f>'[1]Electricity and CHPs_CAP'!G$26</f>
        <v>7.0292996065891789E-2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4.7230912264770858E-2</v>
      </c>
      <c r="G1786" s="1">
        <f>'[1]Electricity and CHPs_CAP'!C$44</f>
        <v>1.4045578690996603E-2</v>
      </c>
      <c r="H1786" s="1">
        <f>'[1]Electricity and CHPs_CAP'!D$44</f>
        <v>1.4045578440543598E-2</v>
      </c>
      <c r="I1786" s="1">
        <f>'[1]Electricity and CHPs_CAP'!E$44</f>
        <v>1.354566772465007E-2</v>
      </c>
      <c r="J1786" s="1">
        <f>'[1]Electricity and CHPs_CAP'!F$44</f>
        <v>1.3325079519250209E-2</v>
      </c>
      <c r="K1786" s="1">
        <f>'[1]Electricity and CHPs_CAP'!G$44</f>
        <v>1.318987485279002E-2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2.2258993239446943E-2</v>
      </c>
      <c r="G1788" s="1">
        <f t="shared" ref="G1788:K1788" si="1160">SUM(G1789:G1795)</f>
        <v>3.3979258364316256E-2</v>
      </c>
      <c r="H1788" s="1">
        <f t="shared" si="1160"/>
        <v>6.7695380410546971E-2</v>
      </c>
      <c r="I1788" s="1">
        <f t="shared" si="1160"/>
        <v>0.10135817449781342</v>
      </c>
      <c r="J1788" s="1">
        <f t="shared" si="1160"/>
        <v>0.19162673174043285</v>
      </c>
      <c r="K1788" s="1">
        <f t="shared" si="1160"/>
        <v>0.25450472029736254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1.5882663698955302E-2</v>
      </c>
      <c r="G1789" s="1">
        <f>'[1]Electricity and CHPs_CAP'!C$25</f>
        <v>1.48721090837238E-2</v>
      </c>
      <c r="H1789" s="1">
        <f>'[1]Electricity and CHPs_CAP'!D$25</f>
        <v>2.6573737854079807E-2</v>
      </c>
      <c r="I1789" s="1">
        <f>'[1]Electricity and CHPs_CAP'!E$25</f>
        <v>3.5199238547006254E-2</v>
      </c>
      <c r="J1789" s="1">
        <f>'[1]Electricity and CHPs_CAP'!F$25</f>
        <v>2.5433053045184617E-6</v>
      </c>
      <c r="K1789" s="1">
        <f>'[1]Electricity and CHPs_CAP'!G$25</f>
        <v>4.9075906476993281E-7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6.3763295404916411E-3</v>
      </c>
      <c r="G1791" s="1">
        <f>'[1]Electricity and CHPs_CAP'!C$42</f>
        <v>1.9107149280592459E-2</v>
      </c>
      <c r="H1791" s="1">
        <f>'[1]Electricity and CHPs_CAP'!D$42</f>
        <v>4.1121642556467164E-2</v>
      </c>
      <c r="I1791" s="1">
        <f>'[1]Electricity and CHPs_CAP'!E$42</f>
        <v>6.6157635057756556E-2</v>
      </c>
      <c r="J1791" s="1">
        <f>'[1]Electricity and CHPs_CAP'!F$42</f>
        <v>0.19162260250022101</v>
      </c>
      <c r="K1791" s="1">
        <f>'[1]Electricity and CHPs_CAP'!G$42</f>
        <v>0.25450345431107302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2.7185139077652598E-7</v>
      </c>
      <c r="J1793" s="1">
        <f>'[1]Electricity and CHPs_CAP'!F$50</f>
        <v>4.1937788383796703E-7</v>
      </c>
      <c r="K1793" s="1">
        <f>'[1]Electricity and CHPs_CAP'!G$50</f>
        <v>2.1567319927097821E-7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5.8531871692357598E-7</v>
      </c>
      <c r="J1794" s="1">
        <f>'[1]Electricity and CHPs_CAP'!F$53</f>
        <v>7.0695979083882001E-7</v>
      </c>
      <c r="K1794" s="1">
        <f>'[1]Electricity and CHPs_CAP'!G$53</f>
        <v>3.1987874465115803E-7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4.4372294291137302E-7</v>
      </c>
      <c r="J1795" s="1">
        <f>'[1]Electricity and CHPs_CAP'!F$56</f>
        <v>4.59597232638839E-7</v>
      </c>
      <c r="K1795" s="1">
        <f>'[1]Electricity and CHPs_CAP'!G$56</f>
        <v>2.3967528084430499E-7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9.0659998229121394E-2</v>
      </c>
      <c r="H1796" s="1">
        <f t="shared" si="1162"/>
        <v>0.2572185387371112</v>
      </c>
      <c r="I1796" s="1">
        <f t="shared" si="1162"/>
        <v>0.32828340004735129</v>
      </c>
      <c r="J1796" s="1">
        <f t="shared" si="1162"/>
        <v>0.65838675436737371</v>
      </c>
      <c r="K1796" s="1">
        <f t="shared" si="1162"/>
        <v>1.3167782386565099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9.0659998229121394E-2</v>
      </c>
      <c r="H1797" s="1">
        <f>'[1]Electricity and CHPs_CAP'!D$33</f>
        <v>0.2572185387371112</v>
      </c>
      <c r="I1797" s="1">
        <f>'[1]Electricity and CHPs_CAP'!E$33</f>
        <v>0.32828340004735129</v>
      </c>
      <c r="J1797" s="1">
        <f>'[1]Electricity and CHPs_CAP'!F$33</f>
        <v>0.65838675436737371</v>
      </c>
      <c r="K1797" s="1">
        <f>'[1]Electricity and CHPs_CAP'!G$33</f>
        <v>1.3167782386565099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4.370873560527226</v>
      </c>
      <c r="H1798" s="1">
        <f t="shared" si="1163"/>
        <v>9.1888902004684248</v>
      </c>
      <c r="I1798" s="1">
        <f t="shared" si="1163"/>
        <v>10.645273809865667</v>
      </c>
      <c r="J1798" s="1">
        <f t="shared" si="1163"/>
        <v>14.290618660735801</v>
      </c>
      <c r="K1798" s="1">
        <f t="shared" si="1163"/>
        <v>21.052665655209754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4.4925413538872701E-2</v>
      </c>
      <c r="I1799" s="1">
        <f>'[1]Electricity and CHPs_CAP'!E$34</f>
        <v>4.4925413538872701E-2</v>
      </c>
      <c r="J1799" s="1">
        <f>'[1]Electricity and CHPs_CAP'!F$34</f>
        <v>4.4925602809015995E-2</v>
      </c>
      <c r="K1799" s="1">
        <f>'[1]Electricity and CHPs_CAP'!G$34</f>
        <v>1.6913058689266929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1.65292701458705</v>
      </c>
      <c r="H1800" s="1">
        <f>'[1]Electricity and CHPs_CAP'!D$35</f>
        <v>3.0611854273545003</v>
      </c>
      <c r="I1800" s="1">
        <f>'[1]Electricity and CHPs_CAP'!E$35</f>
        <v>3.5487515428024201</v>
      </c>
      <c r="J1800" s="1">
        <f>'[1]Electricity and CHPs_CAP'!F$35</f>
        <v>4.769138709774257</v>
      </c>
      <c r="K1800" s="1">
        <f>'[1]Electricity and CHPs_CAP'!G$35</f>
        <v>6.6256320029901703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1.1558999411469875</v>
      </c>
      <c r="H1801" s="1">
        <f>'[1]Electricity and CHPs_CAP'!D$36</f>
        <v>2.5678545869554066</v>
      </c>
      <c r="I1801" s="1">
        <f>'[1]Electricity and CHPs_CAP'!E$36</f>
        <v>2.9768472476350092</v>
      </c>
      <c r="J1801" s="1">
        <f>'[1]Electricity and CHPs_CAP'!F$36</f>
        <v>4.0005674560178717</v>
      </c>
      <c r="K1801" s="1">
        <f>'[1]Electricity and CHPs_CAP'!G$36</f>
        <v>5.3764681589975698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0.43894534322517864</v>
      </c>
      <c r="H1802" s="1">
        <f>'[1]Electricity and CHPs_CAP'!D$37</f>
        <v>1.334979492641464</v>
      </c>
      <c r="I1802" s="1">
        <f>'[1]Electricity and CHPs_CAP'!E$37</f>
        <v>1.5476071136959559</v>
      </c>
      <c r="J1802" s="1">
        <f>'[1]Electricity and CHPs_CAP'!F$37</f>
        <v>2.0798369467156963</v>
      </c>
      <c r="K1802" s="1">
        <f>'[1]Electricity and CHPs_CAP'!G$37</f>
        <v>2.79513755435454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1.12310126156801</v>
      </c>
      <c r="H1803" s="1">
        <f>'[1]Electricity and CHPs_CAP'!D$38</f>
        <v>2.1799452799781802</v>
      </c>
      <c r="I1803" s="1">
        <f>'[1]Electricity and CHPs_CAP'!E$38</f>
        <v>2.52714249219341</v>
      </c>
      <c r="J1803" s="1">
        <f>'[1]Electricity and CHPs_CAP'!F$38</f>
        <v>3.396149945418959</v>
      </c>
      <c r="K1803" s="1">
        <f>'[1]Electricity and CHPs_CAP'!G$38</f>
        <v>4.5641220699407796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3.5593511414097302E-7</v>
      </c>
      <c r="K1804" s="1">
        <f>'[1]Electricity and CHPs_CAP'!G$32</f>
        <v>3.95425361682144E-7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3.5593511414097302E-7</v>
      </c>
      <c r="K1805" s="1">
        <f t="shared" si="1166"/>
        <v>3.95425361682144E-7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7.9172765649256705E-7</v>
      </c>
      <c r="J1806" s="1">
        <f t="shared" si="1167"/>
        <v>1.0945966681992306E-2</v>
      </c>
      <c r="K1806" s="1">
        <f t="shared" si="1167"/>
        <v>8.8275861775941149E-3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3.22379378294536E-3</v>
      </c>
      <c r="K1807" s="1">
        <f>'[1]Electricity and CHPs_CAP'!G$30</f>
        <v>3.22379378294536E-3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6.0145644093702802E-7</v>
      </c>
      <c r="J1808" s="1">
        <f>'[1]Electricity and CHPs_CAP'!F$46</f>
        <v>7.72189779634741E-3</v>
      </c>
      <c r="K1808" s="1">
        <f>'[1]Electricity and CHPs_CAP'!G$46</f>
        <v>5.6035661519778599E-3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1.9027121555553901E-7</v>
      </c>
      <c r="J1809" s="1">
        <f>'[1]Electricity and CHPs_CAP'!F$57</f>
        <v>2.7510269953514199E-7</v>
      </c>
      <c r="K1809" s="1">
        <f>'[1]Electricity and CHPs_CAP'!G$57</f>
        <v>2.26242670893839E-7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0.10002108876934833</v>
      </c>
      <c r="G1810" s="1">
        <f t="shared" ref="G1810:K1810" si="1168">SUM(G1811:G1817)</f>
        <v>3.0425380841121348E-2</v>
      </c>
      <c r="H1810" s="1">
        <f t="shared" si="1168"/>
        <v>3.0425379578858248E-2</v>
      </c>
      <c r="I1810" s="1">
        <f t="shared" si="1168"/>
        <v>0.14435067452147055</v>
      </c>
      <c r="J1810" s="1">
        <f t="shared" si="1168"/>
        <v>0.19119666482845188</v>
      </c>
      <c r="K1810" s="1">
        <f t="shared" si="1168"/>
        <v>0.69975051747686312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3.0404292071773004E-2</v>
      </c>
      <c r="H1811" s="1">
        <f>'[1]Electricity and CHPs_CAP'!D$63</f>
        <v>3.0404290809509904E-2</v>
      </c>
      <c r="I1811" s="1">
        <f>'[1]Electricity and CHPs_CAP'!E$63</f>
        <v>3.0404290179147211E-2</v>
      </c>
      <c r="J1811" s="1">
        <f>'[1]Electricity and CHPs_CAP'!F$63</f>
        <v>3.040428963513031E-2</v>
      </c>
      <c r="K1811" s="1">
        <f>'[1]Electricity and CHPs_CAP'!G$63</f>
        <v>9.9999992591200113E-2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1.1771420891293301E-6</v>
      </c>
      <c r="G1812" s="1">
        <f>'[1]Electricity and CHPs_CAP'!C$64</f>
        <v>1.1771420891293301E-6</v>
      </c>
      <c r="H1812" s="1">
        <f>'[1]Electricity and CHPs_CAP'!D$64</f>
        <v>1.1771420891293301E-6</v>
      </c>
      <c r="I1812" s="1">
        <f>'[1]Electricity and CHPs_CAP'!E$64</f>
        <v>1.1636331506184699E-6</v>
      </c>
      <c r="J1812" s="1">
        <f>'[1]Electricity and CHPs_CAP'!F$64</f>
        <v>4.1617760283381004E-6</v>
      </c>
      <c r="K1812" s="1">
        <f>'[1]Electricity and CHPs_CAP'!G$64</f>
        <v>0.370781035421959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8.6844743749716201E-7</v>
      </c>
      <c r="G1813" s="1">
        <f>'[1]Electricity and CHPs_CAP'!C$65</f>
        <v>8.6844743749716201E-7</v>
      </c>
      <c r="H1813" s="1">
        <f>'[1]Electricity and CHPs_CAP'!D$65</f>
        <v>8.6844743749716201E-7</v>
      </c>
      <c r="I1813" s="1">
        <f>'[1]Electricity and CHPs_CAP'!E$65</f>
        <v>8.7207914686108897E-7</v>
      </c>
      <c r="J1813" s="1">
        <f>'[1]Electricity and CHPs_CAP'!F$65</f>
        <v>2.7758097880250498E-6</v>
      </c>
      <c r="K1813" s="1">
        <f>'[1]Electricity and CHPs_CAP'!G$65</f>
        <v>4.0229614693873998E-5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3.34398367437201E-6</v>
      </c>
      <c r="G1814" s="1">
        <f>'[1]Electricity and CHPs_CAP'!C$66</f>
        <v>3.34398367437201E-6</v>
      </c>
      <c r="H1814" s="1">
        <f>'[1]Electricity and CHPs_CAP'!D$66</f>
        <v>3.34398367437201E-6</v>
      </c>
      <c r="I1814" s="1">
        <f>'[1]Electricity and CHPs_CAP'!E$66</f>
        <v>3.8814666679302102E-6</v>
      </c>
      <c r="J1814" s="1">
        <f>'[1]Electricity and CHPs_CAP'!F$66</f>
        <v>6.2220702187358297E-6</v>
      </c>
      <c r="K1814" s="1">
        <f>'[1]Electricity and CHPs_CAP'!G$66</f>
        <v>4.3883048253738702E-6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6.4758649277284818E-6</v>
      </c>
      <c r="G1815" s="1">
        <f>'[1]Electricity and CHPs_CAP'!C$67</f>
        <v>6.4758649277284818E-6</v>
      </c>
      <c r="H1815" s="1">
        <f>'[1]Electricity and CHPs_CAP'!D$67</f>
        <v>6.4758649277284818E-6</v>
      </c>
      <c r="I1815" s="1">
        <f>'[1]Electricity and CHPs_CAP'!E$67</f>
        <v>1.8717959924870499E-3</v>
      </c>
      <c r="J1815" s="1">
        <f>'[1]Electricity and CHPs_CAP'!F$67</f>
        <v>7.2038381131042401E-4</v>
      </c>
      <c r="K1815" s="1">
        <f>'[1]Electricity and CHPs_CAP'!G$67</f>
        <v>8.8031569246046701E-2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6.4739497970309371E-6</v>
      </c>
      <c r="G1816" s="1">
        <f>'[1]Electricity and CHPs_CAP'!C$68</f>
        <v>6.4739497970309371E-6</v>
      </c>
      <c r="H1816" s="1">
        <f>'[1]Electricity and CHPs_CAP'!D$68</f>
        <v>6.4739497970309371E-6</v>
      </c>
      <c r="I1816" s="1">
        <f>'[1]Electricity and CHPs_CAP'!E$68</f>
        <v>0.1120647277618802</v>
      </c>
      <c r="J1816" s="1">
        <f>'[1]Electricity and CHPs_CAP'!F$68</f>
        <v>0.16005253607817282</v>
      </c>
      <c r="K1816" s="1">
        <f>'[1]Electricity and CHPs_CAP'!G$68</f>
        <v>0.1408892692204744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2.749381422583139E-6</v>
      </c>
      <c r="G1817" s="1">
        <f>'[1]Electricity and CHPs_CAP'!C$69</f>
        <v>2.749381422583139E-6</v>
      </c>
      <c r="H1817" s="1">
        <f>'[1]Electricity and CHPs_CAP'!D$69</f>
        <v>2.749381422583139E-6</v>
      </c>
      <c r="I1817" s="1">
        <f>'[1]Electricity and CHPs_CAP'!E$69</f>
        <v>3.9434089906915804E-6</v>
      </c>
      <c r="J1817" s="1">
        <f>'[1]Electricity and CHPs_CAP'!F$69</f>
        <v>6.2956478032260403E-6</v>
      </c>
      <c r="K1817" s="1">
        <f>'[1]Electricity and CHPs_CAP'!G$69</f>
        <v>4.0330776636925904E-6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11.163735136096234</v>
      </c>
      <c r="G1818" s="3">
        <f t="shared" ref="G1818:K1818" si="1171">SUM(G1819,G1838)</f>
        <v>11.855507552692954</v>
      </c>
      <c r="H1818" s="3">
        <f t="shared" si="1171"/>
        <v>12.053716972736641</v>
      </c>
      <c r="I1818" s="3">
        <f t="shared" si="1171"/>
        <v>12.31290050221992</v>
      </c>
      <c r="J1818" s="3">
        <f t="shared" si="1171"/>
        <v>10.368842624697747</v>
      </c>
      <c r="K1818" s="3">
        <f t="shared" si="1171"/>
        <v>9.9699237182842229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9.3027540533218325</v>
      </c>
      <c r="G1819" s="1">
        <f t="shared" ref="G1819:K1819" si="1172">SUM(G1820,G1823,G1825,G1828,G1830,G1832,G1834,G1836)</f>
        <v>9.8819665880335084</v>
      </c>
      <c r="H1819" s="1">
        <f t="shared" si="1172"/>
        <v>10.029161118889185</v>
      </c>
      <c r="I1819" s="1">
        <f t="shared" si="1172"/>
        <v>10.255556124828846</v>
      </c>
      <c r="J1819" s="1">
        <f t="shared" si="1172"/>
        <v>8.6339002535789096</v>
      </c>
      <c r="K1819" s="1">
        <f t="shared" si="1172"/>
        <v>8.0421887941359422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2.1116605586496382</v>
      </c>
      <c r="G1820" s="1">
        <f t="shared" ref="G1820:K1820" si="1173">SUM(G1821:G1822)</f>
        <v>2.4143137820293941</v>
      </c>
      <c r="H1820" s="1">
        <f t="shared" si="1173"/>
        <v>2.5616374188696684</v>
      </c>
      <c r="I1820" s="1">
        <f t="shared" si="1173"/>
        <v>2.7779196259978711</v>
      </c>
      <c r="J1820" s="1">
        <f t="shared" si="1173"/>
        <v>2.6533568979578144</v>
      </c>
      <c r="K1820" s="1">
        <f t="shared" si="1173"/>
        <v>2.6239231038585404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0.67257052910365323</v>
      </c>
      <c r="G1821" s="1" cm="1">
        <f t="array" ref="G1821">SUMPRODUCT(([1]OUT_FinalEnergyCons!$B$4:$B$10000="var_cap")*1,(ISNUMBER(SEARCH("RH*-SHELCBR",[1]OUT_FinalEnergyCons!$A$4:$A$10000)))*1,[1]OUT_FinalEnergyCons!E$4:E$10000)</f>
        <v>0.70163215114005184</v>
      </c>
      <c r="H1821" s="1" cm="1">
        <f t="array" ref="H1821">SUMPRODUCT(([1]OUT_FinalEnergyCons!$B$4:$B$10000="var_cap")*1,(ISNUMBER(SEARCH("RH*-SHELCBR",[1]OUT_FinalEnergyCons!$A$4:$A$10000)))*1,[1]OUT_FinalEnergyCons!F$4:F$10000)</f>
        <v>0.67765778748348626</v>
      </c>
      <c r="I1821" s="1" cm="1">
        <f t="array" ref="I1821">SUMPRODUCT(([1]OUT_FinalEnergyCons!$B$4:$B$10000="var_cap")*1,(ISNUMBER(SEARCH("RH*-SHELCBR",[1]OUT_FinalEnergyCons!$A$4:$A$10000)))*1,[1]OUT_FinalEnergyCons!G$4:G$10000)</f>
        <v>0.67765775194832301</v>
      </c>
      <c r="J1821" s="1" cm="1">
        <f t="array" ref="J1821">SUMPRODUCT(([1]OUT_FinalEnergyCons!$B$4:$B$10000="var_cap")*1,(ISNUMBER(SEARCH("RH*-SHELCBR",[1]OUT_FinalEnergyCons!$A$4:$A$10000)))*1,[1]OUT_FinalEnergyCons!H$4:H$10000)</f>
        <v>0.26428023481573859</v>
      </c>
      <c r="K1821" s="1" cm="1">
        <f t="array" ref="K1821">SUMPRODUCT(([1]OUT_FinalEnergyCons!$B$4:$B$10000="var_cap")*1,(ISNUMBER(SEARCH("RH*-SHELCBR",[1]OUT_FinalEnergyCons!$A$4:$A$10000)))*1,[1]OUT_FinalEnergyCons!I$4:I$10000)</f>
        <v>6.7557988212539416E-2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1.439090029545985</v>
      </c>
      <c r="G1822" s="1" cm="1">
        <f t="array" ref="G1822">SUMPRODUCT(([1]OUT_FinalEnergyCons!$B$4:$B$10000="var_cap")*1,ISNUMBER(SEARCH("RH*-SHELCHP",[1]OUT_FinalEnergyCons!$A$4:$A$10000))*1,[1]OUT_FinalEnergyCons!E$4:E$10000)</f>
        <v>1.7126816308893422</v>
      </c>
      <c r="H1822" s="1" cm="1">
        <f t="array" ref="H1822">SUMPRODUCT(([1]OUT_FinalEnergyCons!$B$4:$B$10000="var_cap")*1,ISNUMBER(SEARCH("RH*-SHELCHP",[1]OUT_FinalEnergyCons!$A$4:$A$10000))*1,[1]OUT_FinalEnergyCons!F$4:F$10000)</f>
        <v>1.8839796313861821</v>
      </c>
      <c r="I1822" s="1" cm="1">
        <f t="array" ref="I1822">SUMPRODUCT(([1]OUT_FinalEnergyCons!$B$4:$B$10000="var_cap")*1,ISNUMBER(SEARCH("RH*-SHELCHP",[1]OUT_FinalEnergyCons!$A$4:$A$10000))*1,[1]OUT_FinalEnergyCons!G$4:G$10000)</f>
        <v>2.100261874049548</v>
      </c>
      <c r="J1822" s="1" cm="1">
        <f t="array" ref="J1822">SUMPRODUCT(([1]OUT_FinalEnergyCons!$B$4:$B$10000="var_cap")*1,ISNUMBER(SEARCH("RH*-SHELCHP",[1]OUT_FinalEnergyCons!$A$4:$A$10000))*1,[1]OUT_FinalEnergyCons!H$4:H$10000)</f>
        <v>2.3890766631420757</v>
      </c>
      <c r="K1822" s="1" cm="1">
        <f t="array" ref="K1822">SUMPRODUCT(([1]OUT_FinalEnergyCons!$B$4:$B$10000="var_cap")*1,ISNUMBER(SEARCH("RH*-SHELCHP",[1]OUT_FinalEnergyCons!$A$4:$A$10000))*1,[1]OUT_FinalEnergyCons!I$4:I$10000)</f>
        <v>2.5563651156460012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3.4074053831106799</v>
      </c>
      <c r="H1823" s="1">
        <f t="shared" si="1178"/>
        <v>3.4074053831106799</v>
      </c>
      <c r="I1823" s="1">
        <f t="shared" si="1178"/>
        <v>3.4074053715331107</v>
      </c>
      <c r="J1823" s="1">
        <f t="shared" si="1178"/>
        <v>2.3094568390736603</v>
      </c>
      <c r="K1823" s="1">
        <f t="shared" si="1178"/>
        <v>1.85786958450522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3.4074053831106799</v>
      </c>
      <c r="H1824" s="1" cm="1">
        <f t="array" ref="H1824">SUMPRODUCT(([1]OUT_FinalEnergyCons!$B$4:$B$10000="var_cap")*1, (ISNUMBER(SEARCH("RH*-SHLFOBR",[1]OUT_FinalEnergyCons!$A$4:$A$10000)))*1,[1]OUT_FinalEnergyCons!F$4:F$10000)</f>
        <v>3.4074053831106799</v>
      </c>
      <c r="I1824" s="1" cm="1">
        <f t="array" ref="I1824">SUMPRODUCT(([1]OUT_FinalEnergyCons!$B$4:$B$10000="var_cap")*1, (ISNUMBER(SEARCH("RH*-SHLFOBR",[1]OUT_FinalEnergyCons!$A$4:$A$10000)))*1,[1]OUT_FinalEnergyCons!G$4:G$10000)</f>
        <v>3.4074053715331107</v>
      </c>
      <c r="J1824" s="1" cm="1">
        <f t="array" ref="J1824">SUMPRODUCT(([1]OUT_FinalEnergyCons!$B$4:$B$10000="var_cap")*1, (ISNUMBER(SEARCH("RH*-SHLFOBR",[1]OUT_FinalEnergyCons!$A$4:$A$10000)))*1,[1]OUT_FinalEnergyCons!H$4:H$10000)</f>
        <v>2.3094568390736603</v>
      </c>
      <c r="K1824" s="1" cm="1">
        <f t="array" ref="K1824">SUMPRODUCT(([1]OUT_FinalEnergyCons!$B$4:$B$10000="var_cap")*1, (ISNUMBER(SEARCH("RH*-SHLFOBR",[1]OUT_FinalEnergyCons!$A$4:$A$10000)))*1,[1]OUT_FinalEnergyCons!I$4:I$10000)</f>
        <v>1.85786958450522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2.7687540512383499</v>
      </c>
      <c r="G1825" s="1">
        <f t="shared" ref="G1825:K1825" si="1181">SUM(G1826:G1827)</f>
        <v>2.978712704914503</v>
      </c>
      <c r="H1825" s="1">
        <f t="shared" si="1181"/>
        <v>2.9787143956811266</v>
      </c>
      <c r="I1825" s="1">
        <f t="shared" si="1181"/>
        <v>2.9787144163465098</v>
      </c>
      <c r="J1825" s="1">
        <f t="shared" si="1181"/>
        <v>2.7303638854281482</v>
      </c>
      <c r="K1825" s="1">
        <f t="shared" si="1181"/>
        <v>2.4984504830433574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2.978712704914503</v>
      </c>
      <c r="H1826" s="1" cm="1">
        <f t="array" ref="H1826">SUMPRODUCT(([1]OUT_FinalEnergyCons!$B$4:$B$10000="var_cap")*1, (ISNUMBER(SEARCH("RH*-SHNGABR",[1]OUT_FinalEnergyCons!$A$4:$A$10000)))*1,[1]OUT_FinalEnergyCons!F$4:F$10000)</f>
        <v>2.978712704914503</v>
      </c>
      <c r="I1826" s="1" cm="1">
        <f t="array" ref="I1826">SUMPRODUCT(([1]OUT_FinalEnergyCons!$B$4:$B$10000="var_cap")*1, (ISNUMBER(SEARCH("RH*-SHNGABR",[1]OUT_FinalEnergyCons!$A$4:$A$10000)))*1,[1]OUT_FinalEnergyCons!G$4:G$10000)</f>
        <v>2.9787127255798862</v>
      </c>
      <c r="J1826" s="1" cm="1">
        <f t="array" ref="J1826">SUMPRODUCT(([1]OUT_FinalEnergyCons!$B$4:$B$10000="var_cap")*1, (ISNUMBER(SEARCH("RH*-SHNGABR",[1]OUT_FinalEnergyCons!$A$4:$A$10000)))*1,[1]OUT_FinalEnergyCons!H$4:H$10000)</f>
        <v>2.7303613705275001</v>
      </c>
      <c r="K1826" s="1" cm="1">
        <f t="array" ref="K1826">SUMPRODUCT(([1]OUT_FinalEnergyCons!$B$4:$B$10000="var_cap")*1, (ISNUMBER(SEARCH("RH*-SHNGABR",[1]OUT_FinalEnergyCons!$A$4:$A$10000)))*1,[1]OUT_FinalEnergyCons!I$4:I$10000)</f>
        <v>2.4984484323518301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0</v>
      </c>
      <c r="G1827" s="1" cm="1">
        <f t="array" ref="G1827">SUMPRODUCT(([1]OUT_FinalEnergyCons!$B$4:$B$10000="var_cap")*1,ISNUMBER(SEARCH("RH*-SHngahp",[1]OUT_FinalEnergyCons!$A$4:$A$10000))*1,[1]OUT_FinalEnergyCons!E$4:E$10000)</f>
        <v>0</v>
      </c>
      <c r="H1827" s="1" cm="1">
        <f t="array" ref="H1827">SUMPRODUCT(([1]OUT_FinalEnergyCons!$B$4:$B$10000="var_cap")*1,ISNUMBER(SEARCH("RH*-SHngahp",[1]OUT_FinalEnergyCons!$A$4:$A$10000))*1,[1]OUT_FinalEnergyCons!F$4:F$10000)</f>
        <v>1.6907666236338518E-6</v>
      </c>
      <c r="I1827" s="1" cm="1">
        <f t="array" ref="I1827">SUMPRODUCT(([1]OUT_FinalEnergyCons!$B$4:$B$10000="var_cap")*1,ISNUMBER(SEARCH("RH*-SHngahp",[1]OUT_FinalEnergyCons!$A$4:$A$10000))*1,[1]OUT_FinalEnergyCons!G$4:G$10000)</f>
        <v>1.6907666236338518E-6</v>
      </c>
      <c r="J1827" s="1" cm="1">
        <f t="array" ref="J1827">SUMPRODUCT(([1]OUT_FinalEnergyCons!$B$4:$B$10000="var_cap")*1,ISNUMBER(SEARCH("RH*-SHngahp",[1]OUT_FinalEnergyCons!$A$4:$A$10000))*1,[1]OUT_FinalEnergyCons!H$4:H$10000)</f>
        <v>2.5149006479834867E-6</v>
      </c>
      <c r="K1827" s="1" cm="1">
        <f t="array" ref="K1827">SUMPRODUCT(([1]OUT_FinalEnergyCons!$B$4:$B$10000="var_cap")*1,ISNUMBER(SEARCH("RH*-SHngahp",[1]OUT_FinalEnergyCons!$A$4:$A$10000))*1,[1]OUT_FinalEnergyCons!I$4:I$10000)</f>
        <v>2.0506915274304659E-6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5.8194499554934899E-3</v>
      </c>
      <c r="H1828" s="1">
        <f t="shared" si="1185"/>
        <v>4.9791932636971542E-7</v>
      </c>
      <c r="I1828" s="1">
        <f t="shared" si="1185"/>
        <v>4.0240932035022492E-7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5.8194499554934899E-3</v>
      </c>
      <c r="H1829" s="1" cm="1">
        <f t="array" ref="H1829">SUMPRODUCT(([1]OUT_FinalEnergyCons!$B$4:$B$10000="var_cap")*1, (ISNUMBER(SEARCH("RH*-SHCOABR",[1]OUT_FinalEnergyCons!$A$4:$A$10000)))*1,[1]OUT_FinalEnergyCons!F$4:F$10000)</f>
        <v>4.9791932636971542E-7</v>
      </c>
      <c r="I1829" s="1" cm="1">
        <f t="array" ref="I1829">SUMPRODUCT(([1]OUT_FinalEnergyCons!$B$4:$B$10000="var_cap")*1, (ISNUMBER(SEARCH("RH*-SHCOABR",[1]OUT_FinalEnergyCons!$A$4:$A$10000)))*1,[1]OUT_FinalEnergyCons!G$4:G$10000)</f>
        <v>4.0240932035022492E-7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0.68949983101706902</v>
      </c>
      <c r="G1830" s="1">
        <f t="shared" ref="G1830:K1830" si="1187">G1831</f>
        <v>0.69856095469179602</v>
      </c>
      <c r="H1830" s="1">
        <f t="shared" si="1187"/>
        <v>0.70422787707099643</v>
      </c>
      <c r="I1830" s="1">
        <f t="shared" si="1187"/>
        <v>0.70422787491317385</v>
      </c>
      <c r="J1830" s="1">
        <f t="shared" si="1187"/>
        <v>0.46577615257117283</v>
      </c>
      <c r="K1830" s="1">
        <f t="shared" si="1187"/>
        <v>0.37122206057453022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0.68949983101706902</v>
      </c>
      <c r="G1831" s="1" cm="1">
        <f t="array" ref="G1831">SUMPRODUCT(([1]OUT_FinalEnergyCons!$B$4:$B$10000="var_cap")*1, (ISNUMBER(SEARCH("RH*-SHWODBR",[1]OUT_FinalEnergyCons!$A$4:$A$10000)))*1,[1]OUT_FinalEnergyCons!E$4:E$10000)</f>
        <v>0.69856095469179602</v>
      </c>
      <c r="H1831" s="1" cm="1">
        <f t="array" ref="H1831">SUMPRODUCT(([1]OUT_FinalEnergyCons!$B$4:$B$10000="var_cap")*1, (ISNUMBER(SEARCH("RH*-SHWODBR",[1]OUT_FinalEnergyCons!$A$4:$A$10000)))*1,[1]OUT_FinalEnergyCons!F$4:F$10000)</f>
        <v>0.70422787707099643</v>
      </c>
      <c r="I1831" s="1" cm="1">
        <f t="array" ref="I1831">SUMPRODUCT(([1]OUT_FinalEnergyCons!$B$4:$B$10000="var_cap")*1, (ISNUMBER(SEARCH("RH*-SHWODBR",[1]OUT_FinalEnergyCons!$A$4:$A$10000)))*1,[1]OUT_FinalEnergyCons!G$4:G$10000)</f>
        <v>0.70422787491317385</v>
      </c>
      <c r="J1831" s="1" cm="1">
        <f t="array" ref="J1831">SUMPRODUCT(([1]OUT_FinalEnergyCons!$B$4:$B$10000="var_cap")*1, (ISNUMBER(SEARCH("RH*-SHWODBR",[1]OUT_FinalEnergyCons!$A$4:$A$10000)))*1,[1]OUT_FinalEnergyCons!H$4:H$10000)</f>
        <v>0.46577615257117283</v>
      </c>
      <c r="K1831" s="1" cm="1">
        <f t="array" ref="K1831">SUMPRODUCT(([1]OUT_FinalEnergyCons!$B$4:$B$10000="var_cap")*1, (ISNUMBER(SEARCH("RH*-SHWODBR",[1]OUT_FinalEnergyCons!$A$4:$A$10000)))*1,[1]OUT_FinalEnergyCons!I$4:I$10000)</f>
        <v>0.37122206057453022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0.20438062927178186</v>
      </c>
      <c r="G1832" s="1">
        <f t="shared" ref="G1832:K1832" si="1190">G1833</f>
        <v>0.24045470088786428</v>
      </c>
      <c r="H1832" s="1">
        <f t="shared" si="1190"/>
        <v>0.24047593379360993</v>
      </c>
      <c r="I1832" s="1">
        <f t="shared" si="1190"/>
        <v>0.25058882118508535</v>
      </c>
      <c r="J1832" s="1">
        <f t="shared" si="1190"/>
        <v>0.32165047530337443</v>
      </c>
      <c r="K1832" s="1">
        <f t="shared" si="1190"/>
        <v>0.34114170523633058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0.20438062927178186</v>
      </c>
      <c r="G1833" s="1" cm="1">
        <f t="array" ref="G1833">SUMPRODUCT(([1]OUT_FinalEnergyCons!$B$4:$B$10000="var_cap")*1, (ISNUMBER(SEARCH("RH*-SHPLTBR",[1]OUT_FinalEnergyCons!$A$4:$A$10000)))*1,[1]OUT_FinalEnergyCons!E$4:E$10000)</f>
        <v>0.24045470088786428</v>
      </c>
      <c r="H1833" s="1" cm="1">
        <f t="array" ref="H1833">SUMPRODUCT(([1]OUT_FinalEnergyCons!$B$4:$B$10000="var_cap")*1, (ISNUMBER(SEARCH("RH*-SHPLTBR",[1]OUT_FinalEnergyCons!$A$4:$A$10000)))*1,[1]OUT_FinalEnergyCons!F$4:F$10000)</f>
        <v>0.24047593379360993</v>
      </c>
      <c r="I1833" s="1" cm="1">
        <f t="array" ref="I1833">SUMPRODUCT(([1]OUT_FinalEnergyCons!$B$4:$B$10000="var_cap")*1, (ISNUMBER(SEARCH("RH*-SHPLTBR",[1]OUT_FinalEnergyCons!$A$4:$A$10000)))*1,[1]OUT_FinalEnergyCons!G$4:G$10000)</f>
        <v>0.25058882118508535</v>
      </c>
      <c r="J1833" s="1" cm="1">
        <f t="array" ref="J1833">SUMPRODUCT(([1]OUT_FinalEnergyCons!$B$4:$B$10000="var_cap")*1, (ISNUMBER(SEARCH("RH*-SHPLTBR",[1]OUT_FinalEnergyCons!$A$4:$A$10000)))*1,[1]OUT_FinalEnergyCons!H$4:H$10000)</f>
        <v>0.32165047530337443</v>
      </c>
      <c r="K1833" s="1" cm="1">
        <f t="array" ref="K1833">SUMPRODUCT(([1]OUT_FinalEnergyCons!$B$4:$B$10000="var_cap")*1, (ISNUMBER(SEARCH("RH*-SHPLTBR",[1]OUT_FinalEnergyCons!$A$4:$A$10000)))*1,[1]OUT_FinalEnergyCons!I$4:I$10000)</f>
        <v>0.34114170523633058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0.13669961244377637</v>
      </c>
      <c r="I1834" s="1">
        <f t="shared" si="1193"/>
        <v>0.13669961244377637</v>
      </c>
      <c r="J1834" s="1">
        <f t="shared" si="1193"/>
        <v>0.15329600324473944</v>
      </c>
      <c r="K1834" s="1">
        <f t="shared" si="1193"/>
        <v>0.34958185691796462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0.13669961244377637</v>
      </c>
      <c r="I1835" s="1" cm="1">
        <f t="array" ref="I1835">SUMPRODUCT(([1]OUT_FinalEnergyCons!$B$4:$B$10000="var_cap")*1, (ISNUMBER(SEARCH("RH*-SHSOLBR",[1]OUT_FinalEnergyCons!$A$4:$A$10000)))*1,[1]OUT_FinalEnergyCons!G$4:G$10000)</f>
        <v>0.13669961244377637</v>
      </c>
      <c r="J1835" s="1" cm="1">
        <f t="array" ref="J1835">SUMPRODUCT(([1]OUT_FinalEnergyCons!$B$4:$B$10000="var_cap")*1, (ISNUMBER(SEARCH("RH*-SHSOLBR",[1]OUT_FinalEnergyCons!$A$4:$A$10000)))*1,[1]OUT_FinalEnergyCons!H$4:H$10000)</f>
        <v>0.15329600324473944</v>
      </c>
      <c r="K1835" s="1" cm="1">
        <f t="array" ref="K1835">SUMPRODUCT(([1]OUT_FinalEnergyCons!$B$4:$B$10000="var_cap")*1, (ISNUMBER(SEARCH("RH*-SHSOLBR",[1]OUT_FinalEnergyCons!$A$4:$A$10000)))*1,[1]OUT_FinalEnergyCons!I$4:I$10000)</f>
        <v>0.34958185691796462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1.8609810827744011</v>
      </c>
      <c r="G1838" s="1">
        <f t="shared" ref="G1838" si="1199">SUM(G1839,G1842,G1844,G1847,G1849,G1851,G1853,G1855)</f>
        <v>1.9735409646594451</v>
      </c>
      <c r="H1838" s="1">
        <f t="shared" ref="H1838" si="1200">SUM(H1839,H1842,H1844,H1847,H1849,H1851,H1853,H1855)</f>
        <v>2.0245558538474557</v>
      </c>
      <c r="I1838" s="1">
        <f t="shared" ref="I1838" si="1201">SUM(I1839,I1842,I1844,I1847,I1849,I1851,I1853,I1855)</f>
        <v>2.0573443773910736</v>
      </c>
      <c r="J1838" s="1">
        <f t="shared" ref="J1838" si="1202">SUM(J1839,J1842,J1844,J1847,J1849,J1851,J1853,J1855)</f>
        <v>1.7349423711188374</v>
      </c>
      <c r="K1838" s="1">
        <f t="shared" ref="K1838" si="1203">SUM(K1839,K1842,K1844,K1847,K1849,K1851,K1853,K1855)</f>
        <v>1.9277349241482806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0.65092297425225665</v>
      </c>
      <c r="G1839" s="1">
        <f t="shared" ref="G1839" si="1205">SUM(G1840:G1841)</f>
        <v>0.71790330270181557</v>
      </c>
      <c r="H1839" s="1">
        <f t="shared" ref="H1839" si="1206">SUM(H1840:H1841)</f>
        <v>1.0943171052441787</v>
      </c>
      <c r="I1839" s="1">
        <f t="shared" ref="I1839" si="1207">SUM(I1840:I1841)</f>
        <v>1.1271056428287511</v>
      </c>
      <c r="J1839" s="1">
        <f t="shared" ref="J1839" si="1208">SUM(J1840:J1841)</f>
        <v>1.023328421306182</v>
      </c>
      <c r="K1839" s="1">
        <f t="shared" ref="K1839" si="1209">SUM(K1840:K1841)</f>
        <v>1.170334852457152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0.43756867838362257</v>
      </c>
      <c r="G1840" s="1" cm="1">
        <f t="array" ref="G1840">SUMPRODUCT(([1]OUT_FinalEnergyCons!$B$4:$B$10000="var_cap")*1,(ISNUMBER(SEARCH("RH*-WHELCBR",[1]OUT_FinalEnergyCons!$A$4:$A$10000)))*1,[1]OUT_FinalEnergyCons!E$4:E$10000)</f>
        <v>0.47178251782013558</v>
      </c>
      <c r="H1840" s="1" cm="1">
        <f t="array" ref="H1840">SUMPRODUCT(([1]OUT_FinalEnergyCons!$B$4:$B$10000="var_cap")*1,(ISNUMBER(SEARCH("RH*-WHELCBR",[1]OUT_FinalEnergyCons!$A$4:$A$10000)))*1,[1]OUT_FinalEnergyCons!F$4:F$10000)</f>
        <v>0.47178248761008063</v>
      </c>
      <c r="I1840" s="1" cm="1">
        <f t="array" ref="I1840">SUMPRODUCT(([1]OUT_FinalEnergyCons!$B$4:$B$10000="var_cap")*1,(ISNUMBER(SEARCH("RH*-WHELCBR",[1]OUT_FinalEnergyCons!$A$4:$A$10000)))*1,[1]OUT_FinalEnergyCons!G$4:G$10000)</f>
        <v>0.47178244491255311</v>
      </c>
      <c r="J1840" s="1" cm="1">
        <f t="array" ref="J1840">SUMPRODUCT(([1]OUT_FinalEnergyCons!$B$4:$B$10000="var_cap")*1,(ISNUMBER(SEARCH("RH*-WHELCBR",[1]OUT_FinalEnergyCons!$A$4:$A$10000)))*1,[1]OUT_FinalEnergyCons!H$4:H$10000)</f>
        <v>0.185741317847642</v>
      </c>
      <c r="K1840" s="1" cm="1">
        <f t="array" ref="K1840">SUMPRODUCT(([1]OUT_FinalEnergyCons!$B$4:$B$10000="var_cap")*1,(ISNUMBER(SEARCH("RH*-WHELCBR",[1]OUT_FinalEnergyCons!$A$4:$A$10000)))*1,[1]OUT_FinalEnergyCons!I$4:I$10000)</f>
        <v>5.7713352874711993E-2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0.21335429586863414</v>
      </c>
      <c r="G1841" s="1" cm="1">
        <f t="array" ref="G1841">SUMPRODUCT(([1]OUT_FinalEnergyCons!$B$4:$B$10000="var_cap")*1,ISNUMBER(SEARCH("RH*-WHELCHP",[1]OUT_FinalEnergyCons!$A$4:$A$10000))*1,[1]OUT_FinalEnergyCons!E$4:E$10000)</f>
        <v>0.24612078488167999</v>
      </c>
      <c r="H1841" s="1" cm="1">
        <f t="array" ref="H1841">SUMPRODUCT(([1]OUT_FinalEnergyCons!$B$4:$B$10000="var_cap")*1,ISNUMBER(SEARCH("RH*-WHELCHP",[1]OUT_FinalEnergyCons!$A$4:$A$10000))*1,[1]OUT_FinalEnergyCons!F$4:F$10000)</f>
        <v>0.62253461763409801</v>
      </c>
      <c r="I1841" s="1" cm="1">
        <f t="array" ref="I1841">SUMPRODUCT(([1]OUT_FinalEnergyCons!$B$4:$B$10000="var_cap")*1,ISNUMBER(SEARCH("RH*-WHELCHP",[1]OUT_FinalEnergyCons!$A$4:$A$10000))*1,[1]OUT_FinalEnergyCons!G$4:G$10000)</f>
        <v>0.65532319791619797</v>
      </c>
      <c r="J1841" s="1" cm="1">
        <f t="array" ref="J1841">SUMPRODUCT(([1]OUT_FinalEnergyCons!$B$4:$B$10000="var_cap")*1,ISNUMBER(SEARCH("RH*-WHELCHP",[1]OUT_FinalEnergyCons!$A$4:$A$10000))*1,[1]OUT_FinalEnergyCons!H$4:H$10000)</f>
        <v>0.83758710345854004</v>
      </c>
      <c r="K1841" s="1" cm="1">
        <f t="array" ref="K1841">SUMPRODUCT(([1]OUT_FinalEnergyCons!$B$4:$B$10000="var_cap")*1,ISNUMBER(SEARCH("RH*-WHELCHP",[1]OUT_FinalEnergyCons!$A$4:$A$10000))*1,[1]OUT_FinalEnergyCons!I$4:I$10000)</f>
        <v>1.1126214995824399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0.47738432201251418</v>
      </c>
      <c r="H1842" s="1">
        <f t="shared" ref="H1842" si="1214">H1843</f>
        <v>8.7032321350322128E-6</v>
      </c>
      <c r="I1842" s="1">
        <f t="shared" ref="I1842" si="1215">I1843</f>
        <v>8.6954193880273145E-6</v>
      </c>
      <c r="J1842" s="1">
        <f t="shared" ref="J1842" si="1216">J1843</f>
        <v>2.8900711097668401E-7</v>
      </c>
      <c r="K1842" s="1">
        <f t="shared" ref="K1842" si="1217">K1843</f>
        <v>2.0974214907425399E-7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0.47738432201251418</v>
      </c>
      <c r="H1843" s="1" cm="1">
        <f t="array" ref="H1843">SUMPRODUCT(([1]OUT_FinalEnergyCons!$B$4:$B$10000="var_cap")*1, (ISNUMBER(SEARCH("RH*-WHLFOBR",[1]OUT_FinalEnergyCons!$A$4:$A$10000)))*1,[1]OUT_FinalEnergyCons!F$4:F$10000)</f>
        <v>8.7032321350322128E-6</v>
      </c>
      <c r="I1843" s="1" cm="1">
        <f t="array" ref="I1843">SUMPRODUCT(([1]OUT_FinalEnergyCons!$B$4:$B$10000="var_cap")*1, (ISNUMBER(SEARCH("RH*-WHLFOBR",[1]OUT_FinalEnergyCons!$A$4:$A$10000)))*1,[1]OUT_FinalEnergyCons!G$4:G$10000)</f>
        <v>8.6954193880273145E-6</v>
      </c>
      <c r="J1843" s="1" cm="1">
        <f t="array" ref="J1843">SUMPRODUCT(([1]OUT_FinalEnergyCons!$B$4:$B$10000="var_cap")*1, (ISNUMBER(SEARCH("RH*-WHLFOBR",[1]OUT_FinalEnergyCons!$A$4:$A$10000)))*1,[1]OUT_FinalEnergyCons!H$4:H$10000)</f>
        <v>2.8900711097668401E-7</v>
      </c>
      <c r="K1843" s="1" cm="1">
        <f t="array" ref="K1843">SUMPRODUCT(([1]OUT_FinalEnergyCons!$B$4:$B$10000="var_cap")*1, (ISNUMBER(SEARCH("RH*-WHLFOBR",[1]OUT_FinalEnergyCons!$A$4:$A$10000)))*1,[1]OUT_FinalEnergyCons!I$4:I$10000)</f>
        <v>2.0974214907425399E-7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0.43610075806793741</v>
      </c>
      <c r="H1844" s="1">
        <f t="shared" ref="H1844" si="1221">SUM(H1845:H1846)</f>
        <v>0.58807765730020256</v>
      </c>
      <c r="I1844" s="1">
        <f t="shared" ref="I1844" si="1222">SUM(I1845:I1846)</f>
        <v>0.58807765730020256</v>
      </c>
      <c r="J1844" s="1">
        <f t="shared" ref="J1844" si="1223">SUM(J1845:J1846)</f>
        <v>0.48769021537386409</v>
      </c>
      <c r="K1844" s="1">
        <f t="shared" ref="K1844" si="1224">SUM(K1845:K1846)</f>
        <v>0.28610342705082681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0.43610075802020798</v>
      </c>
      <c r="H1845" s="1" cm="1">
        <f t="array" ref="H1845">SUMPRODUCT(([1]OUT_FinalEnergyCons!$B$4:$B$10000="var_cap")*1, (ISNUMBER(SEARCH("RH*-WHNGABR",[1]OUT_FinalEnergyCons!$A$4:$A$10000)))*1,[1]OUT_FinalEnergyCons!F$4:F$10000)</f>
        <v>0.58807731985780298</v>
      </c>
      <c r="I1845" s="1" cm="1">
        <f t="array" ref="I1845">SUMPRODUCT(([1]OUT_FinalEnergyCons!$B$4:$B$10000="var_cap")*1, (ISNUMBER(SEARCH("RH*-WHNGABR",[1]OUT_FinalEnergyCons!$A$4:$A$10000)))*1,[1]OUT_FinalEnergyCons!G$4:G$10000)</f>
        <v>0.58807731985780298</v>
      </c>
      <c r="J1845" s="1" cm="1">
        <f t="array" ref="J1845">SUMPRODUCT(([1]OUT_FinalEnergyCons!$B$4:$B$10000="var_cap")*1, (ISNUMBER(SEARCH("RH*-WHNGABR",[1]OUT_FinalEnergyCons!$A$4:$A$10000)))*1,[1]OUT_FinalEnergyCons!H$4:H$10000)</f>
        <v>0.48768961058403598</v>
      </c>
      <c r="K1845" s="1" cm="1">
        <f t="array" ref="K1845">SUMPRODUCT(([1]OUT_FinalEnergyCons!$B$4:$B$10000="var_cap")*1, (ISNUMBER(SEARCH("RH*-WHNGABR",[1]OUT_FinalEnergyCons!$A$4:$A$10000)))*1,[1]OUT_FinalEnergyCons!I$4:I$10000)</f>
        <v>0.28610281557105699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4.7729432218241499E-11</v>
      </c>
      <c r="H1846" s="1" cm="1">
        <f t="array" ref="H1846">SUMPRODUCT(([1]OUT_FinalEnergyCons!$B$4:$B$10000="var_cap")*1,ISNUMBER(SEARCH("RH*-WHngahp",[1]OUT_FinalEnergyCons!$A$4:$A$10000))*1,[1]OUT_FinalEnergyCons!F$4:F$10000)</f>
        <v>3.3744239954679021E-7</v>
      </c>
      <c r="I1846" s="1" cm="1">
        <f t="array" ref="I1846">SUMPRODUCT(([1]OUT_FinalEnergyCons!$B$4:$B$10000="var_cap")*1,ISNUMBER(SEARCH("RH*-WHngahp",[1]OUT_FinalEnergyCons!$A$4:$A$10000))*1,[1]OUT_FinalEnergyCons!G$4:G$10000)</f>
        <v>3.3744239954679021E-7</v>
      </c>
      <c r="J1846" s="1" cm="1">
        <f t="array" ref="J1846">SUMPRODUCT(([1]OUT_FinalEnergyCons!$B$4:$B$10000="var_cap")*1,ISNUMBER(SEARCH("RH*-WHngahp",[1]OUT_FinalEnergyCons!$A$4:$A$10000))*1,[1]OUT_FinalEnergyCons!H$4:H$10000)</f>
        <v>6.0478982812995599E-7</v>
      </c>
      <c r="K1846" s="1" cm="1">
        <f t="array" ref="K1846">SUMPRODUCT(([1]OUT_FinalEnergyCons!$B$4:$B$10000="var_cap")*1,ISNUMBER(SEARCH("RH*-WHngahp",[1]OUT_FinalEnergyCons!$A$4:$A$10000))*1,[1]OUT_FinalEnergyCons!I$4:I$10000)</f>
        <v>6.1147976984370599E-7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4.0433266443163071E-2</v>
      </c>
      <c r="H1849" s="1">
        <f t="shared" ref="H1849" si="1236">H1850</f>
        <v>4.0433086289045954E-2</v>
      </c>
      <c r="I1849" s="1">
        <f t="shared" ref="I1849" si="1237">I1850</f>
        <v>4.0433082928152099E-2</v>
      </c>
      <c r="J1849" s="1">
        <f t="shared" ref="J1849" si="1238">J1850</f>
        <v>1.7022476367788801E-2</v>
      </c>
      <c r="K1849" s="1">
        <f t="shared" ref="K1849" si="1239">K1850</f>
        <v>1.37412617139603E-2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4.0433266443163071E-2</v>
      </c>
      <c r="H1850" s="1" cm="1">
        <f t="array" ref="H1850">SUMPRODUCT(([1]OUT_FinalEnergyCons!$B$4:$B$10000="var_cap")*1, (ISNUMBER(SEARCH("RH*-WHWODBR",[1]OUT_FinalEnergyCons!$A$4:$A$10000)))*1,[1]OUT_FinalEnergyCons!F$4:F$10000)</f>
        <v>4.0433086289045954E-2</v>
      </c>
      <c r="I1850" s="1" cm="1">
        <f t="array" ref="I1850">SUMPRODUCT(([1]OUT_FinalEnergyCons!$B$4:$B$10000="var_cap")*1, (ISNUMBER(SEARCH("RH*-WHWODBR",[1]OUT_FinalEnergyCons!$A$4:$A$10000)))*1,[1]OUT_FinalEnergyCons!G$4:G$10000)</f>
        <v>4.0433082928152099E-2</v>
      </c>
      <c r="J1850" s="1" cm="1">
        <f t="array" ref="J1850">SUMPRODUCT(([1]OUT_FinalEnergyCons!$B$4:$B$10000="var_cap")*1, (ISNUMBER(SEARCH("RH*-WHWODBR",[1]OUT_FinalEnergyCons!$A$4:$A$10000)))*1,[1]OUT_FinalEnergyCons!H$4:H$10000)</f>
        <v>1.7022476367788801E-2</v>
      </c>
      <c r="K1850" s="1" cm="1">
        <f t="array" ref="K1850">SUMPRODUCT(([1]OUT_FinalEnergyCons!$B$4:$B$10000="var_cap")*1, (ISNUMBER(SEARCH("RH*-WHWODBR",[1]OUT_FinalEnergyCons!$A$4:$A$10000)))*1,[1]OUT_FinalEnergyCons!I$4:I$10000)</f>
        <v>1.37412617139603E-2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1.319042813539306E-2</v>
      </c>
      <c r="H1851" s="1">
        <f t="shared" ref="H1851" si="1243">H1852</f>
        <v>1.3190414483271691E-2</v>
      </c>
      <c r="I1851" s="1">
        <f t="shared" ref="I1851" si="1244">I1852</f>
        <v>1.3190411615957517E-2</v>
      </c>
      <c r="J1851" s="1">
        <f t="shared" ref="J1851" si="1245">J1852</f>
        <v>1.17969650912686E-2</v>
      </c>
      <c r="K1851" s="1">
        <f t="shared" ref="K1851" si="1246">K1852</f>
        <v>1.26328151262884E-2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1.319042813539306E-2</v>
      </c>
      <c r="H1852" s="1" cm="1">
        <f t="array" ref="H1852">SUMPRODUCT(([1]OUT_FinalEnergyCons!$B$4:$B$10000="var_cap")*1, (ISNUMBER(SEARCH("RH*-WHPLTBR",[1]OUT_FinalEnergyCons!$A$4:$A$10000)))*1,[1]OUT_FinalEnergyCons!F$4:F$10000)</f>
        <v>1.3190414483271691E-2</v>
      </c>
      <c r="I1852" s="1" cm="1">
        <f t="array" ref="I1852">SUMPRODUCT(([1]OUT_FinalEnergyCons!$B$4:$B$10000="var_cap")*1, (ISNUMBER(SEARCH("RH*-WHPLTBR",[1]OUT_FinalEnergyCons!$A$4:$A$10000)))*1,[1]OUT_FinalEnergyCons!G$4:G$10000)</f>
        <v>1.3190411615957517E-2</v>
      </c>
      <c r="J1852" s="1" cm="1">
        <f t="array" ref="J1852">SUMPRODUCT(([1]OUT_FinalEnergyCons!$B$4:$B$10000="var_cap")*1, (ISNUMBER(SEARCH("RH*-WHPLTBR",[1]OUT_FinalEnergyCons!$A$4:$A$10000)))*1,[1]OUT_FinalEnergyCons!H$4:H$10000)</f>
        <v>1.17969650912686E-2</v>
      </c>
      <c r="K1852" s="1" cm="1">
        <f t="array" ref="K1852">SUMPRODUCT(([1]OUT_FinalEnergyCons!$B$4:$B$10000="var_cap")*1, (ISNUMBER(SEARCH("RH*-WHPLTBR",[1]OUT_FinalEnergyCons!$A$4:$A$10000)))*1,[1]OUT_FinalEnergyCons!I$4:I$10000)</f>
        <v>1.26328151262884E-2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0.28852888729862186</v>
      </c>
      <c r="I1853" s="1">
        <f t="shared" ref="I1853" si="1251">I1854</f>
        <v>0.28852888729862186</v>
      </c>
      <c r="J1853" s="1">
        <f t="shared" ref="J1853" si="1252">J1854</f>
        <v>0.19510400397262301</v>
      </c>
      <c r="K1853" s="1">
        <f t="shared" ref="K1853" si="1253">K1854</f>
        <v>0.44492235805790398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0.28852888729862186</v>
      </c>
      <c r="I1854" s="1" cm="1">
        <f t="array" ref="I1854">SUMPRODUCT(([1]OUT_FinalEnergyCons!$B$4:$B$10000="var_cap")*1, (ISNUMBER(SEARCH("RH*-WHSOLBR",[1]OUT_FinalEnergyCons!$A$4:$A$10000)))*1,[1]OUT_FinalEnergyCons!G$4:G$10000)</f>
        <v>0.28852888729862186</v>
      </c>
      <c r="J1854" s="1" cm="1">
        <f t="array" ref="J1854">SUMPRODUCT(([1]OUT_FinalEnergyCons!$B$4:$B$10000="var_cap")*1, (ISNUMBER(SEARCH("RH*-WHSOLBR",[1]OUT_FinalEnergyCons!$A$4:$A$10000)))*1,[1]OUT_FinalEnergyCons!H$4:H$10000)</f>
        <v>0.19510400397262301</v>
      </c>
      <c r="K1854" s="1" cm="1">
        <f t="array" ref="K1854">SUMPRODUCT(([1]OUT_FinalEnergyCons!$B$4:$B$10000="var_cap")*1, (ISNUMBER(SEARCH("RH*-WHSOLBR",[1]OUT_FinalEnergyCons!$A$4:$A$10000)))*1,[1]OUT_FinalEnergyCons!I$4:I$10000)</f>
        <v>0.44492235805790398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3.6001317685537551</v>
      </c>
      <c r="G1857" s="17">
        <f t="shared" ref="G1857:K1857" si="1262">SUM(G1858,G1861,G1864,G1868,G1870,G1872,G1874,G1876,G1878)</f>
        <v>3.6187869868609077</v>
      </c>
      <c r="H1857" s="17">
        <f t="shared" si="1262"/>
        <v>3.5945798868733108</v>
      </c>
      <c r="I1857" s="17">
        <f t="shared" si="1262"/>
        <v>3.6119573424896783</v>
      </c>
      <c r="J1857" s="17">
        <f t="shared" si="1262"/>
        <v>3.4218459279178277</v>
      </c>
      <c r="K1857" s="17">
        <f t="shared" si="1262"/>
        <v>3.2618546742253391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0.78922972739954078</v>
      </c>
      <c r="H1858" s="18">
        <f t="shared" si="1263"/>
        <v>0.79623410533036409</v>
      </c>
      <c r="I1858" s="18">
        <f t="shared" si="1263"/>
        <v>0.92370624406544377</v>
      </c>
      <c r="J1858" s="18">
        <f t="shared" si="1263"/>
        <v>1.2388116653582733</v>
      </c>
      <c r="K1858" s="18">
        <f t="shared" si="1263"/>
        <v>1.2687194948175602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0.71305057587755205</v>
      </c>
      <c r="H1859" s="1" cm="1">
        <f t="array" ref="H1859">SUMPRODUCT(([1]OUT_FinalEnergyCons!$B$4:$B$10000="Var_cap")*1,  (ISNUMBER(SEARCH("ITOT-SWHELCBR",[1]OUT_FinalEnergyCons!$A$4:$A$10000)))*1,[1]OUT_FinalEnergyCons!F$4:F$10000)</f>
        <v>0.71305457427921182</v>
      </c>
      <c r="I1859" s="1" cm="1">
        <f t="array" ref="I1859">SUMPRODUCT(([1]OUT_FinalEnergyCons!$B$4:$B$10000="Var_cap")*1,  (ISNUMBER(SEARCH("ITOT-SWHELCBR",[1]OUT_FinalEnergyCons!$A$4:$A$10000)))*1,[1]OUT_FinalEnergyCons!G$4:G$10000)</f>
        <v>0.8001275906468549</v>
      </c>
      <c r="J1859" s="1" cm="1">
        <f t="array" ref="J1859">SUMPRODUCT(([1]OUT_FinalEnergyCons!$B$4:$B$10000="Var_cap")*1,  (ISNUMBER(SEARCH("ITOT-SWHELCBR",[1]OUT_FinalEnergyCons!$A$4:$A$10000)))*1,[1]OUT_FinalEnergyCons!H$4:H$10000)</f>
        <v>1.0616477126537662</v>
      </c>
      <c r="K1859" s="1" cm="1">
        <f t="array" ref="K1859">SUMPRODUCT(([1]OUT_FinalEnergyCons!$B$4:$B$10000="Var_cap")*1,  (ISNUMBER(SEARCH("ITOT-SWHELCBR",[1]OUT_FinalEnergyCons!$A$4:$A$10000)))*1,[1]OUT_FinalEnergyCons!I$4:I$10000)</f>
        <v>1.0520710510366991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7.6179151521988703E-2</v>
      </c>
      <c r="H1860" s="1" cm="1">
        <f t="array" ref="H1860">SUMPRODUCT(([1]OUT_FinalEnergyCons!$B$4:$B$10000="Var_cap")*1,  (ISNUMBER(SEARCH("ITOT-SWHELCHP",[1]OUT_FinalEnergyCons!$A$4:$A$10000)))*1,[1]OUT_FinalEnergyCons!F$4:F$10000)</f>
        <v>8.3179531051152306E-2</v>
      </c>
      <c r="I1860" s="1" cm="1">
        <f t="array" ref="I1860">SUMPRODUCT(([1]OUT_FinalEnergyCons!$B$4:$B$10000="Var_cap")*1,  (ISNUMBER(SEARCH("ITOT-SWHELCHP",[1]OUT_FinalEnergyCons!$A$4:$A$10000)))*1,[1]OUT_FinalEnergyCons!G$4:G$10000)</f>
        <v>0.1235786534185889</v>
      </c>
      <c r="J1860" s="1" cm="1">
        <f t="array" ref="J1860">SUMPRODUCT(([1]OUT_FinalEnergyCons!$B$4:$B$10000="Var_cap")*1,  (ISNUMBER(SEARCH("ITOT-SWHELCHP",[1]OUT_FinalEnergyCons!$A$4:$A$10000)))*1,[1]OUT_FinalEnergyCons!H$4:H$10000)</f>
        <v>0.17716395270450699</v>
      </c>
      <c r="K1860" s="1" cm="1">
        <f t="array" ref="K1860">SUMPRODUCT(([1]OUT_FinalEnergyCons!$B$4:$B$10000="Var_cap")*1,  (ISNUMBER(SEARCH("ITOT-SWHELCHP",[1]OUT_FinalEnergyCons!$A$4:$A$10000)))*1,[1]OUT_FinalEnergyCons!I$4:I$10000)</f>
        <v>0.21664844378086101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0.47705246260438572</v>
      </c>
      <c r="G1861" s="18">
        <f t="shared" ref="G1861:K1861" si="1265">SUM(G1862:G1863)</f>
        <v>0.37633554725772023</v>
      </c>
      <c r="H1861" s="18">
        <f t="shared" si="1265"/>
        <v>0.37633568225531233</v>
      </c>
      <c r="I1861" s="18">
        <f t="shared" si="1265"/>
        <v>0.3763354442091088</v>
      </c>
      <c r="J1861" s="18">
        <f t="shared" si="1265"/>
        <v>0.16963136645191051</v>
      </c>
      <c r="K1861" s="18">
        <f t="shared" si="1265"/>
        <v>1.8123365514620494E-2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0.37633548199516842</v>
      </c>
      <c r="H1862" s="1" cm="1">
        <f t="array" ref="H1862">SUMPRODUCT(([1]OUT_FinalEnergyCons!$B$4:$B$10000="Var_cap")*1,  (ISNUMBER(SEARCH("ITOT-SWHLFOBR",[1]OUT_FinalEnergyCons!$A$4:$A$10000)))*1,[1]OUT_FinalEnergyCons!F$4:F$10000)</f>
        <v>0.37633548417665202</v>
      </c>
      <c r="I1862" s="1" cm="1">
        <f t="array" ref="I1862">SUMPRODUCT(([1]OUT_FinalEnergyCons!$B$4:$B$10000="Var_cap")*1,  (ISNUMBER(SEARCH("ITOT-SWHLFOBR",[1]OUT_FinalEnergyCons!$A$4:$A$10000)))*1,[1]OUT_FinalEnergyCons!G$4:G$10000)</f>
        <v>0.37633532359570904</v>
      </c>
      <c r="J1862" s="1" cm="1">
        <f t="array" ref="J1862">SUMPRODUCT(([1]OUT_FinalEnergyCons!$B$4:$B$10000="Var_cap")*1,  (ISNUMBER(SEARCH("ITOT-SWHLFOBR",[1]OUT_FinalEnergyCons!$A$4:$A$10000)))*1,[1]OUT_FinalEnergyCons!H$4:H$10000)</f>
        <v>0.16963122665260288</v>
      </c>
      <c r="K1862" s="1" cm="1">
        <f t="array" ref="K1862">SUMPRODUCT(([1]OUT_FinalEnergyCons!$B$4:$B$10000="Var_cap")*1,  (ISNUMBER(SEARCH("ITOT-SWHLFOBR",[1]OUT_FinalEnergyCons!$A$4:$A$10000)))*1,[1]OUT_FinalEnergyCons!I$4:I$10000)</f>
        <v>1.8123365674435704E-2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0.10071702297355375</v>
      </c>
      <c r="G1863" s="1" cm="1">
        <f t="array" ref="G1863">SUMPRODUCT(([1]OUT_FinalEnergyCons!$B$4:$B$10000="Var_cap")*1,  (ISNUMBER(SEARCH("ITOT-SWHHFOBR",[1]OUT_FinalEnergyCons!$A$4:$A$10000)))*1,[1]OUT_FinalEnergyCons!E$4:E$10000)</f>
        <v>6.5262551793288104E-8</v>
      </c>
      <c r="H1863" s="1" cm="1">
        <f t="array" ref="H1863">SUMPRODUCT(([1]OUT_FinalEnergyCons!$B$4:$B$10000="Var_cap")*1,  (ISNUMBER(SEARCH("ITOT-SWHHFOBR",[1]OUT_FinalEnergyCons!$A$4:$A$10000)))*1,[1]OUT_FinalEnergyCons!F$4:F$10000)</f>
        <v>1.9807866027954368E-7</v>
      </c>
      <c r="I1863" s="1" cm="1">
        <f t="array" ref="I1863">SUMPRODUCT(([1]OUT_FinalEnergyCons!$B$4:$B$10000="Var_cap")*1,  (ISNUMBER(SEARCH("ITOT-SWHHFOBR",[1]OUT_FinalEnergyCons!$A$4:$A$10000)))*1,[1]OUT_FinalEnergyCons!G$4:G$10000)</f>
        <v>1.2061339974001051E-7</v>
      </c>
      <c r="J1863" s="1" cm="1">
        <f t="array" ref="J1863">SUMPRODUCT(([1]OUT_FinalEnergyCons!$B$4:$B$10000="Var_cap")*1,  (ISNUMBER(SEARCH("ITOT-SWHHFOBR",[1]OUT_FinalEnergyCons!$A$4:$A$10000)))*1,[1]OUT_FinalEnergyCons!H$4:H$10000)</f>
        <v>1.3979930763208261E-7</v>
      </c>
      <c r="K1863" s="1" cm="1">
        <f t="array" ref="K1863">SUMPRODUCT(([1]OUT_FinalEnergyCons!$B$4:$B$10000="Var_cap")*1,  (ISNUMBER(SEARCH("ITOT-SWHHFOBR",[1]OUT_FinalEnergyCons!$A$4:$A$10000)))*1,[1]OUT_FinalEnergyCons!I$4:I$10000)</f>
        <v>-1.5981520922519805E-10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1.5565820831683141</v>
      </c>
      <c r="H1864" s="18">
        <f t="shared" si="1268"/>
        <v>1.5712562078901176</v>
      </c>
      <c r="I1864" s="18">
        <f t="shared" si="1268"/>
        <v>1.5752630969504677</v>
      </c>
      <c r="J1864" s="18">
        <f t="shared" si="1268"/>
        <v>1.1005745856581077</v>
      </c>
      <c r="K1864" s="18">
        <f t="shared" si="1268"/>
        <v>0.7525004061215278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1.5565819583539333</v>
      </c>
      <c r="H1865" s="1" cm="1">
        <f t="array" ref="H1865">SUMPRODUCT(([1]OUT_FinalEnergyCons!$B$4:$B$10000="Var_cap")*1,  (ISNUMBER(SEARCH("ITOT-SWHNGA*BR",[1]OUT_FinalEnergyCons!$A$4:$A$10000)))*1,[1]OUT_FinalEnergyCons!F$4:F$10000)</f>
        <v>1.5686529796769166</v>
      </c>
      <c r="I1865" s="1" cm="1">
        <f t="array" ref="I1865">SUMPRODUCT(([1]OUT_FinalEnergyCons!$B$4:$B$10000="Var_cap")*1,  (ISNUMBER(SEARCH("ITOT-SWHNGA*BR",[1]OUT_FinalEnergyCons!$A$4:$A$10000)))*1,[1]OUT_FinalEnergyCons!G$4:G$10000)</f>
        <v>1.5686524952531375</v>
      </c>
      <c r="J1865" s="1" cm="1">
        <f t="array" ref="J1865">SUMPRODUCT(([1]OUT_FinalEnergyCons!$B$4:$B$10000="Var_cap")*1,  (ISNUMBER(SEARCH("ITOT-SWHNGA*BR",[1]OUT_FinalEnergyCons!$A$4:$A$10000)))*1,[1]OUT_FinalEnergyCons!H$4:H$10000)</f>
        <v>1.0973765306743462</v>
      </c>
      <c r="K1865" s="1" cm="1">
        <f t="array" ref="K1865">SUMPRODUCT(([1]OUT_FinalEnergyCons!$B$4:$B$10000="Var_cap")*1,  (ISNUMBER(SEARCH("ITOT-SWHNGA*BR",[1]OUT_FinalEnergyCons!$A$4:$A$10000)))*1,[1]OUT_FinalEnergyCons!I$4:I$10000)</f>
        <v>0.75249960690506912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1.24814380788518E-7</v>
      </c>
      <c r="H1866" s="1" cm="1">
        <f t="array" ref="H1866">SUMPRODUCT(([1]OUT_FinalEnergyCons!$B$4:$B$10000="Var_cap")*1,  (ISNUMBER(SEARCH("ITOT-SWHNGAHP",[1]OUT_FinalEnergyCons!$A$4:$A$10000)))*1,[1]OUT_FinalEnergyCons!F$4:F$10000)</f>
        <v>2.6032282132008901E-3</v>
      </c>
      <c r="I1866" s="1" cm="1">
        <f t="array" ref="I1866">SUMPRODUCT(([1]OUT_FinalEnergyCons!$B$4:$B$10000="Var_cap")*1,  (ISNUMBER(SEARCH("ITOT-SWHNGAHP",[1]OUT_FinalEnergyCons!$A$4:$A$10000)))*1,[1]OUT_FinalEnergyCons!G$4:G$10000)</f>
        <v>6.61060169733015E-3</v>
      </c>
      <c r="J1866" s="1" cm="1">
        <f t="array" ref="J1866">SUMPRODUCT(([1]OUT_FinalEnergyCons!$B$4:$B$10000="Var_cap")*1,  (ISNUMBER(SEARCH("ITOT-SWHNGAHP",[1]OUT_FinalEnergyCons!$A$4:$A$10000)))*1,[1]OUT_FinalEnergyCons!H$4:H$10000)</f>
        <v>3.19805498376163E-3</v>
      </c>
      <c r="K1866" s="1" cm="1">
        <f t="array" ref="K1866">SUMPRODUCT(([1]OUT_FinalEnergyCons!$B$4:$B$10000="Var_cap")*1,  (ISNUMBER(SEARCH("ITOT-SWHNGAHP",[1]OUT_FinalEnergyCons!$A$4:$A$10000)))*1,[1]OUT_FinalEnergyCons!I$4:I$10000)</f>
        <v>7.9921645864980905E-7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2.5869158126578549E-2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0.13436312845381221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0.20189019854017906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0.33238685826087222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0.32775442067775951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0.17620059556928844</v>
      </c>
      <c r="H1868" s="1">
        <f t="shared" si="1269"/>
        <v>0.13096573023171723</v>
      </c>
      <c r="I1868" s="1">
        <f t="shared" si="1269"/>
        <v>1.8044009481021916E-7</v>
      </c>
      <c r="J1868" s="1">
        <f t="shared" si="1269"/>
        <v>1.421116719643847E-7</v>
      </c>
      <c r="K1868" s="1">
        <f t="shared" si="1269"/>
        <v>1.4620455696531303E-8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0.17620059556928844</v>
      </c>
      <c r="H1869" s="1" cm="1">
        <f t="array" ref="H1869">SUMPRODUCT(([1]OUT_FinalEnergyCons!$B$4:$B$10000="Var_cap")*1,  (ISNUMBER(SEARCH("ITOT-SWHCOA*BR",[1]OUT_FinalEnergyCons!$A$4:$A$10000)))*1,[1]OUT_FinalEnergyCons!F$4:F$10000)</f>
        <v>0.13096573023171723</v>
      </c>
      <c r="I1869" s="1" cm="1">
        <f t="array" ref="I1869">SUMPRODUCT(([1]OUT_FinalEnergyCons!$B$4:$B$10000="Var_cap")*1,  (ISNUMBER(SEARCH("ITOT-SWHCOA*BR",[1]OUT_FinalEnergyCons!$A$4:$A$10000)))*1,[1]OUT_FinalEnergyCons!G$4:G$10000)</f>
        <v>1.8044009481021916E-7</v>
      </c>
      <c r="J1869" s="1" cm="1">
        <f t="array" ref="J1869">SUMPRODUCT(([1]OUT_FinalEnergyCons!$B$4:$B$10000="Var_cap")*1,  (ISNUMBER(SEARCH("ITOT-SWHCOA*BR",[1]OUT_FinalEnergyCons!$A$4:$A$10000)))*1,[1]OUT_FinalEnergyCons!H$4:H$10000)</f>
        <v>1.421116719643847E-7</v>
      </c>
      <c r="K1869" s="1" cm="1">
        <f t="array" ref="K1869">SUMPRODUCT(([1]OUT_FinalEnergyCons!$B$4:$B$10000="Var_cap")*1,  (ISNUMBER(SEARCH("ITOT-SWHCOA*BR",[1]OUT_FinalEnergyCons!$A$4:$A$10000)))*1,[1]OUT_FinalEnergyCons!I$4:I$10000)</f>
        <v>1.4620455696531303E-8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0.34081509761986389</v>
      </c>
      <c r="H1870" s="1">
        <f t="shared" si="1270"/>
        <v>0.34081513132455249</v>
      </c>
      <c r="I1870" s="1">
        <f t="shared" si="1270"/>
        <v>0.37604826111208101</v>
      </c>
      <c r="J1870" s="1">
        <f t="shared" si="1270"/>
        <v>0.46445859730496691</v>
      </c>
      <c r="K1870" s="1">
        <f t="shared" si="1270"/>
        <v>0.38631462636548691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0.34081509761986389</v>
      </c>
      <c r="H1871" s="1" cm="1">
        <f t="array" ref="H1871">SUMPRODUCT(([1]OUT_FinalEnergyCons!$B$4:$B$10000="Var_cap")*1,  (ISNUMBER(SEARCH("ITOT-SWHWOD*BR",[1]OUT_FinalEnergyCons!$A$4:$A$10000)))*1,[1]OUT_FinalEnergyCons!F$4:F$10000)</f>
        <v>0.34081513132455249</v>
      </c>
      <c r="I1871" s="1" cm="1">
        <f t="array" ref="I1871">SUMPRODUCT(([1]OUT_FinalEnergyCons!$B$4:$B$10000="Var_cap")*1,  (ISNUMBER(SEARCH("ITOT-SWHWOD*BR",[1]OUT_FinalEnergyCons!$A$4:$A$10000)))*1,[1]OUT_FinalEnergyCons!G$4:G$10000)</f>
        <v>0.37604826111208101</v>
      </c>
      <c r="J1871" s="1" cm="1">
        <f t="array" ref="J1871">SUMPRODUCT(([1]OUT_FinalEnergyCons!$B$4:$B$10000="Var_cap")*1,  (ISNUMBER(SEARCH("ITOT-SWHWOD*BR",[1]OUT_FinalEnergyCons!$A$4:$A$10000)))*1,[1]OUT_FinalEnergyCons!H$4:H$10000)</f>
        <v>0.46445859730496691</v>
      </c>
      <c r="K1871" s="1" cm="1">
        <f t="array" ref="K1871">SUMPRODUCT(([1]OUT_FinalEnergyCons!$B$4:$B$10000="Var_cap")*1,  (ISNUMBER(SEARCH("ITOT-SWHWOD*BR",[1]OUT_FinalEnergyCons!$A$4:$A$10000)))*1,[1]OUT_FinalEnergyCons!I$4:I$10000)</f>
        <v>0.38631462636548691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3.7968001113544599E-2</v>
      </c>
      <c r="H1872" s="1">
        <f t="shared" si="1271"/>
        <v>3.7968029856172147E-2</v>
      </c>
      <c r="I1872" s="1">
        <f t="shared" si="1271"/>
        <v>3.9022812578912179E-2</v>
      </c>
      <c r="J1872" s="1">
        <f t="shared" si="1271"/>
        <v>4.1060667277692094E-2</v>
      </c>
      <c r="K1872" s="1">
        <f t="shared" si="1271"/>
        <v>4.0529484209040977E-2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3.7968001113544599E-2</v>
      </c>
      <c r="H1873" s="1" cm="1">
        <f t="array" ref="H1873">SUMPRODUCT(([1]OUT_FinalEnergyCons!$B$4:$B$10000="Var_cap")*1,  (ISNUMBER(SEARCH("ITOT-SWHPLT*BR",[1]OUT_FinalEnergyCons!$A$4:$A$10000)))*1,[1]OUT_FinalEnergyCons!F$4:F$10000)</f>
        <v>3.7968029856172147E-2</v>
      </c>
      <c r="I1873" s="1" cm="1">
        <f t="array" ref="I1873">SUMPRODUCT(([1]OUT_FinalEnergyCons!$B$4:$B$10000="Var_cap")*1,  (ISNUMBER(SEARCH("ITOT-SWHPLT*BR",[1]OUT_FinalEnergyCons!$A$4:$A$10000)))*1,[1]OUT_FinalEnergyCons!G$4:G$10000)</f>
        <v>3.9022812578912179E-2</v>
      </c>
      <c r="J1873" s="1" cm="1">
        <f t="array" ref="J1873">SUMPRODUCT(([1]OUT_FinalEnergyCons!$B$4:$B$10000="Var_cap")*1,  (ISNUMBER(SEARCH("ITOT-SWHPLT*BR",[1]OUT_FinalEnergyCons!$A$4:$A$10000)))*1,[1]OUT_FinalEnergyCons!H$4:H$10000)</f>
        <v>4.1060667277692094E-2</v>
      </c>
      <c r="K1873" s="1" cm="1">
        <f t="array" ref="K1873">SUMPRODUCT(([1]OUT_FinalEnergyCons!$B$4:$B$10000="Var_cap")*1,  (ISNUMBER(SEARCH("ITOT-SWHPLT*BR",[1]OUT_FinalEnergyCons!$A$4:$A$10000)))*1,[1]OUT_FinalEnergyCons!I$4:I$10000)</f>
        <v>4.0529484209040977E-2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0.32924055095579818</v>
      </c>
      <c r="H1874" s="1">
        <f t="shared" si="1272"/>
        <v>0.32858961620823746</v>
      </c>
      <c r="I1874" s="1">
        <f t="shared" si="1272"/>
        <v>0.30916342476956526</v>
      </c>
      <c r="J1874" s="1">
        <f t="shared" si="1272"/>
        <v>0.17311474527041662</v>
      </c>
      <c r="K1874" s="1">
        <f t="shared" si="1272"/>
        <v>0.21337241629256301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0.32924055095579818</v>
      </c>
      <c r="H1875" s="1" cm="1">
        <f t="array" ref="H1875">SUMPRODUCT(([1]OUT_FinalEnergyCons!$B$4:$B$10000="Var_cap")*1,  (ISNUMBER(SEARCH("ITOT-SWHWST*BR",[1]OUT_FinalEnergyCons!$A$4:$A$10000)))*1,[1]OUT_FinalEnergyCons!F$4:F$10000)</f>
        <v>0.32858961620823746</v>
      </c>
      <c r="I1875" s="1" cm="1">
        <f t="array" ref="I1875">SUMPRODUCT(([1]OUT_FinalEnergyCons!$B$4:$B$10000="Var_cap")*1,  (ISNUMBER(SEARCH("ITOT-SWHWST*BR",[1]OUT_FinalEnergyCons!$A$4:$A$10000)))*1,[1]OUT_FinalEnergyCons!G$4:G$10000)</f>
        <v>0.30916342476956526</v>
      </c>
      <c r="J1875" s="1" cm="1">
        <f t="array" ref="J1875">SUMPRODUCT(([1]OUT_FinalEnergyCons!$B$4:$B$10000="Var_cap")*1,  (ISNUMBER(SEARCH("ITOT-SWHWST*BR",[1]OUT_FinalEnergyCons!$A$4:$A$10000)))*1,[1]OUT_FinalEnergyCons!H$4:H$10000)</f>
        <v>0.17311474527041662</v>
      </c>
      <c r="K1875" s="1" cm="1">
        <f t="array" ref="K1875">SUMPRODUCT(([1]OUT_FinalEnergyCons!$B$4:$B$10000="Var_cap")*1,  (ISNUMBER(SEARCH("ITOT-SWHWST*BR",[1]OUT_FinalEnergyCons!$A$4:$A$10000)))*1,[1]OUT_FinalEnergyCons!I$4:I$10000)</f>
        <v>0.21337241629256301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1.2415383776837511E-2</v>
      </c>
      <c r="I1876" s="1">
        <f t="shared" si="1273"/>
        <v>1.2415383776837511E-2</v>
      </c>
      <c r="J1876" s="1">
        <f t="shared" si="1273"/>
        <v>1.24153861506248E-2</v>
      </c>
      <c r="K1876" s="1">
        <f t="shared" si="1273"/>
        <v>1.2415383873237699E-2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1.2415383776837511E-2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1.2415383776837511E-2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1.24153861506248E-2</v>
      </c>
      <c r="K1877" s="1" cm="1">
        <f t="array" ref="K1877">SUMPRODUCT(([1]OUT_FinalEnergyCons!$B$4:$B$10000="Var_cap")*1, (ISNUMBER(SEARCH("ITOT-SWHSOLBR",[1]OUT_FinalEnergyCons!$A$4:$A$10000)))*1,[1]OUT_FinalEnergyCons!I$4:I$10000)</f>
        <v>1.2415383873237699E-2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2.49458716723011E-6</v>
      </c>
      <c r="J1878" s="1">
        <f t="shared" si="1274"/>
        <v>0.2217787723341641</v>
      </c>
      <c r="K1878" s="1">
        <f t="shared" si="1274"/>
        <v>0.56987948241084618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2.49458716723011E-6</v>
      </c>
      <c r="J1879" s="1" cm="1">
        <f t="array" ref="J1879">SUMPRODUCT(([1]OUT_FinalEnergyCons!$B$4:$B$10000="Var_cap")*1, (ISNUMBER(SEARCH("ITOT-SWHH2BR",[1]OUT_FinalEnergyCons!$A$4:$A$10000)))*1,[1]OUT_FinalEnergyCons!H$4:H$10000)</f>
        <v>0.2217787723341641</v>
      </c>
      <c r="K1879" s="1" cm="1">
        <f t="array" ref="K1879">SUMPRODUCT(([1]OUT_FinalEnergyCons!$B$4:$B$10000="Var_cap")*1, (ISNUMBER(SEARCH("ITOT-SWHH2BR",[1]OUT_FinalEnergyCons!$A$4:$A$10000)))*1,[1]OUT_FinalEnergyCons!I$4:I$10000)</f>
        <v>0.56987948241084618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6.1444904387401005</v>
      </c>
      <c r="G1880" s="17">
        <f t="shared" ref="G1880:K1880" si="1275">SUM(G1881,G1884,G1886,G1890,G1892,G1894,G1896)</f>
        <v>6.0692295034853538</v>
      </c>
      <c r="H1880" s="17">
        <f t="shared" si="1275"/>
        <v>6.1594227530605643</v>
      </c>
      <c r="I1880" s="17">
        <f t="shared" si="1275"/>
        <v>6.131849907365873</v>
      </c>
      <c r="J1880" s="17">
        <f t="shared" si="1275"/>
        <v>4.0466613464788486</v>
      </c>
      <c r="K1880" s="17">
        <f t="shared" si="1275"/>
        <v>3.6282344662065604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0.61560537291992712</v>
      </c>
      <c r="G1881" s="1">
        <f t="shared" ref="G1881:K1881" si="1276">SUM(G1882:G1883)</f>
        <v>0.43061745908454419</v>
      </c>
      <c r="H1881" s="1">
        <f t="shared" si="1276"/>
        <v>0.604398421166495</v>
      </c>
      <c r="I1881" s="1">
        <f t="shared" si="1276"/>
        <v>0.60439841969434305</v>
      </c>
      <c r="J1881" s="1">
        <f t="shared" si="1276"/>
        <v>0.59192210499066278</v>
      </c>
      <c r="K1881" s="1">
        <f t="shared" si="1276"/>
        <v>0.54221400006736586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0.18498805946613914</v>
      </c>
      <c r="G1882" s="1" cm="1">
        <f t="array" ref="G1882">SUMPRODUCT(([1]OUT_FinalEnergyCons!$B$4:$B$10000="Var_cap")*1, (ISNUMBER(SEARCH("SCOM-SHELCBR",[1]OUT_FinalEnergyCons!$A$4:$A$10000)))*1,[1]OUT_FinalEnergyCons!E$4:E$10000)</f>
        <v>1.4563075614870691E-7</v>
      </c>
      <c r="H1882" s="1" cm="1">
        <f t="array" ref="H1882">SUMPRODUCT(([1]OUT_FinalEnergyCons!$B$4:$B$10000="Var_cap")*1, (ISNUMBER(SEARCH("SCOM-SHELCBR",[1]OUT_FinalEnergyCons!$A$4:$A$10000)))*1,[1]OUT_FinalEnergyCons!F$4:F$10000)</f>
        <v>0.17378110771270705</v>
      </c>
      <c r="I1882" s="1" cm="1">
        <f t="array" ref="I1882">SUMPRODUCT(([1]OUT_FinalEnergyCons!$B$4:$B$10000="Var_cap")*1, (ISNUMBER(SEARCH("SCOM-SHELCBR",[1]OUT_FinalEnergyCons!$A$4:$A$10000)))*1,[1]OUT_FinalEnergyCons!G$4:G$10000)</f>
        <v>0.17378110624055504</v>
      </c>
      <c r="J1882" s="1" cm="1">
        <f t="array" ref="J1882">SUMPRODUCT(([1]OUT_FinalEnergyCons!$B$4:$B$10000="Var_cap")*1, (ISNUMBER(SEARCH("SCOM-SHELCBR",[1]OUT_FinalEnergyCons!$A$4:$A$10000)))*1,[1]OUT_FinalEnergyCons!H$4:H$10000)</f>
        <v>0.12545422265537079</v>
      </c>
      <c r="K1882" s="1" cm="1">
        <f t="array" ref="K1882">SUMPRODUCT(([1]OUT_FinalEnergyCons!$B$4:$B$10000="Var_cap")*1, (ISNUMBER(SEARCH("SCOM-SHELCBR",[1]OUT_FinalEnergyCons!$A$4:$A$10000)))*1,[1]OUT_FinalEnergyCons!I$4:I$10000)</f>
        <v>7.5746129403844897E-2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0.43061731345378801</v>
      </c>
      <c r="G1883" s="1" cm="1">
        <f t="array" ref="G1883">SUMPRODUCT(([1]OUT_FinalEnergyCons!$B$4:$B$10000="Var_cap")*1, (ISNUMBER(SEARCH("SCOM-SHELCHP",[1]OUT_FinalEnergyCons!$A$4:$A$10000)))*1,[1]OUT_FinalEnergyCons!E$4:E$10000)</f>
        <v>0.43061731345378801</v>
      </c>
      <c r="H1883" s="1" cm="1">
        <f t="array" ref="H1883">SUMPRODUCT(([1]OUT_FinalEnergyCons!$B$4:$B$10000="Var_cap")*1, (ISNUMBER(SEARCH("SCOM-SHELCHP",[1]OUT_FinalEnergyCons!$A$4:$A$10000)))*1,[1]OUT_FinalEnergyCons!F$4:F$10000)</f>
        <v>0.43061731345378801</v>
      </c>
      <c r="I1883" s="1" cm="1">
        <f t="array" ref="I1883">SUMPRODUCT(([1]OUT_FinalEnergyCons!$B$4:$B$10000="Var_cap")*1, (ISNUMBER(SEARCH("SCOM-SHELCHP",[1]OUT_FinalEnergyCons!$A$4:$A$10000)))*1,[1]OUT_FinalEnergyCons!G$4:G$10000)</f>
        <v>0.43061731345378801</v>
      </c>
      <c r="J1883" s="1" cm="1">
        <f t="array" ref="J1883">SUMPRODUCT(([1]OUT_FinalEnergyCons!$B$4:$B$10000="Var_cap")*1, (ISNUMBER(SEARCH("SCOM-SHELCHP",[1]OUT_FinalEnergyCons!$A$4:$A$10000)))*1,[1]OUT_FinalEnergyCons!H$4:H$10000)</f>
        <v>0.46646788233529202</v>
      </c>
      <c r="K1883" s="1" cm="1">
        <f t="array" ref="K1883">SUMPRODUCT(([1]OUT_FinalEnergyCons!$B$4:$B$10000="Var_cap")*1, (ISNUMBER(SEARCH("SCOM-SHELCHP",[1]OUT_FinalEnergyCons!$A$4:$A$10000)))*1,[1]OUT_FinalEnergyCons!I$4:I$10000)</f>
        <v>0.46646787066352102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1.92857365722512</v>
      </c>
      <c r="G1884" s="1">
        <f t="shared" ref="G1884:K1884" si="1279">G1885</f>
        <v>1.92857365722512</v>
      </c>
      <c r="H1884" s="1">
        <f t="shared" si="1279"/>
        <v>1.9285736204963964</v>
      </c>
      <c r="I1884" s="1">
        <f t="shared" si="1279"/>
        <v>1.9285736039710168</v>
      </c>
      <c r="J1884" s="1">
        <f t="shared" si="1279"/>
        <v>0.76779739575407002</v>
      </c>
      <c r="K1884" s="1">
        <f t="shared" si="1279"/>
        <v>0.746974107983571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1.92857365722512</v>
      </c>
      <c r="G1885" s="1" cm="1">
        <f t="array" ref="G1885">SUMPRODUCT(([1]OUT_FinalEnergyCons!$B$4:$B$10000="Var_cap")*1,(ISNUMBER(SEARCH("SCOM-SHLFOBR",[1]OUT_FinalEnergyCons!$A$4:$A$10000)))*1,[1]OUT_FinalEnergyCons!E$4:E$10000)</f>
        <v>1.92857365722512</v>
      </c>
      <c r="H1885" s="1" cm="1">
        <f t="array" ref="H1885">SUMPRODUCT(([1]OUT_FinalEnergyCons!$B$4:$B$10000="Var_cap")*1,(ISNUMBER(SEARCH("SCOM-SHLFOBR",[1]OUT_FinalEnergyCons!$A$4:$A$10000)))*1,[1]OUT_FinalEnergyCons!F$4:F$10000)</f>
        <v>1.9285736204963964</v>
      </c>
      <c r="I1885" s="1" cm="1">
        <f t="array" ref="I1885">SUMPRODUCT(([1]OUT_FinalEnergyCons!$B$4:$B$10000="Var_cap")*1,(ISNUMBER(SEARCH("SCOM-SHLFOBR",[1]OUT_FinalEnergyCons!$A$4:$A$10000)))*1,[1]OUT_FinalEnergyCons!G$4:G$10000)</f>
        <v>1.9285736039710168</v>
      </c>
      <c r="J1885" s="1" cm="1">
        <f t="array" ref="J1885">SUMPRODUCT(([1]OUT_FinalEnergyCons!$B$4:$B$10000="Var_cap")*1,(ISNUMBER(SEARCH("SCOM-SHLFOBR",[1]OUT_FinalEnergyCons!$A$4:$A$10000)))*1,[1]OUT_FinalEnergyCons!H$4:H$10000)</f>
        <v>0.76779739575407002</v>
      </c>
      <c r="K1885" s="1" cm="1">
        <f t="array" ref="K1885">SUMPRODUCT(([1]OUT_FinalEnergyCons!$B$4:$B$10000="Var_cap")*1,(ISNUMBER(SEARCH("SCOM-SHLFOBR",[1]OUT_FinalEnergyCons!$A$4:$A$10000)))*1,[1]OUT_FinalEnergyCons!I$4:I$10000)</f>
        <v>0.746974107983571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2.8800224233438958</v>
      </c>
      <c r="G1886" s="1">
        <f t="shared" ref="G1886:K1886" si="1283">SUM(G1887:G1889)</f>
        <v>2.8800223169578167</v>
      </c>
      <c r="H1886" s="1">
        <f t="shared" si="1283"/>
        <v>2.8842875330942883</v>
      </c>
      <c r="I1886" s="1">
        <f t="shared" si="1283"/>
        <v>2.8842875229839557</v>
      </c>
      <c r="J1886" s="1">
        <f t="shared" si="1283"/>
        <v>2.1886061426574623</v>
      </c>
      <c r="K1886" s="1">
        <f t="shared" si="1283"/>
        <v>1.9217378808105754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2.7746814978752199</v>
      </c>
      <c r="G1887" s="1" cm="1">
        <f t="array" ref="G1887">SUMPRODUCT(([1]OUT_FinalEnergyCons!$B$4:$B$10000="Var_cap")*1, (ISNUMBER(SEARCH("SCOM-SHNGABR",[1]OUT_FinalEnergyCons!$A$4:$A$10000)))*1,[1]OUT_FinalEnergyCons!E$4:E$10000)</f>
        <v>2.774681307916147</v>
      </c>
      <c r="H1887" s="1" cm="1">
        <f t="array" ref="H1887">SUMPRODUCT(([1]OUT_FinalEnergyCons!$B$4:$B$10000="Var_cap")*1, (ISNUMBER(SEARCH("SCOM-SHNGABR",[1]OUT_FinalEnergyCons!$A$4:$A$10000)))*1,[1]OUT_FinalEnergyCons!F$4:F$10000)</f>
        <v>2.7746812865936961</v>
      </c>
      <c r="I1887" s="1" cm="1">
        <f t="array" ref="I1887">SUMPRODUCT(([1]OUT_FinalEnergyCons!$B$4:$B$10000="Var_cap")*1, (ISNUMBER(SEARCH("SCOM-SHNGABR",[1]OUT_FinalEnergyCons!$A$4:$A$10000)))*1,[1]OUT_FinalEnergyCons!G$4:G$10000)</f>
        <v>2.7746812764833635</v>
      </c>
      <c r="J1887" s="1" cm="1">
        <f t="array" ref="J1887">SUMPRODUCT(([1]OUT_FinalEnergyCons!$B$4:$B$10000="Var_cap")*1, (ISNUMBER(SEARCH("SCOM-SHNGABR",[1]OUT_FinalEnergyCons!$A$4:$A$10000)))*1,[1]OUT_FinalEnergyCons!H$4:H$10000)</f>
        <v>2.0499575206843899</v>
      </c>
      <c r="K1887" s="1" cm="1">
        <f t="array" ref="K1887">SUMPRODUCT(([1]OUT_FinalEnergyCons!$B$4:$B$10000="Var_cap")*1, (ISNUMBER(SEARCH("SCOM-SHNGABR",[1]OUT_FinalEnergyCons!$A$4:$A$10000)))*1,[1]OUT_FinalEnergyCons!I$4:I$10000)</f>
        <v>1.70576579879898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0</v>
      </c>
      <c r="G1888" s="1" cm="1">
        <f t="array" ref="G1888">SUMPRODUCT(([1]OUT_FinalEnergyCons!$B$4:$B$10000="Var_cap")*1, (ISNUMBER(SEARCH("SCOM-SHngahp",[1]OUT_FinalEnergyCons!$A$4:$A$10000)))*1,[1]OUT_FinalEnergyCons!E$4:E$10000)</f>
        <v>7.0567266584871206E-8</v>
      </c>
      <c r="H1888" s="1" cm="1">
        <f t="array" ref="H1888">SUMPRODUCT(([1]OUT_FinalEnergyCons!$B$4:$B$10000="Var_cap")*1, (ISNUMBER(SEARCH("SCOM-SHngahp",[1]OUT_FinalEnergyCons!$A$4:$A$10000)))*1,[1]OUT_FinalEnergyCons!F$4:F$10000)</f>
        <v>3.1900121630044402E-7</v>
      </c>
      <c r="I1888" s="1" cm="1">
        <f t="array" ref="I1888">SUMPRODUCT(([1]OUT_FinalEnergyCons!$B$4:$B$10000="Var_cap")*1, (ISNUMBER(SEARCH("SCOM-SHngahp",[1]OUT_FinalEnergyCons!$A$4:$A$10000)))*1,[1]OUT_FinalEnergyCons!G$4:G$10000)</f>
        <v>3.1900121630044402E-7</v>
      </c>
      <c r="J1888" s="1" cm="1">
        <f t="array" ref="J1888">SUMPRODUCT(([1]OUT_FinalEnergyCons!$B$4:$B$10000="Var_cap")*1, (ISNUMBER(SEARCH("SCOM-SHngahp",[1]OUT_FinalEnergyCons!$A$4:$A$10000)))*1,[1]OUT_FinalEnergyCons!H$4:H$10000)</f>
        <v>1.21242172069243E-6</v>
      </c>
      <c r="K1888" s="1" cm="1">
        <f t="array" ref="K1888">SUMPRODUCT(([1]OUT_FinalEnergyCons!$B$4:$B$10000="Var_cap")*1, (ISNUMBER(SEARCH("SCOM-SHngahp",[1]OUT_FinalEnergyCons!$A$4:$A$10000)))*1,[1]OUT_FinalEnergyCons!I$4:I$10000)</f>
        <v>7.4888517699547394E-2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0.105340925468676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0.10534093847440316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0.1096059274993762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0.1096059274993762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0.13864740955135166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0.14108356431204799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0.47857945895080023</v>
      </c>
      <c r="G1890" s="1">
        <f t="shared" ref="G1890:K1890" si="1288">G1891</f>
        <v>0.55553188918071039</v>
      </c>
      <c r="H1890" s="1">
        <f t="shared" si="1288"/>
        <v>0.4676789972662217</v>
      </c>
      <c r="I1890" s="1">
        <f t="shared" si="1288"/>
        <v>0.43037864413630939</v>
      </c>
      <c r="J1890" s="1">
        <f t="shared" si="1288"/>
        <v>0.16830290519737201</v>
      </c>
      <c r="K1890" s="1">
        <f t="shared" si="1288"/>
        <v>5.4855411813591104E-2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0.47857945895080023</v>
      </c>
      <c r="G1891" s="1" cm="1">
        <f t="array" ref="G1891">SUMPRODUCT(([1]OUT_FinalEnergyCons!$B$4:$B$10000="Var_cap")*1, (ISNUMBER(SEARCH("SCOM-SHWODBR",[1]OUT_FinalEnergyCons!$A$4:$A$10000)))*1,[1]OUT_FinalEnergyCons!E$4:E$10000)</f>
        <v>0.55553188918071039</v>
      </c>
      <c r="H1891" s="1" cm="1">
        <f t="array" ref="H1891">SUMPRODUCT(([1]OUT_FinalEnergyCons!$B$4:$B$10000="Var_cap")*1, (ISNUMBER(SEARCH("SCOM-SHWODBR",[1]OUT_FinalEnergyCons!$A$4:$A$10000)))*1,[1]OUT_FinalEnergyCons!F$4:F$10000)</f>
        <v>0.4676789972662217</v>
      </c>
      <c r="I1891" s="1" cm="1">
        <f t="array" ref="I1891">SUMPRODUCT(([1]OUT_FinalEnergyCons!$B$4:$B$10000="Var_cap")*1, (ISNUMBER(SEARCH("SCOM-SHWODBR",[1]OUT_FinalEnergyCons!$A$4:$A$10000)))*1,[1]OUT_FinalEnergyCons!G$4:G$10000)</f>
        <v>0.43037864413630939</v>
      </c>
      <c r="J1891" s="1" cm="1">
        <f t="array" ref="J1891">SUMPRODUCT(([1]OUT_FinalEnergyCons!$B$4:$B$10000="Var_cap")*1, (ISNUMBER(SEARCH("SCOM-SHWODBR",[1]OUT_FinalEnergyCons!$A$4:$A$10000)))*1,[1]OUT_FinalEnergyCons!H$4:H$10000)</f>
        <v>0.16830290519737201</v>
      </c>
      <c r="K1891" s="1" cm="1">
        <f t="array" ref="K1891">SUMPRODUCT(([1]OUT_FinalEnergyCons!$B$4:$B$10000="Var_cap")*1, (ISNUMBER(SEARCH("SCOM-SHWODBR",[1]OUT_FinalEnergyCons!$A$4:$A$10000)))*1,[1]OUT_FinalEnergyCons!I$4:I$10000)</f>
        <v>5.4855411813591104E-2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0.15065193282427924</v>
      </c>
      <c r="G1892" s="1">
        <f t="shared" ref="G1892:K1892" si="1291">G1893</f>
        <v>0.17466377419989451</v>
      </c>
      <c r="H1892" s="1">
        <f t="shared" si="1291"/>
        <v>0.17466377419989451</v>
      </c>
      <c r="I1892" s="1">
        <f t="shared" si="1291"/>
        <v>0.18439115148524809</v>
      </c>
      <c r="J1892" s="1">
        <f t="shared" si="1291"/>
        <v>0.23021221365266401</v>
      </c>
      <c r="K1892" s="1">
        <f t="shared" si="1291"/>
        <v>0.21601357036455901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0.15065193282427924</v>
      </c>
      <c r="G1893" s="1" cm="1">
        <f t="array" ref="G1893">SUMPRODUCT(([1]OUT_FinalEnergyCons!$B$4:$B$10000="Var_cap")*1,(ISNUMBER(SEARCH("SCOM-SHPLTBR",[1]OUT_FinalEnergyCons!$A$4:$A$10000)))*1,[1]OUT_FinalEnergyCons!E$4:E$10000)</f>
        <v>0.17466377419989451</v>
      </c>
      <c r="H1893" s="1" cm="1">
        <f t="array" ref="H1893">SUMPRODUCT(([1]OUT_FinalEnergyCons!$B$4:$B$10000="Var_cap")*1,(ISNUMBER(SEARCH("SCOM-SHPLTBR",[1]OUT_FinalEnergyCons!$A$4:$A$10000)))*1,[1]OUT_FinalEnergyCons!F$4:F$10000)</f>
        <v>0.17466377419989451</v>
      </c>
      <c r="I1893" s="1" cm="1">
        <f t="array" ref="I1893">SUMPRODUCT(([1]OUT_FinalEnergyCons!$B$4:$B$10000="Var_cap")*1,(ISNUMBER(SEARCH("SCOM-SHPLTBR",[1]OUT_FinalEnergyCons!$A$4:$A$10000)))*1,[1]OUT_FinalEnergyCons!G$4:G$10000)</f>
        <v>0.18439115148524809</v>
      </c>
      <c r="J1893" s="1" cm="1">
        <f t="array" ref="J1893">SUMPRODUCT(([1]OUT_FinalEnergyCons!$B$4:$B$10000="Var_cap")*1,(ISNUMBER(SEARCH("SCOM-SHPLTBR",[1]OUT_FinalEnergyCons!$A$4:$A$10000)))*1,[1]OUT_FinalEnergyCons!H$4:H$10000)</f>
        <v>0.23021221365266401</v>
      </c>
      <c r="K1893" s="1" cm="1">
        <f t="array" ref="K1893">SUMPRODUCT(([1]OUT_FinalEnergyCons!$B$4:$B$10000="Var_cap")*1,(ISNUMBER(SEARCH("SCOM-SHPLTBR",[1]OUT_FinalEnergyCons!$A$4:$A$10000)))*1,[1]OUT_FinalEnergyCons!I$4:I$10000)</f>
        <v>0.21601357036455901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9.9820406837267922E-2</v>
      </c>
      <c r="I1894" s="1">
        <f t="shared" si="1294"/>
        <v>9.9820406837267922E-2</v>
      </c>
      <c r="J1894" s="1">
        <f t="shared" si="1294"/>
        <v>9.9820411351371E-2</v>
      </c>
      <c r="K1894" s="1">
        <f t="shared" si="1294"/>
        <v>0.14643933158929201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9.9820406837267922E-2</v>
      </c>
      <c r="I1895" s="1" cm="1">
        <f t="array" ref="I1895">SUMPRODUCT(([1]OUT_FinalEnergyCons!$B$4:$B$10000="Var_cap")*1, (ISNUMBER(SEARCH("SCOM-SHSOLBR",[1]OUT_FinalEnergyCons!$A$4:$A$10000)))*1,[1]OUT_FinalEnergyCons!G$4:G$10000)</f>
        <v>9.9820406837267922E-2</v>
      </c>
      <c r="J1895" s="1" cm="1">
        <f t="array" ref="J1895">SUMPRODUCT(([1]OUT_FinalEnergyCons!$B$4:$B$10000="Var_cap")*1, (ISNUMBER(SEARCH("SCOM-SHSOLBR",[1]OUT_FinalEnergyCons!$A$4:$A$10000)))*1,[1]OUT_FinalEnergyCons!H$4:H$10000)</f>
        <v>9.9820411351371E-2</v>
      </c>
      <c r="K1895" s="1" cm="1">
        <f t="array" ref="K1895">SUMPRODUCT(([1]OUT_FinalEnergyCons!$B$4:$B$10000="Var_cap")*1, (ISNUMBER(SEARCH("SCOM-SHSOLBR",[1]OUT_FinalEnergyCons!$A$4:$A$10000)))*1,[1]OUT_FinalEnergyCons!I$4:I$10000)</f>
        <v>0.14643933158929201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1.58257731458734E-7</v>
      </c>
      <c r="J1896" s="1">
        <f t="shared" si="1297"/>
        <v>1.72875246159284E-7</v>
      </c>
      <c r="K1896" s="1">
        <f t="shared" si="1297"/>
        <v>1.6357760611615001E-7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1.58257731458734E-7</v>
      </c>
      <c r="J1897" s="1" cm="1">
        <f t="array" ref="J1897">SUMPRODUCT(([1]OUT_FinalEnergyCons!$B$4:$B$10000="Var_cap")*1, (ISNUMBER(SEARCH("SCOM-SHH2BR",[1]OUT_FinalEnergyCons!$A$4:$A$10000)))*1,[1]OUT_FinalEnergyCons!H$4:H$10000)</f>
        <v>1.72875246159284E-7</v>
      </c>
      <c r="K1897" s="1" cm="1">
        <f t="array" ref="K1897">SUMPRODUCT(([1]OUT_FinalEnergyCons!$B$4:$B$10000="Var_cap")*1, (ISNUMBER(SEARCH("SCOM-SHH2BR",[1]OUT_FinalEnergyCons!$A$4:$A$10000)))*1,[1]OUT_FinalEnergyCons!I$4:I$10000)</f>
        <v>1.6357760611615001E-7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4.6252972828383685</v>
      </c>
      <c r="G1898" s="3">
        <f t="shared" ref="G1898:K1898" si="1299">SUM(G1899:G1948)</f>
        <v>4.837047078874666</v>
      </c>
      <c r="H1898" s="3">
        <f t="shared" si="1299"/>
        <v>4.9115969897005041</v>
      </c>
      <c r="I1898" s="3">
        <f t="shared" si="1299"/>
        <v>5.6307389784380586</v>
      </c>
      <c r="J1898" s="3">
        <f t="shared" si="1299"/>
        <v>5.9856885855473951</v>
      </c>
      <c r="K1898" s="3">
        <f t="shared" si="1299"/>
        <v>6.2483381869491943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1.4849469068937591E-3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4.5281684576783041E-2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0.13018009803782729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0.11122575812543518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7.3999684637259802E-3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0.25046561379751298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7.3501240246602309E-3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1.1338997734421052E-2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1.4071072659864899E-2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0.47326693637822159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1.4772932835275301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1.5297229370632599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4.2613905888890299E-3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6.2281134319106205E-3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8.1689281871707396E-3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0.12347552673482981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0.48133917540448201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0.43505358207955303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1.533943675888862E-2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7.8831031411347799E-2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0.1383640777852358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0.11653220175781639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0.37928355557427201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0.44505133470529301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2.6185722636774493E-5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2.5957928691715061E-5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1.9133288200233597E-5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2.6204583539052102E-7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1.8976249518463701E-7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4.8861897829949397E-3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7.4693092095420187E-3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7.1947469880999414E-3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5.8457893817584535E-3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6.3419862715357702E-7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4.8021087169924001E-7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1.0603513667093101E-2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2.18261327041968E-2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1.8280230830433758E-2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9.9860250171399708E-4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2.9125201677347199E-2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1.2459012582802966E-2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1.1942955770540057E-2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9.541475252896026E-3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6.8223803488625398E-7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4.9342971165260204E-7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2.3702894943118731E-6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2.4294996585026518E-6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2.1259534643756949E-6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2.7676741452222E-7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1.89437234660588E-7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3.486930236187376E-7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5.9849811383438093E-7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6.8514281804376694E-7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7.9173143605718402E-7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5.0399556191060304E-7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4.3697795565088381E-5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5.033096300965919E-2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0.24191958260119217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0.68684695430934395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0.60626653030690103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4.1967764256372456E-2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3.9577406467691451E-2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3.1754209550590794E-2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7.9415068197592498E-7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5.1477295925034502E-7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1.15072215704979E-8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3.3957151053306003E-8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4.8595440098723603E-8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6.3704132264623297E-5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1.8738514209274901E-5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6.33333333333333E-6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6.3489396374238993E-6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5.3883962342011267E-6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1.7997169207317101E-7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9.8844787481962704E-8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1.0805763110500999E-4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1.0288219889598769E-4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8.6099835521585272E-5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1.20806599722441E-7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7.9380832626671397E-8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0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1.6441299831423798E-8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3.0756962228743898E-8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2.7579096896442901E-5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1.34744437951773E-4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5.6691854099779199E-3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6.5598769727527404E-3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6.4538417692845485E-3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5.1337944277913055E-3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0.23301969225922034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8.8854354435763755E-2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2.9231112773222923E-2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0.16678093178809683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0.14438175206889364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1.5493801945617893E-2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0.12246924548867383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0.25470550329711178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0.24053022007732569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0.19353603476737877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5.4632284948071105E-7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2.0552294360125409E-7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8.3206005817645194E-3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1.4079893518249282E-2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1.3502428612380723E-2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0.20879032124941727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0.23452732102209412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0.27171774473092997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2.5677041901532797E-2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2.8888784928200559E-2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2.8425571180204168E-2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2.3648555631383218E-2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3.8705053347431001E-7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1.07693136428956E-7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0.217431181240588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0.24337224084869008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0.24002929513626156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0.18961609503382776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8.3340850959530904E-7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1.3923362617194799E-7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0.182012817054715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0.20365394099078565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0.25908870473306711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0.40185508474287701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8.0727092534213798E-2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1.5565636662073301E-7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0.12761979828375311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0.14980791412950514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0.44228299343234567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0.96933218304798474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1.5814082710259001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1.6622003536107199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1.8600413412505201E-8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7.8013892970865003E-7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1.53338279075369E-6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7.5276574509992401E-7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1.5345876355193099E-7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9.8784040612507596E-9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1.6947986664332801E-7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1.71134975093025E-6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9.2426680529306097E-7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1.3300298983549999E-7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0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1.35304030986454E-7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5.7733843785369301E-7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3.9724864826916002E-7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1.14616943841461E-7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1.3760547315946401E-8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3.0790048556992099E-7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0.197497771551919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0.23452710700017301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0.27171749978151999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1.9524812183952664E-7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1.395778665614972E-6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0.14304055966447252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0.11993402263097749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3.2751349693721364E-2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0.14815270857439561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0.28362571960044025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0.30010053270628778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0.2336419020522332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0.25194586956933435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1.8565014936463601E-3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3.6744390031743582E-3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3.4983049976218092E-3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2.7791396082482165E-3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3.5207818726391768E-2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0.10408674349138179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2.7450581373706918E-2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2.5973307212274952E-2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2.1146923658336411E-2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4.08674205100381E-7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3.7448773809755799E-7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4.73004302884126E-4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4.6996451934538323E-4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3.3159519574215801E-4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1.7363431286257801E-7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6.3844664398030495E-8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5.3773322501646605E-2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5.7708352008486619E-2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5.7088007326300594E-2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4.5064741384036593E-2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1.55011475603811E-7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5.7852257151744503E-8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0.18324172870363001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0.19499653803087988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0.19296277772088583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0.14991989444793039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1.3292565561710501E-7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5.5575766201355401E-8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7.1262600828887204E-2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7.9337585160679194E-2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7.8201716214097217E-2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6.1050071784528495E-2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8.1034668151557194E-8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4.07926954913421E-8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2.06464071247557E-8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6.0620302050633497E-7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0.14303968886512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0.107406141815847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2.6149577484537102E-2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1.0802178194006299E-8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1.6445077088592E-7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6.1408417457194601E-2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2.48108520140022E-2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4.9013063934398002E-7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1.0191825858977799E-8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1.46114682767642E-7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2.3070072222923499E-6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3.5207666717286402E-2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0.104086650465958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1.0575163589207E-8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6.3428117006844997E-8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1.1018483495079899E-7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1.8874509760237301E-7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1.18371829142752E-7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1.5174060482601799E-3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1.444257061301686E-3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1.141653028799413E-3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9.1799844466556194E-8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4.0110623985956498E-8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2.8465988308974447E-3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2.8073876387167069E-3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2.3222806403484816E-3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1.43495747252838E-7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5.85587774240758E-8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1.5866741055946618E-4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3.0945973429619728E-3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1.1227031560065111E-2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3.6912590148612599E-3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2.7828727177659801E-7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2.5338091265067553E-3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2.3605454652847603E-3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1.8243940706241159E-3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1.2823855483929499E-2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1.6514978583140199E-2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5.7014401536391404</v>
      </c>
      <c r="G1949" s="3">
        <f t="shared" ref="G1949:K1949" si="1303">SUM(G1950:G1972)</f>
        <v>5.7031931396831173</v>
      </c>
      <c r="H1949" s="3">
        <f t="shared" si="1303"/>
        <v>5.8284345355868243</v>
      </c>
      <c r="I1949" s="3">
        <f t="shared" si="1303"/>
        <v>6.4145868470831813</v>
      </c>
      <c r="J1949" s="3">
        <f t="shared" si="1303"/>
        <v>6.979331272699552</v>
      </c>
      <c r="K1949" s="3">
        <f t="shared" si="1303"/>
        <v>7.4659895354257513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4.1490857946554198E-5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3.6434707843045359E-2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0.12941538334061697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1.9504824052144103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2.1950619680692003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3.3164556962025304E-3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6.2644163150492402E-3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6.2824036625451964E-3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6.7758601253017968E-4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0.73829723341872899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0.87003530610550195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1.4493670886075899E-2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2.7376933895921197E-2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2.2862375452244962E-3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1.0229245990892991E-3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2.87393201985858E-5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2.11626803215204E-5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1.7721518987341798E-4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1.3151030770299557E-7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1.3440530007103652E-7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2.5084479215099258E-8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0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0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0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0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1.6906773287619502E-5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0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8.7531892443114606E-5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1.46811583511238E-4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1.03428166371099E-5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3.0772419427604901E-5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0.66414204259471299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1.6367689311975325E-5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2.9423190307039E-5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2.25131041784066E-4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0.36611531900387201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1.5483401832205E-2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1.5483401832205E-2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1.3431921871671901E-2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7.2379794327820309E-5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3.8844939304010199E-5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6.7802532923883496E-2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6.7802532923883496E-2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4.0172576650936195E-2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3.2886144625087304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3.2433149375722801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4.3799482106488604E-4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1.8398661105057103E-4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1.1493110977305783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2.2698605000215775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0.65983027404535199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0.231367760213325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0.2179809739517955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0.40614315117097699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0.73356471477432006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7.504680991732679E-2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1.4890257075041799E-5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0.80681434599156099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0.95255625879043604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1.6956796019275502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3.1220175226931119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5.3236778378129194E-5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8.5508031888422596E-6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2.3530239099859391E-3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3.0968419899323786E-8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5.7460006550594982E-8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1.4592971441010091E-8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0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0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0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0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0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0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0.10439425425156999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0.10439425425156999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0.266582725951235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0.55981630500545598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2.8463506376919683</v>
      </c>
      <c r="G1973" s="3">
        <f t="shared" ref="G1973" si="1306">SUM(G1974:G1996)</f>
        <v>2.8606019344215987</v>
      </c>
      <c r="H1973" s="3">
        <f t="shared" ref="H1973" si="1307">SUM(H1974:H1996)</f>
        <v>2.8831678843026323</v>
      </c>
      <c r="I1973" s="3">
        <f t="shared" ref="I1973" si="1308">SUM(I1974:I1996)</f>
        <v>2.9561188006785089</v>
      </c>
      <c r="J1973" s="3">
        <f t="shared" ref="J1973" si="1309">SUM(J1974:J1996)</f>
        <v>2.9630097924605927</v>
      </c>
      <c r="K1973" s="3">
        <f t="shared" ref="K1973" si="1310">SUM(K1974:K1996)</f>
        <v>2.9630040712613832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4.2877829886842399E-3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4.3070595812835701E-3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5.4917010131704296E-2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1.0564704050310725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1.20556367976701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3.2031249999999998E-3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2.2889457871254995E-3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2.2827204740313999E-3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2.0836148629842445E-3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4.9067985702214698E-4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2.5393093134085001E-4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6.8509615384615007E-4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7.0950041577769066E-4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6.8509615384615072E-4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3.0816355226879024E-4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2.5042207542338199E-5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4.91870874629141E-6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0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0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0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0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0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0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0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2.93461459634218E-5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6.3201591951186602E-5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0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0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0.85933270818805896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3.3160401665993829E-5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2.0637438818082131E-5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1.17102062037592E-4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0.207272337302913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0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0.63908570574841705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1.12594949745437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0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0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0.15043915576852801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2.90593848984406E-2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3.8674013453298631E-4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1.06316084117356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1.3868514775578882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0.38863195691382002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7.2746268971226796E-2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0.76397759402586396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0.93773783197399097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1.2387963147462429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0.61073101892902193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9.0831724134031899E-2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0.2022304467945725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0.16318399537860659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0.16318404395833661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0.22473897747984001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1.2635024414203299E-4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1.6587012887219099E-5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1.0168269230769205E-2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5.3246566200258402E-8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8.0228253998993609E-8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1.4242279679896786E-8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0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1.2057099823388801E-5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1.2057099823388801E-5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0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6.6348564870074601E-3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6.6348564870074601E-3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2.6673929106839198E-5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1.9334753163005498E-5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3.8608502860596097E-2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4.1755677079651804E-2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0.116836355623919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0.231223205735303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399.86600000000004</v>
      </c>
      <c r="G1997" s="3">
        <f t="shared" ref="G1997:K1997" si="1313">SUM(G1998:G2006)</f>
        <v>403.43619385782864</v>
      </c>
      <c r="H1997" s="3">
        <f t="shared" si="1313"/>
        <v>407.07910087606047</v>
      </c>
      <c r="I1997" s="3">
        <f t="shared" si="1313"/>
        <v>419.8706285437213</v>
      </c>
      <c r="J1997" s="3">
        <f t="shared" si="1313"/>
        <v>467.99496218319246</v>
      </c>
      <c r="K1997" s="3">
        <f t="shared" si="1313"/>
        <v>507.0054722786835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4.0407161621995105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13.887532119111098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58.171493148385267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159.76256879352698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188.470062975525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1.3067923920052E-5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2.8742244611618399E-5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4.8790190492148502E-5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7.7960669540263596E-3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1.3657516547297901E-2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14.122019115029346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26.500857747450095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47.556562648116596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4.8699092162346398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7.3038344670592792E-4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106.16900000000004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125.15601398931483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125.15619010342269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70.843245281900707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1.8877329595940999E-4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7.4654853127852495E-5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17.625751833247801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54.345575258026599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148.276464687453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300.34497615014999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315.19656086489402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2.6680000000000001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2.5160130234465288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2.5922502391386679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2.724480654341948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3.0095231830308502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3.3243858834173601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41.453997244959574</v>
      </c>
      <c r="G2007" s="3">
        <f t="shared" ref="G2007" si="1316">SUM(G2008:G2016)</f>
        <v>42.399814910701537</v>
      </c>
      <c r="H2007" s="3">
        <f t="shared" ref="H2007" si="1317">SUM(H2008:H2016)</f>
        <v>43.49556367082441</v>
      </c>
      <c r="I2007" s="3">
        <f t="shared" ref="I2007" si="1318">SUM(I2008:I2016)</f>
        <v>45.392280075129712</v>
      </c>
      <c r="J2007" s="3">
        <f t="shared" ref="J2007" si="1319">SUM(J2008:J2016)</f>
        <v>49.347572637542378</v>
      </c>
      <c r="K2007" s="3">
        <f t="shared" ref="K2007" si="1320">SUM(K2008:K2016)</f>
        <v>53.351033805336286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2.6238831437833995E-2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8.6017389745972894E-2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8.6035969072760884E-2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2.4799055400400581E-2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1.47127429207562E-5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2.5819191917410001E-6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9.9999999999999985E-3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1.080664051806974E-4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1.0805917721799611E-4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1.7640589514996254E-6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7.7547903909941905E-4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1.3530448378116999E-3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11.633758413521736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3.8338208021571063E-6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1.819756532484007E-5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2.3066804365257099E-5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2.4377122685394901E-5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2.51391376201791E-6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16.392051161502401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23.225440843795599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34.739734941510598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47.405067420118598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49.018700979023201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0.21456779256047562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0.40929393454681101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0.7403879140220645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1.9416906485190701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4.3309746856423201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1.73477597526306E-4</v>
      </c>
      <c r="G2017" s="3">
        <f t="shared" ref="G2017" si="1324">SUM(G2018,G2022,G2025)</f>
        <v>3.10200949808846E-4</v>
      </c>
      <c r="H2017" s="3">
        <f t="shared" ref="H2017" si="1325">SUM(H2018,H2022,H2025)</f>
        <v>3.10200949808846E-4</v>
      </c>
      <c r="I2017" s="3">
        <f t="shared" ref="I2017" si="1326">SUM(I2018,I2022,I2025)</f>
        <v>3.1093574586489261E-4</v>
      </c>
      <c r="J2017" s="3">
        <f t="shared" ref="J2017" si="1327">SUM(J2018,J2022,J2025)</f>
        <v>0.14784411911641687</v>
      </c>
      <c r="K2017" s="3">
        <f t="shared" ref="K2017" si="1328">SUM(K2018,K2022,K2025)</f>
        <v>0.76828094212925624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1.73477597526306E-4</v>
      </c>
      <c r="G2018" s="1" cm="1">
        <f t="array" ref="G2018">SUMPRODUCT(ISNUMBER(SEARCH("SUP_ELCH2*",[1]OUT_SyntheticFuels!$C$4:$C$1000))*1,("Var_cap"=[1]OUT_SyntheticFuels!$B$4:$B$1000)*1,[1]OUT_SyntheticFuels!F$4:F$1000)</f>
        <v>3.10200949808846E-4</v>
      </c>
      <c r="H2018" s="1" cm="1">
        <f t="array" ref="H2018">SUMPRODUCT(ISNUMBER(SEARCH("SUP_ELCH2*",[1]OUT_SyntheticFuels!$C$4:$C$1000))*1,("Var_cap"=[1]OUT_SyntheticFuels!$B$4:$B$1000)*1,[1]OUT_SyntheticFuels!G$4:G$1000)</f>
        <v>3.10200949808846E-4</v>
      </c>
      <c r="I2018" s="1" cm="1">
        <f t="array" ref="I2018">SUMPRODUCT(ISNUMBER(SEARCH("SUP_ELCH2*",[1]OUT_SyntheticFuels!$C$4:$C$1000))*1,("Var_cap"=[1]OUT_SyntheticFuels!$B$4:$B$1000)*1,[1]OUT_SyntheticFuels!H$4:H$1000)</f>
        <v>3.1021122073473861E-4</v>
      </c>
      <c r="J2018" s="1" cm="1">
        <f t="array" ref="J2018">SUMPRODUCT(ISNUMBER(SEARCH("SUP_ELCH2*",[1]OUT_SyntheticFuels!$C$4:$C$1000))*1,("Var_cap"=[1]OUT_SyntheticFuels!$B$4:$B$1000)*1,[1]OUT_SyntheticFuels!I$4:I$1000)</f>
        <v>0.14784188227705178</v>
      </c>
      <c r="K2018" s="1" cm="1">
        <f t="array" ref="K2018">SUMPRODUCT(ISNUMBER(SEARCH("SUP_ELCH2*",[1]OUT_SyntheticFuels!$C$4:$C$1000))*1,("Var_cap"=[1]OUT_SyntheticFuels!$B$4:$B$1000)*1,[1]OUT_SyntheticFuels!J$4:J$1000)</f>
        <v>0.65381967868950308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1.73477597526306E-4</v>
      </c>
      <c r="G2019" s="1">
        <f t="shared" ref="G2019" si="1332">G2018-G2020-G2021</f>
        <v>3.10200949808846E-4</v>
      </c>
      <c r="H2019" s="1">
        <f t="shared" ref="H2019" si="1333">H2018-H2020-H2021</f>
        <v>3.10200949808846E-4</v>
      </c>
      <c r="I2019" s="1">
        <f t="shared" ref="I2019" si="1334">I2018-I2020-I2021</f>
        <v>3.10200949808846E-4</v>
      </c>
      <c r="J2019" s="1">
        <f t="shared" ref="J2019" si="1335">J2018-J2020-J2021</f>
        <v>0.147841174993738</v>
      </c>
      <c r="K2019" s="1">
        <f t="shared" ref="K2019" si="1336">K2018-K2020-K2021</f>
        <v>0.65381834865114197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1.0270925892599701E-8</v>
      </c>
      <c r="J2020" s="1" cm="1">
        <f t="array" ref="J2020">SUMPRODUCT(ISNUMBER(SEARCH("SUP_ELCH2*D",[1]OUT_SyntheticFuels!$C$4:$C$1000))*1,("Var_cap"=[1]OUT_SyntheticFuels!$B$4:$B$1000)*1,[1]OUT_SyntheticFuels!I$4:I$1000)</f>
        <v>6.1765548624906405E-8</v>
      </c>
      <c r="K2020" s="1" cm="1">
        <f t="array" ref="K2020">SUMPRODUCT(ISNUMBER(SEARCH("SUP_ELCH2*D",[1]OUT_SyntheticFuels!$C$4:$C$1000))*1,("Var_cap"=[1]OUT_SyntheticFuels!$B$4:$B$1000)*1,[1]OUT_SyntheticFuels!J$4:J$1000)</f>
        <v>6.28185636484508E-7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6.4551776514439198E-7</v>
      </c>
      <c r="K2021" s="1" cm="1">
        <f t="array" ref="K2021">SUMPRODUCT(ISNUMBER(SEARCH("SUP_ELCH2*SOEC*",[1]OUT_SyntheticFuels!$C$4:$C$1000))*1,("Var_cap"=[1]OUT_SyntheticFuels!$B$4:$B$1000)*1,[1]OUT_SyntheticFuels!J$4:J$1000)</f>
        <v>7.0185272460033305E-7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7.2452513015402501E-7</v>
      </c>
      <c r="J2022" s="1">
        <f t="shared" ref="J2022" si="1341">SUM(J2023:J2024)</f>
        <v>2.2368393650855799E-6</v>
      </c>
      <c r="K2022" s="1">
        <f t="shared" ref="K2022" si="1342">SUM(K2023:K2024)</f>
        <v>2.8291828611303985E-7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7.2452513015402501E-7</v>
      </c>
      <c r="J2023" s="1" cm="1">
        <f t="array" ref="J2023">SUMPRODUCT(ISNUMBER(SEARCH("SUP_NGAH2",[1]OUT_SyntheticFuels!$C$4:$C$1000))*1,("Var_cap"=[1]OUT_SyntheticFuels!$B$4:$B$1000)*1,[1]OUT_SyntheticFuels!I$4:I$1000)-J2024</f>
        <v>2.2368393650855799E-6</v>
      </c>
      <c r="K2023" s="1" cm="1">
        <f t="array" ref="K2023">SUMPRODUCT(ISNUMBER(SEARCH("SUP_NGAH2",[1]OUT_SyntheticFuels!$C$4:$C$1000))*1,("Var_cap"=[1]OUT_SyntheticFuels!$B$4:$B$1000)*1,[1]OUT_SyntheticFuels!J$4:J$1000)-K2024</f>
        <v>2.8291828611303985E-7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0.114460980521467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0.114460980521467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2.2563330133914095E-2</v>
      </c>
      <c r="G2029" s="7" cm="1">
        <f t="array" ref="G2029">SUMPRODUCT(("CT_CWODBDS"=[1]OUT_SyntheticFuels!$C$4:$C$1000)*1,("Var_cap"=[1]OUT_SyntheticFuels!$B$4:$B$1000)*1,[1]OUT_SyntheticFuels!F$4:F$1000)</f>
        <v>2.1458729262837997E-2</v>
      </c>
      <c r="H2029" s="7" cm="1">
        <f t="array" ref="H2029">SUMPRODUCT(("CT_CWODBDS"=[1]OUT_SyntheticFuels!$C$4:$C$1000)*1,("Var_cap"=[1]OUT_SyntheticFuels!$B$4:$B$1000)*1,[1]OUT_SyntheticFuels!G$4:G$1000)</f>
        <v>2.1458728445107898E-2</v>
      </c>
      <c r="I2029" s="7" cm="1">
        <f t="array" ref="I2029">SUMPRODUCT(("CT_CWODBDS"=[1]OUT_SyntheticFuels!$C$4:$C$1000)*1,("Var_cap"=[1]OUT_SyntheticFuels!$B$4:$B$1000)*1,[1]OUT_SyntheticFuels!H$4:H$1000)</f>
        <v>1.9167129289981988E-7</v>
      </c>
      <c r="J2029" s="7" cm="1">
        <f t="array" ref="J2029">SUMPRODUCT(("CT_CWODBDS"=[1]OUT_SyntheticFuels!$C$4:$C$1000)*1,("Var_cap"=[1]OUT_SyntheticFuels!$B$4:$B$1000)*1,[1]OUT_SyntheticFuels!I$4:I$1000)</f>
        <v>9.8792964152201105E-8</v>
      </c>
      <c r="K2029" s="7" cm="1">
        <f t="array" ref="K2029">SUMPRODUCT(("CT_CWODBDS"=[1]OUT_SyntheticFuels!$C$4:$C$1000)*1,("Var_cap"=[1]OUT_SyntheticFuels!$B$4:$B$1000)*1,[1]OUT_SyntheticFuels!J$4:J$1000)</f>
        <v>7.8724189824130203E-8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5.4241862142371099E-3</v>
      </c>
      <c r="G2031" s="7" cm="1">
        <f t="array" ref="G2031">SUMPRODUCT(("CT_CWODETH"=[1]OUT_SyntheticFuels!$C$4:$C$1000)*1,("Var_cap"=[1]OUT_SyntheticFuels!$B$4:$B$1000)*1,[1]OUT_SyntheticFuels!F$4:F$1000)</f>
        <v>8.1883361999733617E-8</v>
      </c>
      <c r="H2031" s="7" cm="1">
        <f t="array" ref="H2031">SUMPRODUCT(("CT_CWODETH"=[1]OUT_SyntheticFuels!$C$4:$C$1000)*1,("Var_cap"=[1]OUT_SyntheticFuels!$B$4:$B$1000)*1,[1]OUT_SyntheticFuels!G$4:G$1000)</f>
        <v>7.9463153590184077E-8</v>
      </c>
      <c r="I2031" s="7" cm="1">
        <f t="array" ref="I2031">SUMPRODUCT(("CT_CWODETH"=[1]OUT_SyntheticFuels!$C$4:$C$1000)*1,("Var_cap"=[1]OUT_SyntheticFuels!$B$4:$B$1000)*1,[1]OUT_SyntheticFuels!H$4:H$1000)</f>
        <v>6.5195498170217414E-8</v>
      </c>
      <c r="J2031" s="7" cm="1">
        <f t="array" ref="J2031">SUMPRODUCT(("CT_CWODETH"=[1]OUT_SyntheticFuels!$C$4:$C$1000)*1,("Var_cap"=[1]OUT_SyntheticFuels!$B$4:$B$1000)*1,[1]OUT_SyntheticFuels!I$4:I$1000)</f>
        <v>5.2197546220001875E-8</v>
      </c>
      <c r="K2031" s="7" cm="1">
        <f t="array" ref="K2031">SUMPRODUCT(("CT_CWODETH"=[1]OUT_SyntheticFuels!$C$4:$C$1000)*1,("Var_cap"=[1]OUT_SyntheticFuels!$B$4:$B$1000)*1,[1]OUT_SyntheticFuels!J$4:J$1000)</f>
        <v>2.9658329745798698E-8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4.9185205971819697E-2</v>
      </c>
      <c r="G2033" s="7" cm="1">
        <f t="array" ref="G2033">SUMPRODUCT(("SUP_MNRBIO"=[1]OUT_SyntheticFuels!$C$4:$C$1000)*1,("Var_cap"=[1]OUT_SyntheticFuels!$B$4:$B$1000)*1,[1]OUT_SyntheticFuels!F$4:F$1000)</f>
        <v>0.187136701658179</v>
      </c>
      <c r="H2033" s="7" cm="1">
        <f t="array" ref="H2033">SUMPRODUCT(("SUP_MNRBIO"=[1]OUT_SyntheticFuels!$C$4:$C$1000)*1,("Var_cap"=[1]OUT_SyntheticFuels!$B$4:$B$1000)*1,[1]OUT_SyntheticFuels!G$4:G$1000)</f>
        <v>0.18865610982122699</v>
      </c>
      <c r="I2033" s="7" cm="1">
        <f t="array" ref="I2033">SUMPRODUCT(("SUP_MNRBIO"=[1]OUT_SyntheticFuels!$C$4:$C$1000)*1,("Var_cap"=[1]OUT_SyntheticFuels!$B$4:$B$1000)*1,[1]OUT_SyntheticFuels!H$4:H$1000)</f>
        <v>0.22153205514854701</v>
      </c>
      <c r="J2033" s="7" cm="1">
        <f t="array" ref="J2033">SUMPRODUCT(("SUP_MNRBIO"=[1]OUT_SyntheticFuels!$C$4:$C$1000)*1,("Var_cap"=[1]OUT_SyntheticFuels!$B$4:$B$1000)*1,[1]OUT_SyntheticFuels!I$4:I$1000)</f>
        <v>0.221532068814976</v>
      </c>
      <c r="K2033" s="7" cm="1">
        <f t="array" ref="K2033">SUMPRODUCT(("SUP_MNRBIO"=[1]OUT_SyntheticFuels!$C$4:$C$1000)*1,("Var_cap"=[1]OUT_SyntheticFuels!$B$4:$B$1000)*1,[1]OUT_SyntheticFuels!J$4:J$1000)</f>
        <v>0.34965035351930601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0.21266558944961075</v>
      </c>
      <c r="G2034" s="7" cm="1">
        <f t="array" ref="G2034">SUMPRODUCT(("SUP_WSTBIO"=[1]OUT_SyntheticFuels!$C$4:$C$1000)*1,("Var_cap"=[1]OUT_SyntheticFuels!$B$4:$B$1000)*1,[1]OUT_SyntheticFuels!F$4:F$1000)</f>
        <v>0.21295950217803231</v>
      </c>
      <c r="H2034" s="7" cm="1">
        <f t="array" ref="H2034">SUMPRODUCT(("SUP_WSTBIO"=[1]OUT_SyntheticFuels!$C$4:$C$1000)*1,("Var_cap"=[1]OUT_SyntheticFuels!$B$4:$B$1000)*1,[1]OUT_SyntheticFuels!G$4:G$1000)</f>
        <v>0.21295950217803231</v>
      </c>
      <c r="I2034" s="7" cm="1">
        <f t="array" ref="I2034">SUMPRODUCT(("SUP_WSTBIO"=[1]OUT_SyntheticFuels!$C$4:$C$1000)*1,("Var_cap"=[1]OUT_SyntheticFuels!$B$4:$B$1000)*1,[1]OUT_SyntheticFuels!H$4:H$1000)</f>
        <v>0.21222384927740759</v>
      </c>
      <c r="J2034" s="7" cm="1">
        <f t="array" ref="J2034">SUMPRODUCT(("SUP_WSTBIO"=[1]OUT_SyntheticFuels!$C$4:$C$1000)*1,("Var_cap"=[1]OUT_SyntheticFuels!$B$4:$B$1000)*1,[1]OUT_SyntheticFuels!I$4:I$1000)</f>
        <v>0.20569220767527399</v>
      </c>
      <c r="K2034" s="7" cm="1">
        <f t="array" ref="K2034">SUMPRODUCT(("SUP_WSTBIO"=[1]OUT_SyntheticFuels!$C$4:$C$1000)*1,("Var_cap"=[1]OUT_SyntheticFuels!$B$4:$B$1000)*1,[1]OUT_SyntheticFuels!J$4:J$1000)</f>
        <v>0.37191047608505101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3.7089438736701502E-8</v>
      </c>
      <c r="K2036" s="7" cm="1">
        <f t="array" ref="K2036">SUMPRODUCT(("SUP_WSTHTGBIO"=[1]OUT_SyntheticFuels!$C$4:$C$1000)*1,("Var_cap"=[1]OUT_SyntheticFuels!$B$4:$B$1000)*1,[1]OUT_SyntheticFuels!J$4:J$1000)</f>
        <v>3.7089438736701502E-8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0</v>
      </c>
      <c r="G2038" s="7" cm="1">
        <f t="array" ref="G2038">SUMPRODUCT(("SUP_WODBIO"=[1]OUT_SyntheticFuels!$C$4:$C$1000)*1,("Var_cap"=[1]OUT_SyntheticFuels!$B$4:$B$1000)*1,[1]OUT_SyntheticFuels!F$4:F$1000)</f>
        <v>5.3629748763715799E-8</v>
      </c>
      <c r="H2038" s="7" cm="1">
        <f t="array" ref="H2038">SUMPRODUCT(("SUP_WODBIO"=[1]OUT_SyntheticFuels!$C$4:$C$1000)*1,("Var_cap"=[1]OUT_SyntheticFuels!$B$4:$B$1000)*1,[1]OUT_SyntheticFuels!G$4:G$1000)</f>
        <v>5.3629748763715799E-8</v>
      </c>
      <c r="I2038" s="7" cm="1">
        <f t="array" ref="I2038">SUMPRODUCT(("SUP_WODBIO"=[1]OUT_SyntheticFuels!$C$4:$C$1000)*1,("Var_cap"=[1]OUT_SyntheticFuels!$B$4:$B$1000)*1,[1]OUT_SyntheticFuels!H$4:H$1000)</f>
        <v>5.3629748763715799E-8</v>
      </c>
      <c r="J2038" s="7" cm="1">
        <f t="array" ref="J2038">SUMPRODUCT(("SUP_WODBIO"=[1]OUT_SyntheticFuels!$C$4:$C$1000)*1,("Var_cap"=[1]OUT_SyntheticFuels!$B$4:$B$1000)*1,[1]OUT_SyntheticFuels!I$4:I$1000)</f>
        <v>6.7201141688481802E-8</v>
      </c>
      <c r="K2038" s="7" cm="1">
        <f t="array" ref="K2038">SUMPRODUCT(("SUP_WODBIO"=[1]OUT_SyntheticFuels!$C$4:$C$1000)*1,("Var_cap"=[1]OUT_SyntheticFuels!$B$4:$B$1000)*1,[1]OUT_SyntheticFuels!J$4:J$1000)</f>
        <v>2.2540669886322098E-2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4.2264642077002798E-2</v>
      </c>
      <c r="G2040" s="7" cm="1">
        <f t="array" ref="G2040">SUMPRODUCT(("SUP_BIONGA"=[1]OUT_SyntheticFuels!$C$4:$C$1000)*1,("Var_cap"=[1]OUT_SyntheticFuels!$B$4:$B$1000)*1,[1]OUT_SyntheticFuels!F$4:F$1000)</f>
        <v>0.17274088111245922</v>
      </c>
      <c r="H2040" s="7" cm="1">
        <f t="array" ref="H2040">SUMPRODUCT(("SUP_BIONGA"=[1]OUT_SyntheticFuels!$C$4:$C$1000)*1,("Var_cap"=[1]OUT_SyntheticFuels!$B$4:$B$1000)*1,[1]OUT_SyntheticFuels!G$4:G$1000)</f>
        <v>0.13699684526470643</v>
      </c>
      <c r="I2040" s="7" cm="1">
        <f t="array" ref="I2040">SUMPRODUCT(("SUP_BIONGA"=[1]OUT_SyntheticFuels!$C$4:$C$1000)*1,("Var_cap"=[1]OUT_SyntheticFuels!$B$4:$B$1000)*1,[1]OUT_SyntheticFuels!H$4:H$1000)</f>
        <v>0.12402287732914002</v>
      </c>
      <c r="J2040" s="7" cm="1">
        <f t="array" ref="J2040">SUMPRODUCT(("SUP_BIONGA"=[1]OUT_SyntheticFuels!$C$4:$C$1000)*1,("Var_cap"=[1]OUT_SyntheticFuels!$B$4:$B$1000)*1,[1]OUT_SyntheticFuels!I$4:I$1000)</f>
        <v>9.2010913925490462E-2</v>
      </c>
      <c r="K2040" s="7" cm="1">
        <f t="array" ref="K2040">SUMPRODUCT(("SUP_BIONGA"=[1]OUT_SyntheticFuels!$C$4:$C$1000)*1,("Var_cap"=[1]OUT_SyntheticFuels!$B$4:$B$1000)*1,[1]OUT_SyntheticFuels!J$4:J$1000)</f>
        <v>0.33180991079268801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0.35456342001663599</v>
      </c>
      <c r="G2041" s="7" cm="1">
        <f t="array" ref="G2041">SUMPRODUCT(("CT_CWODPLT"=[1]OUT_SyntheticFuels!$C$4:$C$1000)*1,("Var_cap"=[1]OUT_SyntheticFuels!$B$4:$B$1000)*1,[1]OUT_SyntheticFuels!F$4:F$1000)</f>
        <v>0.40997306046674398</v>
      </c>
      <c r="H2041" s="7" cm="1">
        <f t="array" ref="H2041">SUMPRODUCT(("CT_CWODPLT"=[1]OUT_SyntheticFuels!$C$4:$C$1000)*1,("Var_cap"=[1]OUT_SyntheticFuels!$B$4:$B$1000)*1,[1]OUT_SyntheticFuels!G$4:G$1000)</f>
        <v>0.40997306046674398</v>
      </c>
      <c r="I2041" s="7" cm="1">
        <f t="array" ref="I2041">SUMPRODUCT(("CT_CWODPLT"=[1]OUT_SyntheticFuels!$C$4:$C$1000)*1,("Var_cap"=[1]OUT_SyntheticFuels!$B$4:$B$1000)*1,[1]OUT_SyntheticFuels!H$4:H$1000)</f>
        <v>0.42210602203909997</v>
      </c>
      <c r="J2041" s="7" cm="1">
        <f t="array" ref="J2041">SUMPRODUCT(("CT_CWODPLT"=[1]OUT_SyntheticFuels!$C$4:$C$1000)*1,("Var_cap"=[1]OUT_SyntheticFuels!$B$4:$B$1000)*1,[1]OUT_SyntheticFuels!I$4:I$1000)</f>
        <v>0.52663182802185504</v>
      </c>
      <c r="K2041" s="7" cm="1">
        <f t="array" ref="K2041">SUMPRODUCT(("CT_CWODPLT"=[1]OUT_SyntheticFuels!$C$4:$C$1000)*1,("Var_cap"=[1]OUT_SyntheticFuels!$B$4:$B$1000)*1,[1]OUT_SyntheticFuels!J$4:J$1000)</f>
        <v>0.53783654012411897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0</v>
      </c>
      <c r="J2042" s="7" cm="1">
        <f t="array" ref="J2042">SUMPRODUCT(("SUP_H2NGA"=[1]OUT_SyntheticFuels!$C$4:$C$1000)*1,("Var_cap"=[1]OUT_SyntheticFuels!$B$4:$B$1000)*1,[1]OUT_SyntheticFuels!I$4:I$1000)</f>
        <v>0</v>
      </c>
      <c r="K2042" s="7" cm="1">
        <f t="array" ref="K2042">SUMPRODUCT(("SUP_H2NGA"=[1]OUT_SyntheticFuels!$C$4:$C$1000)*1,("Var_cap"=[1]OUT_SyntheticFuels!$B$4:$B$1000)*1,[1]OUT_SyntheticFuels!J$4:J$1000)</f>
        <v>0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0</v>
      </c>
      <c r="J2043" s="7" cm="1">
        <f t="array" ref="J2043">SUMPRODUCT(("SUP_H2DSL"=[1]OUT_SyntheticFuels!$C$4:$C$1000)*1,("Var_cap"=[1]OUT_SyntheticFuels!$B$4:$B$1000)*1,[1]OUT_SyntheticFuels!I$4:I$1000)</f>
        <v>0</v>
      </c>
      <c r="K2043" s="7" cm="1">
        <f t="array" ref="K2043">SUMPRODUCT(("SUP_H2DSL"=[1]OUT_SyntheticFuels!$C$4:$C$1000)*1,("Var_cap"=[1]OUT_SyntheticFuels!$B$4:$B$1000)*1,[1]OUT_SyntheticFuels!J$4:J$1000)</f>
        <v>0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0</v>
      </c>
      <c r="J2044" s="7" cm="1">
        <f t="array" ref="J2044">SUMPRODUCT(("SUP_H2GSL"=[1]OUT_SyntheticFuels!$C$4:$C$1000)*1,("Var_cap"=[1]OUT_SyntheticFuels!$B$4:$B$1000)*1,[1]OUT_SyntheticFuels!I$4:I$1000)</f>
        <v>0</v>
      </c>
      <c r="K2044" s="7" cm="1">
        <f t="array" ref="K2044">SUMPRODUCT(("SUP_H2GSL"=[1]OUT_SyntheticFuels!$C$4:$C$1000)*1,("Var_cap"=[1]OUT_SyntheticFuels!$B$4:$B$1000)*1,[1]OUT_SyntheticFuels!J$4:J$1000)</f>
        <v>0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713.77022217538297</v>
      </c>
      <c r="D3" s="3">
        <f t="shared" ref="D3:H3" si="0">SUM(D4:D7)</f>
        <v>703.77276760006851</v>
      </c>
      <c r="E3" s="3">
        <f t="shared" si="0"/>
        <v>686.64032644831809</v>
      </c>
      <c r="F3" s="3">
        <f t="shared" si="0"/>
        <v>660.16343110723869</v>
      </c>
      <c r="G3" s="3">
        <f t="shared" si="0"/>
        <v>620.50254985586605</v>
      </c>
      <c r="H3" s="3">
        <f t="shared" si="0"/>
        <v>593.23071914134607</v>
      </c>
    </row>
    <row r="4" spans="2:8" x14ac:dyDescent="0.25">
      <c r="B4" s="25" t="s">
        <v>1728</v>
      </c>
      <c r="C4" s="1">
        <f>'SPS1'!F761</f>
        <v>142.21733056075962</v>
      </c>
      <c r="D4" s="1">
        <f>'SPS1'!G761</f>
        <v>140.29983347296593</v>
      </c>
      <c r="E4" s="1">
        <f>'SPS1'!H761</f>
        <v>143.12360415461779</v>
      </c>
      <c r="F4" s="1">
        <f>'SPS1'!I761</f>
        <v>145.38667664789881</v>
      </c>
      <c r="G4" s="1">
        <f>'SPS1'!J761</f>
        <v>145.69296911887946</v>
      </c>
      <c r="H4" s="1">
        <f>'SPS1'!K761</f>
        <v>144.74556793830212</v>
      </c>
    </row>
    <row r="5" spans="2:8" x14ac:dyDescent="0.25">
      <c r="B5" s="25" t="s">
        <v>1729</v>
      </c>
      <c r="C5" s="1">
        <f>'SPS1'!F880</f>
        <v>140.10104967082094</v>
      </c>
      <c r="D5" s="1">
        <f>'SPS1'!G880</f>
        <v>139.79134418640891</v>
      </c>
      <c r="E5" s="1">
        <f>'SPS1'!H880</f>
        <v>141.53884270915825</v>
      </c>
      <c r="F5" s="1">
        <f>'SPS1'!I880</f>
        <v>140.05922148644694</v>
      </c>
      <c r="G5" s="1">
        <f>'SPS1'!J880</f>
        <v>130.96177998303915</v>
      </c>
      <c r="H5" s="1">
        <f>'SPS1'!K880</f>
        <v>122.49437264514268</v>
      </c>
    </row>
    <row r="6" spans="2:8" x14ac:dyDescent="0.25">
      <c r="B6" s="25" t="s">
        <v>1730</v>
      </c>
      <c r="C6" s="1">
        <f>'SPS1'!F970</f>
        <v>217.10014694735275</v>
      </c>
      <c r="D6" s="1">
        <f>'SPS1'!G970</f>
        <v>216.58783164207543</v>
      </c>
      <c r="E6" s="1">
        <f>'SPS1'!H970</f>
        <v>213.19944309719344</v>
      </c>
      <c r="F6" s="1">
        <f>'SPS1'!I970</f>
        <v>213.3047203699729</v>
      </c>
      <c r="G6" s="1">
        <f>'SPS1'!J970</f>
        <v>206.94304700569705</v>
      </c>
      <c r="H6" s="1">
        <f>'SPS1'!K970</f>
        <v>198.61658508343248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214.35169499644968</v>
      </c>
      <c r="D7" s="1">
        <f>'SPS1'!G1134+'SPS1'!G1313+'SPS1'!G1397+'SPS1'!G1481+'SPS1'!G1488+'SPS1'!G1495+'SPS1'!G1544+'SPS1'!G1591+'SPS1'!G1638</f>
        <v>207.09375829861821</v>
      </c>
      <c r="E7" s="1">
        <f>'SPS1'!H1134+'SPS1'!H1313+'SPS1'!H1397+'SPS1'!H1481+'SPS1'!H1488+'SPS1'!H1495+'SPS1'!H1544+'SPS1'!H1591+'SPS1'!H1638</f>
        <v>188.77843648734859</v>
      </c>
      <c r="F7" s="1">
        <f>'SPS1'!I1134+'SPS1'!I1313+'SPS1'!I1397+'SPS1'!I1481+'SPS1'!I1488+'SPS1'!I1495+'SPS1'!I1544+'SPS1'!I1591+'SPS1'!I1638</f>
        <v>161.41281260292013</v>
      </c>
      <c r="G7" s="1">
        <f>'SPS1'!J1134+'SPS1'!J1313+'SPS1'!J1397+'SPS1'!J1481+'SPS1'!J1488+'SPS1'!J1495+'SPS1'!J1544+'SPS1'!J1591+'SPS1'!J1638</f>
        <v>136.90475374825039</v>
      </c>
      <c r="H7" s="1">
        <f>'SPS1'!K1134+'SPS1'!K1313+'SPS1'!K1397+'SPS1'!K1481+'SPS1'!K1488+'SPS1'!K1495+'SPS1'!K1544+'SPS1'!K1591+'SPS1'!K1638</f>
        <v>127.37419347446877</v>
      </c>
    </row>
    <row r="8" spans="2:8" x14ac:dyDescent="0.25">
      <c r="B8" s="2" t="s">
        <v>1736</v>
      </c>
      <c r="C8" s="3">
        <f>SUM(C9:C12)</f>
        <v>508.59137051812041</v>
      </c>
      <c r="D8" s="3">
        <f t="shared" ref="D8:H8" si="1">SUM(D9:D12)</f>
        <v>495.86001489370125</v>
      </c>
      <c r="E8" s="3">
        <f t="shared" si="1"/>
        <v>445.96583196499967</v>
      </c>
      <c r="F8" s="3">
        <f t="shared" si="1"/>
        <v>474.96644589488471</v>
      </c>
      <c r="G8" s="3">
        <f t="shared" si="1"/>
        <v>438.55657496228162</v>
      </c>
      <c r="H8" s="3">
        <f t="shared" si="1"/>
        <v>404.44955892981403</v>
      </c>
    </row>
    <row r="9" spans="2:8" x14ac:dyDescent="0.25">
      <c r="B9" s="25" t="s">
        <v>1733</v>
      </c>
      <c r="C9" s="1">
        <f>'SPS1'!F289+'SPS1'!F407</f>
        <v>493.29648153017291</v>
      </c>
      <c r="D9" s="1">
        <f>'SPS1'!G289+'SPS1'!G407</f>
        <v>474.45126159851321</v>
      </c>
      <c r="E9" s="1">
        <f>'SPS1'!H289+'SPS1'!H407</f>
        <v>420.84949800010457</v>
      </c>
      <c r="F9" s="1">
        <f>'SPS1'!I289+'SPS1'!I407</f>
        <v>448.19338553861229</v>
      </c>
      <c r="G9" s="1">
        <f>'SPS1'!J289+'SPS1'!J407</f>
        <v>408.34028151152552</v>
      </c>
      <c r="H9" s="1">
        <f>'SPS1'!K289+'SPS1'!K407</f>
        <v>348.85895115974495</v>
      </c>
    </row>
    <row r="10" spans="2:8" x14ac:dyDescent="0.25">
      <c r="B10" s="25" t="s">
        <v>1734</v>
      </c>
      <c r="C10" s="1">
        <f>'SPS1'!F588+'SPS1'!F602+'SPS1'!F642</f>
        <v>15.289868523023344</v>
      </c>
      <c r="D10" s="1">
        <f>'SPS1'!G588+'SPS1'!G602+'SPS1'!G642</f>
        <v>21.401271257040037</v>
      </c>
      <c r="E10" s="1">
        <f>'SPS1'!H588+'SPS1'!H602+'SPS1'!H642</f>
        <v>25.108994608313377</v>
      </c>
      <c r="F10" s="1">
        <f>'SPS1'!I588+'SPS1'!I602+'SPS1'!I642</f>
        <v>26.765928829838458</v>
      </c>
      <c r="G10" s="1">
        <f>'SPS1'!J588+'SPS1'!J602+'SPS1'!J642</f>
        <v>26.468644403486213</v>
      </c>
      <c r="H10" s="1">
        <f>'SPS1'!K588+'SPS1'!K602+'SPS1'!K642</f>
        <v>44.682742775727704</v>
      </c>
    </row>
    <row r="11" spans="2:8" x14ac:dyDescent="0.25">
      <c r="B11" s="25" t="s">
        <v>1732</v>
      </c>
      <c r="C11" s="1">
        <f>'SPS1'!F677</f>
        <v>5.0204649241269222E-3</v>
      </c>
      <c r="D11" s="1">
        <f>'SPS1'!G677</f>
        <v>7.4820381480240825E-3</v>
      </c>
      <c r="E11" s="1">
        <f>'SPS1'!H677</f>
        <v>7.3393565817509963E-3</v>
      </c>
      <c r="F11" s="1">
        <f>'SPS1'!I677</f>
        <v>7.1315264339866314E-3</v>
      </c>
      <c r="G11" s="1">
        <f>'SPS1'!J677</f>
        <v>3.7476490472698885</v>
      </c>
      <c r="H11" s="1">
        <f>'SPS1'!K677</f>
        <v>10.90786499434137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 x14ac:dyDescent="0.25">
      <c r="B13" s="2" t="s">
        <v>1737</v>
      </c>
      <c r="C13" s="3">
        <f>'SPS1'!F2+'SPS1'!F20-'SPS1'!F55</f>
        <v>962.2589324198957</v>
      </c>
      <c r="D13" s="3">
        <f>'SPS1'!G2+'SPS1'!G20-'SPS1'!G55</f>
        <v>960.95352169523676</v>
      </c>
      <c r="E13" s="3">
        <f>'SPS1'!H2+'SPS1'!H20-'SPS1'!H55</f>
        <v>873.69625188479858</v>
      </c>
      <c r="F13" s="3">
        <f>'SPS1'!I2+'SPS1'!I20-'SPS1'!I55</f>
        <v>867.06352078812279</v>
      </c>
      <c r="G13" s="3">
        <f>'SPS1'!J2+'SPS1'!J20-'SPS1'!J55</f>
        <v>766.34274559431401</v>
      </c>
      <c r="H13" s="3">
        <f>'SPS1'!K2+'SPS1'!K20-'SPS1'!K55</f>
        <v>675.74266611457165</v>
      </c>
    </row>
    <row r="14" spans="2:8" x14ac:dyDescent="0.25">
      <c r="B14" s="25" t="s">
        <v>1738</v>
      </c>
      <c r="C14" s="1">
        <f>'SPS1'!F2</f>
        <v>299.34488112048206</v>
      </c>
      <c r="D14" s="1">
        <f>'SPS1'!G2</f>
        <v>293.52053175941626</v>
      </c>
      <c r="E14" s="1">
        <f>'SPS1'!H2</f>
        <v>331.00552665679123</v>
      </c>
      <c r="F14" s="1">
        <f>'SPS1'!I2</f>
        <v>356.87657415654479</v>
      </c>
      <c r="G14" s="1">
        <f>'SPS1'!J2</f>
        <v>382.01924923756889</v>
      </c>
      <c r="H14" s="1">
        <f>'SPS1'!K2</f>
        <v>436.75775927319387</v>
      </c>
    </row>
    <row r="15" spans="2:8" x14ac:dyDescent="0.25">
      <c r="B15" s="25" t="s">
        <v>19</v>
      </c>
      <c r="C15" s="1">
        <f>'SPS1'!F20</f>
        <v>780.08405130825929</v>
      </c>
      <c r="D15" s="1">
        <f>'SPS1'!G20</f>
        <v>703.36183081686886</v>
      </c>
      <c r="E15" s="1">
        <f>'SPS1'!H20</f>
        <v>597.3983020668278</v>
      </c>
      <c r="F15" s="1">
        <f>'SPS1'!I20</f>
        <v>565.67698659916198</v>
      </c>
      <c r="G15" s="1">
        <f>'SPS1'!J20</f>
        <v>408.33206510519346</v>
      </c>
      <c r="H15" s="1">
        <f>'SPS1'!K20</f>
        <v>255.82731718014583</v>
      </c>
    </row>
    <row r="16" spans="2:8" x14ac:dyDescent="0.25">
      <c r="B16" s="25" t="s">
        <v>24</v>
      </c>
      <c r="C16" s="1">
        <f>'SPS1'!F55</f>
        <v>117.17000000884565</v>
      </c>
      <c r="D16" s="1">
        <f>'SPS1'!G55</f>
        <v>35.928840881048345</v>
      </c>
      <c r="E16" s="1">
        <f>'SPS1'!H55</f>
        <v>54.707576838820444</v>
      </c>
      <c r="F16" s="1">
        <f>'SPS1'!I55</f>
        <v>55.490039967583925</v>
      </c>
      <c r="G16" s="1">
        <f>'SPS1'!J55</f>
        <v>24.008568748448358</v>
      </c>
      <c r="H16" s="1">
        <f>'SPS1'!K55</f>
        <v>16.842410338768076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2024-10-31T14:00:56Z</dcterms:modified>
</cp:coreProperties>
</file>