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Feb - Mar 2024\"/>
    </mc:Choice>
  </mc:AlternateContent>
  <xr:revisionPtr revIDLastSave="0" documentId="13_ncr:1_{7436F0D1-EE29-4E9E-9E4E-C5FCECEA8075}" xr6:coauthVersionLast="47" xr6:coauthVersionMax="47" xr10:uidLastSave="{00000000-0000-0000-0000-000000000000}"/>
  <bookViews>
    <workbookView xWindow="-110" yWindow="-11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85" i="1" l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 s="1"/>
  <c r="H1688" i="1" a="1"/>
  <c r="H1688" i="1"/>
  <c r="F1688" i="1" a="1"/>
  <c r="F1688" i="1" s="1"/>
  <c r="G1688" i="1" a="1"/>
  <c r="G1688" i="1" s="1"/>
  <c r="K1688" i="1" a="1"/>
  <c r="K1688" i="1" s="1"/>
  <c r="I1688" i="1" a="1"/>
  <c r="I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2016" i="1" a="1"/>
  <c r="K2016" i="1" s="1"/>
  <c r="J2016" i="1" a="1"/>
  <c r="J2016" i="1" s="1"/>
  <c r="I2016" i="1" a="1"/>
  <c r="I2016" i="1" s="1"/>
  <c r="H2016" i="1" a="1"/>
  <c r="H2016" i="1" s="1"/>
  <c r="J2008" i="1" a="1"/>
  <c r="J2008" i="1" s="1"/>
  <c r="J2009" i="1" s="1" a="1"/>
  <c r="J2009" i="1" s="1"/>
  <c r="I2008" i="1" a="1"/>
  <c r="I2008" i="1" s="1"/>
  <c r="I2009" i="1" s="1" a="1"/>
  <c r="I2009" i="1" s="1"/>
  <c r="F2008" i="1" a="1"/>
  <c r="F2008" i="1" s="1"/>
  <c r="K2005" i="1" a="1"/>
  <c r="K2005" i="1" s="1"/>
  <c r="K2006" i="1" a="1"/>
  <c r="K2006" i="1" s="1"/>
  <c r="I2006" i="1" a="1"/>
  <c r="I2006" i="1" s="1"/>
  <c r="G2016" i="1" a="1"/>
  <c r="G2016" i="1" s="1"/>
  <c r="F2016" i="1" a="1"/>
  <c r="F2016" i="1" s="1"/>
  <c r="K2015" i="1" a="1"/>
  <c r="K2015" i="1"/>
  <c r="J2015" i="1" a="1"/>
  <c r="J2015" i="1" s="1"/>
  <c r="K2011" i="1" a="1"/>
  <c r="K2011" i="1" s="1"/>
  <c r="K2012" i="1" s="1" a="1"/>
  <c r="K2012" i="1" s="1"/>
  <c r="I2015" i="1" a="1"/>
  <c r="I2015" i="1" s="1"/>
  <c r="G2013" i="1" a="1"/>
  <c r="G2013" i="1" s="1"/>
  <c r="G2014" i="1" s="1" a="1"/>
  <c r="G2014" i="1" s="1"/>
  <c r="I2011" i="1" a="1"/>
  <c r="I2011" i="1" s="1"/>
  <c r="I2012" i="1" s="1" a="1"/>
  <c r="I2012" i="1" s="1"/>
  <c r="F2009" i="1" a="1"/>
  <c r="F2009" i="1" s="1"/>
  <c r="H2010" i="1" a="1"/>
  <c r="H2010" i="1" s="1"/>
  <c r="J2006" i="1" a="1"/>
  <c r="J2006" i="1"/>
  <c r="G2008" i="1" a="1"/>
  <c r="G2008" i="1" s="1"/>
  <c r="G2009" i="1" s="1" a="1"/>
  <c r="G2009" i="1" s="1"/>
  <c r="H2015" i="1" a="1"/>
  <c r="H2015" i="1" s="1"/>
  <c r="I2010" i="1" a="1"/>
  <c r="I2010" i="1" s="1"/>
  <c r="J2011" i="1" a="1"/>
  <c r="J2011" i="1" s="1"/>
  <c r="J2010" i="1" a="1"/>
  <c r="J2010" i="1"/>
  <c r="K2013" i="1" a="1"/>
  <c r="K2013" i="1" s="1"/>
  <c r="K2014" i="1" s="1" a="1"/>
  <c r="K2014" i="1" s="1"/>
  <c r="H2008" i="1" a="1"/>
  <c r="H2008" i="1" s="1"/>
  <c r="H2009" i="1" s="1" a="1"/>
  <c r="H2009" i="1" s="1"/>
  <c r="G2015" i="1" a="1"/>
  <c r="G2015" i="1" s="1"/>
  <c r="F2015" i="1" a="1"/>
  <c r="F2015" i="1"/>
  <c r="K2010" i="1" a="1"/>
  <c r="K2010" i="1" s="1"/>
  <c r="J2013" i="1" a="1"/>
  <c r="J2013" i="1" s="1"/>
  <c r="J2014" i="1" s="1" a="1"/>
  <c r="J2014" i="1" s="1"/>
  <c r="H2013" i="1" a="1"/>
  <c r="H2013" i="1" s="1"/>
  <c r="H2014" i="1" s="1" a="1"/>
  <c r="H2014" i="1" s="1"/>
  <c r="H2011" i="1" a="1"/>
  <c r="H2011" i="1"/>
  <c r="H2012" i="1" s="1" a="1"/>
  <c r="H2012" i="1" s="1"/>
  <c r="G2010" i="1" a="1"/>
  <c r="G2010" i="1"/>
  <c r="G2006" i="1" a="1"/>
  <c r="G2006" i="1" s="1"/>
  <c r="F2011" i="1" a="1"/>
  <c r="F2011" i="1" s="1"/>
  <c r="F2012" i="1" s="1" a="1"/>
  <c r="F2012" i="1" s="1"/>
  <c r="H2006" i="1" a="1"/>
  <c r="H2006" i="1"/>
  <c r="I2013" i="1" a="1"/>
  <c r="I2013" i="1"/>
  <c r="I2014" i="1" s="1" a="1"/>
  <c r="I2014" i="1" s="1"/>
  <c r="J2012" i="1" a="1"/>
  <c r="J2012" i="1" s="1"/>
  <c r="F2010" i="1" a="1"/>
  <c r="F2010" i="1"/>
  <c r="F2013" i="1" a="1"/>
  <c r="F2013" i="1" s="1"/>
  <c r="F2014" i="1" s="1" a="1"/>
  <c r="F2014" i="1" s="1"/>
  <c r="G2011" i="1" a="1"/>
  <c r="G2011" i="1" s="1"/>
  <c r="G2012" i="1" s="1" a="1"/>
  <c r="G2012" i="1" s="1"/>
  <c r="K2008" i="1" a="1"/>
  <c r="K2008" i="1"/>
  <c r="K2009" i="1" s="1" a="1"/>
  <c r="K2009" i="1" s="1"/>
  <c r="F2006" i="1" a="1"/>
  <c r="F2006" i="1"/>
  <c r="K1994" i="1" a="1"/>
  <c r="K1994" i="1"/>
  <c r="K2000" i="1" a="1"/>
  <c r="K2000" i="1"/>
  <c r="H2000" i="1" a="1"/>
  <c r="H2000" i="1"/>
  <c r="H1995" i="1" a="1"/>
  <c r="H1995" i="1"/>
  <c r="J1998" i="1" a="1"/>
  <c r="J1998" i="1" s="1"/>
  <c r="J1999" i="1" s="1" a="1"/>
  <c r="J1999" i="1" s="1"/>
  <c r="H1996" i="1" a="1"/>
  <c r="H1996" i="1"/>
  <c r="J2003" i="1" a="1"/>
  <c r="J2003" i="1" s="1"/>
  <c r="J2004" i="1" s="1" a="1"/>
  <c r="J2004" i="1" s="1"/>
  <c r="H2003" i="1" a="1"/>
  <c r="H2003" i="1" s="1"/>
  <c r="I1996" i="1" a="1"/>
  <c r="I1996" i="1"/>
  <c r="J1995" i="1" a="1"/>
  <c r="J1995" i="1" s="1"/>
  <c r="K2003" i="1" a="1"/>
  <c r="K2003" i="1" s="1"/>
  <c r="K2004" i="1" s="1" a="1"/>
  <c r="K2004" i="1" s="1"/>
  <c r="I2003" i="1" a="1"/>
  <c r="I2003" i="1"/>
  <c r="I2004" i="1" s="1" a="1"/>
  <c r="I2004" i="1" s="1"/>
  <c r="G2003" i="1" a="1"/>
  <c r="G2003" i="1"/>
  <c r="G2004" i="1" s="1" a="1"/>
  <c r="G2004" i="1" s="1"/>
  <c r="K2001" i="1" a="1"/>
  <c r="K2001" i="1"/>
  <c r="J2001" i="1" a="1"/>
  <c r="J2001" i="1" s="1"/>
  <c r="J2002" i="1" s="1" a="1"/>
  <c r="J2002" i="1" s="1"/>
  <c r="J1996" i="1" a="1"/>
  <c r="J1996" i="1" s="1"/>
  <c r="G2000" i="1" a="1"/>
  <c r="G2000" i="1" s="1"/>
  <c r="I2001" i="1" a="1"/>
  <c r="I2001" i="1"/>
  <c r="H2001" i="1" a="1"/>
  <c r="H2001" i="1"/>
  <c r="H2002" i="1" s="1" a="1"/>
  <c r="H2002" i="1" s="1"/>
  <c r="G2001" i="1" a="1"/>
  <c r="G2001" i="1" s="1"/>
  <c r="G2002" i="1" s="1" a="1"/>
  <c r="G2002" i="1" s="1"/>
  <c r="F2001" i="1" a="1"/>
  <c r="F2001" i="1" s="1"/>
  <c r="F2002" i="1" s="1" a="1"/>
  <c r="F2002" i="1" s="1"/>
  <c r="H1998" i="1" a="1"/>
  <c r="H1998" i="1" s="1"/>
  <c r="H1999" i="1" s="1" a="1"/>
  <c r="H1999" i="1" s="1"/>
  <c r="J2000" i="1" a="1"/>
  <c r="J2000" i="1"/>
  <c r="F2000" i="1" a="1"/>
  <c r="F2000" i="1"/>
  <c r="K1998" i="1" a="1"/>
  <c r="K1998" i="1" s="1"/>
  <c r="K1999" i="1" s="1" a="1"/>
  <c r="K1999" i="1" s="1"/>
  <c r="F1998" i="1" a="1"/>
  <c r="F1998" i="1" s="1"/>
  <c r="F1999" i="1" s="1" a="1"/>
  <c r="F1999" i="1" s="1"/>
  <c r="F1996" i="1" a="1"/>
  <c r="F1996" i="1" s="1"/>
  <c r="G1995" i="1" a="1"/>
  <c r="G1995" i="1" s="1"/>
  <c r="K1995" i="1" a="1"/>
  <c r="K1995" i="1" s="1"/>
  <c r="I1995" i="1" a="1"/>
  <c r="I1995" i="1" s="1"/>
  <c r="F1995" i="1" a="1"/>
  <c r="F1995" i="1" s="1"/>
  <c r="I1998" i="1" a="1"/>
  <c r="I1998" i="1" s="1"/>
  <c r="I1999" i="1" s="1" a="1"/>
  <c r="I1999" i="1" s="1"/>
  <c r="I2002" i="1" a="1"/>
  <c r="I2002" i="1" s="1"/>
  <c r="J2005" i="1" a="1"/>
  <c r="J2005" i="1" s="1"/>
  <c r="I2005" i="1" a="1"/>
  <c r="I2005" i="1" s="1"/>
  <c r="H2005" i="1" a="1"/>
  <c r="H2005" i="1" s="1"/>
  <c r="I2000" i="1" a="1"/>
  <c r="I2000" i="1" s="1"/>
  <c r="G1998" i="1" a="1"/>
  <c r="G1998" i="1" s="1"/>
  <c r="G1999" i="1" s="1" a="1"/>
  <c r="G1999" i="1" s="1"/>
  <c r="G2005" i="1" a="1"/>
  <c r="G2005" i="1"/>
  <c r="F2005" i="1" a="1"/>
  <c r="F2005" i="1" s="1"/>
  <c r="J1994" i="1" a="1"/>
  <c r="J1994" i="1" s="1"/>
  <c r="K1996" i="1" a="1"/>
  <c r="K1996" i="1" s="1"/>
  <c r="F2003" i="1" a="1"/>
  <c r="F2003" i="1" s="1"/>
  <c r="F2004" i="1" s="1" a="1"/>
  <c r="F2004" i="1" s="1"/>
  <c r="G1996" i="1" a="1"/>
  <c r="G1996" i="1" s="1"/>
  <c r="H2004" i="1" a="1"/>
  <c r="H2004" i="1" s="1"/>
  <c r="K2002" i="1" a="1"/>
  <c r="K2002" i="1" s="1"/>
  <c r="F1991" i="1" a="1"/>
  <c r="F1991" i="1" s="1"/>
  <c r="K1990" i="1" a="1"/>
  <c r="K1990" i="1" s="1"/>
  <c r="J1989" i="1" a="1"/>
  <c r="J1989" i="1"/>
  <c r="F1988" i="1" a="1"/>
  <c r="F1988" i="1"/>
  <c r="I1987" i="1" a="1"/>
  <c r="I1987" i="1" s="1"/>
  <c r="F1984" i="1" a="1"/>
  <c r="F1984" i="1" s="1"/>
  <c r="K1987" i="1" a="1"/>
  <c r="K1987" i="1" s="1"/>
  <c r="I1986" i="1" a="1"/>
  <c r="I1986" i="1"/>
  <c r="K1984" i="1" a="1"/>
  <c r="K1984" i="1" s="1"/>
  <c r="G1985" i="1" a="1"/>
  <c r="G1985" i="1" s="1"/>
  <c r="F1985" i="1" a="1"/>
  <c r="F1985" i="1" s="1"/>
  <c r="J1988" i="1" a="1"/>
  <c r="J1988" i="1" s="1"/>
  <c r="G1991" i="1" a="1"/>
  <c r="G1991" i="1"/>
  <c r="J1990" i="1" a="1"/>
  <c r="J1990" i="1" s="1"/>
  <c r="F1994" i="1" a="1"/>
  <c r="F1994" i="1" s="1"/>
  <c r="G1988" i="1" a="1"/>
  <c r="G1988" i="1" s="1"/>
  <c r="F1990" i="1" a="1"/>
  <c r="F1990" i="1" s="1"/>
  <c r="F1992" i="1" a="1"/>
  <c r="F1992" i="1"/>
  <c r="G1989" i="1" a="1"/>
  <c r="G1989" i="1"/>
  <c r="I1988" i="1" a="1"/>
  <c r="I1988" i="1" s="1"/>
  <c r="H1985" i="1" a="1"/>
  <c r="H1985" i="1" s="1"/>
  <c r="H1984" i="1" a="1"/>
  <c r="H1984" i="1" s="1"/>
  <c r="I1985" i="1" a="1"/>
  <c r="I1985" i="1"/>
  <c r="J1991" i="1" a="1"/>
  <c r="J1991" i="1"/>
  <c r="K1993" i="1" a="1"/>
  <c r="K1993" i="1" s="1"/>
  <c r="H1988" i="1" a="1"/>
  <c r="H1988" i="1" s="1"/>
  <c r="K1989" i="1" a="1"/>
  <c r="K1989" i="1" s="1"/>
  <c r="J1993" i="1" a="1"/>
  <c r="J1993" i="1"/>
  <c r="H1990" i="1" a="1"/>
  <c r="H1990" i="1"/>
  <c r="I1993" i="1" a="1"/>
  <c r="I1993" i="1" s="1"/>
  <c r="G1993" i="1" a="1"/>
  <c r="G1993" i="1" s="1"/>
  <c r="K1992" i="1" a="1"/>
  <c r="K1992" i="1" s="1"/>
  <c r="J1992" i="1" a="1"/>
  <c r="J1992" i="1"/>
  <c r="I1989" i="1" a="1"/>
  <c r="I1989" i="1"/>
  <c r="I1991" i="1" a="1"/>
  <c r="I1991" i="1" s="1"/>
  <c r="I1990" i="1" a="1"/>
  <c r="I1990" i="1" s="1"/>
  <c r="H1989" i="1" a="1"/>
  <c r="H1989" i="1" s="1"/>
  <c r="K1986" i="1" a="1"/>
  <c r="K1986" i="1"/>
  <c r="J1985" i="1" a="1"/>
  <c r="J1985" i="1"/>
  <c r="F1986" i="1" a="1"/>
  <c r="F1986" i="1"/>
  <c r="H1986" i="1" a="1"/>
  <c r="H1986" i="1" s="1"/>
  <c r="K1985" i="1" a="1"/>
  <c r="K1985" i="1" s="1"/>
  <c r="K1988" i="1" a="1"/>
  <c r="K1988" i="1"/>
  <c r="G1990" i="1" a="1"/>
  <c r="G1990" i="1"/>
  <c r="H1987" i="1" a="1"/>
  <c r="H1987" i="1"/>
  <c r="I1984" i="1" a="1"/>
  <c r="I1984" i="1" s="1"/>
  <c r="G1984" i="1" a="1"/>
  <c r="G1984" i="1" s="1"/>
  <c r="J1987" i="1" a="1"/>
  <c r="J1987" i="1"/>
  <c r="K1991" i="1" a="1"/>
  <c r="K1991" i="1"/>
  <c r="I1994" i="1" a="1"/>
  <c r="I1994" i="1"/>
  <c r="G1987" i="1" a="1"/>
  <c r="G1987" i="1" s="1"/>
  <c r="H1994" i="1" a="1"/>
  <c r="H1994" i="1" s="1"/>
  <c r="H1992" i="1" a="1"/>
  <c r="H1992" i="1"/>
  <c r="J1984" i="1" a="1"/>
  <c r="J1984" i="1"/>
  <c r="G1994" i="1" a="1"/>
  <c r="G1994" i="1"/>
  <c r="H1993" i="1" a="1"/>
  <c r="H1993" i="1"/>
  <c r="F1993" i="1" a="1"/>
  <c r="F1993" i="1" s="1"/>
  <c r="F1989" i="1" a="1"/>
  <c r="F1989" i="1"/>
  <c r="F1987" i="1" a="1"/>
  <c r="F1987" i="1"/>
  <c r="G1986" i="1" a="1"/>
  <c r="G1986" i="1" s="1"/>
  <c r="J1986" i="1" a="1"/>
  <c r="J1986" i="1"/>
  <c r="I1992" i="1" a="1"/>
  <c r="I1992" i="1" s="1"/>
  <c r="G1992" i="1" a="1"/>
  <c r="G1992" i="1"/>
  <c r="H1991" i="1" a="1"/>
  <c r="H1991" i="1"/>
  <c r="K1981" i="1" a="1"/>
  <c r="K1981" i="1"/>
  <c r="I1982" i="1" a="1"/>
  <c r="I1982" i="1" s="1"/>
  <c r="H1981" i="1" a="1"/>
  <c r="H1981" i="1" s="1"/>
  <c r="J1979" i="1" a="1"/>
  <c r="J1979" i="1" s="1"/>
  <c r="I1976" i="1" a="1"/>
  <c r="I1976" i="1"/>
  <c r="K1978" i="1" a="1"/>
  <c r="K1978" i="1" s="1"/>
  <c r="K1980" i="1" a="1"/>
  <c r="K1980" i="1" s="1"/>
  <c r="G1980" i="1" a="1"/>
  <c r="G1980" i="1" s="1"/>
  <c r="J1975" i="1" a="1"/>
  <c r="J1975" i="1" s="1"/>
  <c r="I1974" i="1" a="1"/>
  <c r="I1974" i="1" s="1"/>
  <c r="F1975" i="1" a="1"/>
  <c r="F1975" i="1"/>
  <c r="J1980" i="1" a="1"/>
  <c r="J1980" i="1"/>
  <c r="K1983" i="1" a="1"/>
  <c r="K1983" i="1" s="1"/>
  <c r="J1983" i="1" a="1"/>
  <c r="J1983" i="1" s="1"/>
  <c r="I1983" i="1" a="1"/>
  <c r="I1983" i="1" s="1"/>
  <c r="G1983" i="1" a="1"/>
  <c r="G1983" i="1" s="1"/>
  <c r="F1983" i="1" a="1"/>
  <c r="F1983" i="1" s="1"/>
  <c r="J1978" i="1" a="1"/>
  <c r="J1978" i="1" s="1"/>
  <c r="K1979" i="1" a="1"/>
  <c r="K1979" i="1" s="1"/>
  <c r="K1975" i="1" a="1"/>
  <c r="K1975" i="1" s="1"/>
  <c r="J1976" i="1" a="1"/>
  <c r="J1976" i="1" s="1"/>
  <c r="F1976" i="1" a="1"/>
  <c r="F1976" i="1" s="1"/>
  <c r="H1982" i="1" a="1"/>
  <c r="H1982" i="1" s="1"/>
  <c r="H1980" i="1" a="1"/>
  <c r="H1980" i="1" s="1"/>
  <c r="I1979" i="1" a="1"/>
  <c r="I1979" i="1" s="1"/>
  <c r="J1981" i="1" a="1"/>
  <c r="J1981" i="1" s="1"/>
  <c r="F1978" i="1" a="1"/>
  <c r="F1978" i="1" s="1"/>
  <c r="I1981" i="1" a="1"/>
  <c r="I1981" i="1" s="1"/>
  <c r="G1976" i="1" a="1"/>
  <c r="G1976" i="1"/>
  <c r="K1974" i="1" a="1"/>
  <c r="K1974" i="1" s="1"/>
  <c r="G1977" i="1" a="1"/>
  <c r="G1977" i="1" s="1"/>
  <c r="G1979" i="1" a="1"/>
  <c r="G1979" i="1" s="1"/>
  <c r="I1977" i="1" a="1"/>
  <c r="I1977" i="1" s="1"/>
  <c r="I1978" i="1" a="1"/>
  <c r="I1978" i="1" s="1"/>
  <c r="K1977" i="1" a="1"/>
  <c r="K1977" i="1" s="1"/>
  <c r="H1974" i="1" a="1"/>
  <c r="H1974" i="1" s="1"/>
  <c r="J1974" i="1" a="1"/>
  <c r="J1974" i="1" s="1"/>
  <c r="F1982" i="1" a="1"/>
  <c r="F1982" i="1" s="1"/>
  <c r="I1980" i="1" a="1"/>
  <c r="I1980" i="1"/>
  <c r="G1978" i="1" a="1"/>
  <c r="G1978" i="1"/>
  <c r="G1975" i="1" a="1"/>
  <c r="G1975" i="1" s="1"/>
  <c r="F1980" i="1" a="1"/>
  <c r="F1980" i="1" s="1"/>
  <c r="H1977" i="1" a="1"/>
  <c r="H1977" i="1" s="1"/>
  <c r="F1977" i="1" a="1"/>
  <c r="F1977" i="1"/>
  <c r="G1974" i="1" a="1"/>
  <c r="G1974" i="1" s="1"/>
  <c r="I1975" i="1" a="1"/>
  <c r="I1975" i="1" s="1"/>
  <c r="H1979" i="1" a="1"/>
  <c r="H1979" i="1" s="1"/>
  <c r="H1976" i="1" a="1"/>
  <c r="H1976" i="1" s="1"/>
  <c r="F1974" i="1" a="1"/>
  <c r="F1974" i="1"/>
  <c r="H1983" i="1" a="1"/>
  <c r="H1983" i="1" s="1"/>
  <c r="G1982" i="1" a="1"/>
  <c r="G1982" i="1" s="1"/>
  <c r="J1977" i="1" a="1"/>
  <c r="J1977" i="1" s="1"/>
  <c r="H1975" i="1" a="1"/>
  <c r="H1975" i="1" s="1"/>
  <c r="F1979" i="1" a="1"/>
  <c r="F1979" i="1"/>
  <c r="G1981" i="1" a="1"/>
  <c r="G1981" i="1"/>
  <c r="H1978" i="1" a="1"/>
  <c r="H1978" i="1" s="1"/>
  <c r="F1981" i="1" a="1"/>
  <c r="F1981" i="1" s="1"/>
  <c r="K1976" i="1" a="1"/>
  <c r="K1976" i="1" s="1"/>
  <c r="K1982" i="1" a="1"/>
  <c r="K1982" i="1"/>
  <c r="J1982" i="1" a="1"/>
  <c r="J1982" i="1"/>
  <c r="K1968" i="1" a="1"/>
  <c r="K1968" i="1" s="1"/>
  <c r="G1966" i="1" a="1"/>
  <c r="G1966" i="1" s="1"/>
  <c r="I1965" i="1" a="1"/>
  <c r="I1965" i="1" s="1"/>
  <c r="G1969" i="1" a="1"/>
  <c r="G1969" i="1"/>
  <c r="K1965" i="1" a="1"/>
  <c r="K1965" i="1"/>
  <c r="F1969" i="1" a="1"/>
  <c r="F1969" i="1"/>
  <c r="I1968" i="1" a="1"/>
  <c r="I1968" i="1" s="1"/>
  <c r="J1968" i="1" a="1"/>
  <c r="J1968" i="1" s="1"/>
  <c r="H1968" i="1" a="1"/>
  <c r="H1968" i="1"/>
  <c r="F1968" i="1" a="1"/>
  <c r="F1968" i="1"/>
  <c r="J1967" i="1" a="1"/>
  <c r="J1967" i="1" s="1"/>
  <c r="G1963" i="1" a="1"/>
  <c r="G1963" i="1" s="1"/>
  <c r="F1965" i="1" a="1"/>
  <c r="F1965" i="1" s="1"/>
  <c r="J1965" i="1" a="1"/>
  <c r="J1965" i="1"/>
  <c r="K1963" i="1" a="1"/>
  <c r="K1963" i="1"/>
  <c r="I1972" i="1" a="1"/>
  <c r="I1972" i="1"/>
  <c r="I1970" i="1" a="1"/>
  <c r="I1970" i="1" s="1"/>
  <c r="H1971" i="1" a="1"/>
  <c r="H1971" i="1" s="1"/>
  <c r="F1966" i="1" a="1"/>
  <c r="F1966" i="1"/>
  <c r="F1963" i="1" a="1"/>
  <c r="F1963" i="1"/>
  <c r="G1964" i="1" a="1"/>
  <c r="G1964" i="1"/>
  <c r="K1967" i="1" a="1"/>
  <c r="K1967" i="1" s="1"/>
  <c r="K1972" i="1" a="1"/>
  <c r="K1972" i="1" s="1"/>
  <c r="J1972" i="1" a="1"/>
  <c r="J1972" i="1"/>
  <c r="F1967" i="1" a="1"/>
  <c r="F1967" i="1"/>
  <c r="I1969" i="1" a="1"/>
  <c r="I1969" i="1"/>
  <c r="H1972" i="1" a="1"/>
  <c r="H1972" i="1"/>
  <c r="G1972" i="1" a="1"/>
  <c r="G1972" i="1" s="1"/>
  <c r="I1971" i="1" a="1"/>
  <c r="I1971" i="1"/>
  <c r="F1972" i="1" a="1"/>
  <c r="F1972" i="1"/>
  <c r="K1971" i="1" a="1"/>
  <c r="K1971" i="1"/>
  <c r="J1971" i="1" a="1"/>
  <c r="J1971" i="1"/>
  <c r="G1971" i="1" a="1"/>
  <c r="G1971" i="1" s="1"/>
  <c r="F1971" i="1" a="1"/>
  <c r="F1971" i="1"/>
  <c r="J1969" i="1" a="1"/>
  <c r="J1969" i="1"/>
  <c r="K1962" i="1" a="1"/>
  <c r="K1962" i="1" s="1"/>
  <c r="H1969" i="1" a="1"/>
  <c r="H1969" i="1"/>
  <c r="G1968" i="1" a="1"/>
  <c r="G1968" i="1" s="1"/>
  <c r="G1967" i="1" a="1"/>
  <c r="G1967" i="1" s="1"/>
  <c r="H1963" i="1" a="1"/>
  <c r="H1963" i="1"/>
  <c r="J1966" i="1" a="1"/>
  <c r="J1966" i="1"/>
  <c r="I1967" i="1" a="1"/>
  <c r="I1967" i="1" s="1"/>
  <c r="I1964" i="1" a="1"/>
  <c r="I1964" i="1" s="1"/>
  <c r="H1964" i="1" a="1"/>
  <c r="H1964" i="1" s="1"/>
  <c r="J1963" i="1" a="1"/>
  <c r="J1963" i="1"/>
  <c r="K1970" i="1" a="1"/>
  <c r="K1970" i="1" s="1"/>
  <c r="H1965" i="1" a="1"/>
  <c r="H1965" i="1" s="1"/>
  <c r="F1964" i="1" a="1"/>
  <c r="F1964" i="1" s="1"/>
  <c r="J1970" i="1" a="1"/>
  <c r="J1970" i="1" s="1"/>
  <c r="G1965" i="1" a="1"/>
  <c r="G1965" i="1" s="1"/>
  <c r="K1964" i="1" a="1"/>
  <c r="K1964" i="1" s="1"/>
  <c r="I1963" i="1" a="1"/>
  <c r="I1963" i="1"/>
  <c r="H1970" i="1" a="1"/>
  <c r="H1970" i="1" s="1"/>
  <c r="G1970" i="1" a="1"/>
  <c r="G1970" i="1" s="1"/>
  <c r="H1967" i="1" a="1"/>
  <c r="H1967" i="1" s="1"/>
  <c r="F1970" i="1" a="1"/>
  <c r="F1970" i="1" s="1"/>
  <c r="I1966" i="1" a="1"/>
  <c r="I1966" i="1" s="1"/>
  <c r="K1966" i="1" a="1"/>
  <c r="K1966" i="1" s="1"/>
  <c r="J1964" i="1" a="1"/>
  <c r="J1964" i="1" s="1"/>
  <c r="H1966" i="1" a="1"/>
  <c r="H1966" i="1" s="1"/>
  <c r="K1969" i="1" a="1"/>
  <c r="K1969" i="1" s="1"/>
  <c r="F1954" i="1" a="1"/>
  <c r="F1954" i="1" s="1"/>
  <c r="K1954" i="1" a="1"/>
  <c r="K1954" i="1" s="1"/>
  <c r="H1956" i="1" a="1"/>
  <c r="H1956" i="1" s="1"/>
  <c r="H1953" i="1" a="1"/>
  <c r="H1953" i="1" s="1"/>
  <c r="H1959" i="1" a="1"/>
  <c r="H1959" i="1" s="1"/>
  <c r="G1958" i="1" a="1"/>
  <c r="G1958" i="1" s="1"/>
  <c r="F1956" i="1" a="1"/>
  <c r="F1956" i="1" s="1"/>
  <c r="H1952" i="1" a="1"/>
  <c r="H1952" i="1"/>
  <c r="J1962" i="1" a="1"/>
  <c r="J1962" i="1" s="1"/>
  <c r="J1960" i="1" a="1"/>
  <c r="J1960" i="1" s="1"/>
  <c r="I1962" i="1" a="1"/>
  <c r="I1962" i="1" s="1"/>
  <c r="K1956" i="1" a="1"/>
  <c r="K1956" i="1" s="1"/>
  <c r="H1962" i="1" a="1"/>
  <c r="H1962" i="1" s="1"/>
  <c r="F1957" i="1" a="1"/>
  <c r="F1957" i="1" s="1"/>
  <c r="G1956" i="1" a="1"/>
  <c r="G1956" i="1" s="1"/>
  <c r="G1962" i="1" a="1"/>
  <c r="G1962" i="1" s="1"/>
  <c r="F1962" i="1" a="1"/>
  <c r="F1962" i="1" s="1"/>
  <c r="K1961" i="1" a="1"/>
  <c r="K1961" i="1"/>
  <c r="H1954" i="1" a="1"/>
  <c r="H1954" i="1"/>
  <c r="J1961" i="1" a="1"/>
  <c r="J1961" i="1" s="1"/>
  <c r="I1961" i="1" a="1"/>
  <c r="I1961" i="1" s="1"/>
  <c r="H1961" i="1" a="1"/>
  <c r="H1961" i="1" s="1"/>
  <c r="H1958" i="1" a="1"/>
  <c r="H1958" i="1"/>
  <c r="F1961" i="1" a="1"/>
  <c r="F1961" i="1" s="1"/>
  <c r="I1953" i="1" a="1"/>
  <c r="I1953" i="1" s="1"/>
  <c r="I1957" i="1" a="1"/>
  <c r="I1957" i="1" s="1"/>
  <c r="I1956" i="1" a="1"/>
  <c r="I1956" i="1" s="1"/>
  <c r="K1959" i="1" a="1"/>
  <c r="K1959" i="1"/>
  <c r="G1961" i="1" a="1"/>
  <c r="G1961" i="1" s="1"/>
  <c r="K1960" i="1" a="1"/>
  <c r="K1960" i="1" s="1"/>
  <c r="I1960" i="1" a="1"/>
  <c r="I1960" i="1" s="1"/>
  <c r="G1957" i="1" a="1"/>
  <c r="G1957" i="1" s="1"/>
  <c r="H1960" i="1" a="1"/>
  <c r="H1960" i="1"/>
  <c r="F1960" i="1" a="1"/>
  <c r="F1960" i="1"/>
  <c r="J1959" i="1" a="1"/>
  <c r="J1959" i="1" s="1"/>
  <c r="G1959" i="1" a="1"/>
  <c r="G1959" i="1" s="1"/>
  <c r="J1958" i="1" a="1"/>
  <c r="J1958" i="1" s="1"/>
  <c r="I1958" i="1" a="1"/>
  <c r="I1958" i="1"/>
  <c r="J1956" i="1" a="1"/>
  <c r="J1956" i="1"/>
  <c r="J1952" i="1" a="1"/>
  <c r="J1952" i="1" s="1"/>
  <c r="K1957" i="1" a="1"/>
  <c r="K1957" i="1" s="1"/>
  <c r="F1955" i="1" a="1"/>
  <c r="F1955" i="1" s="1"/>
  <c r="K1958" i="1" a="1"/>
  <c r="K1958" i="1"/>
  <c r="H1955" i="1" a="1"/>
  <c r="H1955" i="1"/>
  <c r="H1957" i="1" a="1"/>
  <c r="H1957" i="1"/>
  <c r="K1955" i="1" a="1"/>
  <c r="K1955" i="1" s="1"/>
  <c r="J1955" i="1" a="1"/>
  <c r="J1955" i="1" s="1"/>
  <c r="G1952" i="1" a="1"/>
  <c r="G1952" i="1"/>
  <c r="G1955" i="1" a="1"/>
  <c r="G1955" i="1"/>
  <c r="G1954" i="1" a="1"/>
  <c r="G1954" i="1" s="1"/>
  <c r="I1952" i="1" a="1"/>
  <c r="I1952" i="1" s="1"/>
  <c r="J1953" i="1" a="1"/>
  <c r="J1953" i="1" s="1"/>
  <c r="F1958" i="1" a="1"/>
  <c r="F1958" i="1"/>
  <c r="J1957" i="1" a="1"/>
  <c r="J1957" i="1"/>
  <c r="I1955" i="1" a="1"/>
  <c r="I1955" i="1"/>
  <c r="I1954" i="1" a="1"/>
  <c r="I1954" i="1" s="1"/>
  <c r="G1960" i="1" a="1"/>
  <c r="G1960" i="1" s="1"/>
  <c r="I1959" i="1" a="1"/>
  <c r="I1959" i="1"/>
  <c r="F1959" i="1" a="1"/>
  <c r="F1959" i="1"/>
  <c r="K1952" i="1" a="1"/>
  <c r="K1952" i="1"/>
  <c r="J1954" i="1" a="1"/>
  <c r="J1954" i="1" s="1"/>
  <c r="F1953" i="1" a="1"/>
  <c r="F1953" i="1" s="1"/>
  <c r="G1953" i="1" a="1"/>
  <c r="G1953" i="1"/>
  <c r="K1953" i="1" a="1"/>
  <c r="K1953" i="1"/>
  <c r="G1950" i="1" a="1"/>
  <c r="G1950" i="1"/>
  <c r="H1947" i="1" a="1"/>
  <c r="H1947" i="1" s="1"/>
  <c r="K1948" i="1" a="1"/>
  <c r="K1948" i="1" s="1"/>
  <c r="I1947" i="1" a="1"/>
  <c r="I1947" i="1"/>
  <c r="H1944" i="1" a="1"/>
  <c r="H1944" i="1"/>
  <c r="G1945" i="1" a="1"/>
  <c r="G1945" i="1"/>
  <c r="G1942" i="1" a="1"/>
  <c r="G1942" i="1"/>
  <c r="I1945" i="1" a="1"/>
  <c r="I1945" i="1" s="1"/>
  <c r="K1944" i="1" a="1"/>
  <c r="K1944" i="1"/>
  <c r="G1944" i="1" a="1"/>
  <c r="G1944" i="1"/>
  <c r="K1941" i="1" a="1"/>
  <c r="K1941" i="1" s="1"/>
  <c r="H1950" i="1" a="1"/>
  <c r="H1950" i="1"/>
  <c r="I1942" i="1" a="1"/>
  <c r="I1942" i="1" s="1"/>
  <c r="H1942" i="1" a="1"/>
  <c r="H1942" i="1" s="1"/>
  <c r="J1945" i="1" a="1"/>
  <c r="J1945" i="1"/>
  <c r="I1950" i="1" a="1"/>
  <c r="I1950" i="1"/>
  <c r="K1946" i="1" a="1"/>
  <c r="K1946" i="1" s="1"/>
  <c r="H1945" i="1" a="1"/>
  <c r="H1945" i="1" s="1"/>
  <c r="F1943" i="1" a="1"/>
  <c r="F1943" i="1" s="1"/>
  <c r="F1944" i="1" a="1"/>
  <c r="F1944" i="1"/>
  <c r="K1943" i="1" a="1"/>
  <c r="K1943" i="1" s="1"/>
  <c r="G1941" i="1" a="1"/>
  <c r="G1941" i="1" s="1"/>
  <c r="F1952" i="1" a="1"/>
  <c r="F1952" i="1" s="1"/>
  <c r="H1941" i="1" a="1"/>
  <c r="H1941" i="1" s="1"/>
  <c r="K1951" i="1" a="1"/>
  <c r="K1951" i="1" s="1"/>
  <c r="H1951" i="1" a="1"/>
  <c r="H1951" i="1" s="1"/>
  <c r="J1948" i="1" a="1"/>
  <c r="J1948" i="1" s="1"/>
  <c r="J1946" i="1" a="1"/>
  <c r="J1946" i="1" s="1"/>
  <c r="F1942" i="1" a="1"/>
  <c r="F1942" i="1" s="1"/>
  <c r="F1947" i="1" a="1"/>
  <c r="F1947" i="1" s="1"/>
  <c r="I1946" i="1" a="1"/>
  <c r="I1946" i="1" s="1"/>
  <c r="G1946" i="1" a="1"/>
  <c r="G1946" i="1" s="1"/>
  <c r="H1943" i="1" a="1"/>
  <c r="H1943" i="1" s="1"/>
  <c r="H1948" i="1" a="1"/>
  <c r="H1948" i="1" s="1"/>
  <c r="K1942" i="1" a="1"/>
  <c r="K1942" i="1" s="1"/>
  <c r="J1944" i="1" a="1"/>
  <c r="J1944" i="1" s="1"/>
  <c r="G1948" i="1" a="1"/>
  <c r="G1948" i="1" s="1"/>
  <c r="K1950" i="1" a="1"/>
  <c r="K1950" i="1" s="1"/>
  <c r="I1948" i="1" a="1"/>
  <c r="I1948" i="1"/>
  <c r="I1943" i="1" a="1"/>
  <c r="I1943" i="1" s="1"/>
  <c r="F1941" i="1" a="1"/>
  <c r="F1941" i="1" s="1"/>
  <c r="J1951" i="1" a="1"/>
  <c r="J1951" i="1" s="1"/>
  <c r="G1947" i="1" a="1"/>
  <c r="G1947" i="1" s="1"/>
  <c r="H1946" i="1" a="1"/>
  <c r="H1946" i="1"/>
  <c r="F1945" i="1" a="1"/>
  <c r="F1945" i="1" s="1"/>
  <c r="I1944" i="1" a="1"/>
  <c r="I1944" i="1" s="1"/>
  <c r="I1951" i="1" a="1"/>
  <c r="I1951" i="1" s="1"/>
  <c r="J1941" i="1" a="1"/>
  <c r="J1941" i="1" s="1"/>
  <c r="J1947" i="1" a="1"/>
  <c r="J1947" i="1" s="1"/>
  <c r="J1943" i="1" a="1"/>
  <c r="J1943" i="1" s="1"/>
  <c r="J1942" i="1" a="1"/>
  <c r="J1942" i="1" s="1"/>
  <c r="G1951" i="1" a="1"/>
  <c r="G1951" i="1" s="1"/>
  <c r="F1951" i="1" a="1"/>
  <c r="F1951" i="1" s="1"/>
  <c r="J1950" i="1" a="1"/>
  <c r="J1950" i="1"/>
  <c r="F1950" i="1" a="1"/>
  <c r="F1950" i="1"/>
  <c r="F1948" i="1" a="1"/>
  <c r="F1948" i="1" s="1"/>
  <c r="K1947" i="1" a="1"/>
  <c r="K1947" i="1" s="1"/>
  <c r="G1943" i="1" a="1"/>
  <c r="G1943" i="1" s="1"/>
  <c r="F1946" i="1" a="1"/>
  <c r="F1946" i="1"/>
  <c r="I1941" i="1" a="1"/>
  <c r="I1941" i="1" s="1"/>
  <c r="K1945" i="1" a="1"/>
  <c r="K1945" i="1" s="1"/>
  <c r="I1934" i="1" a="1"/>
  <c r="I1934" i="1" s="1"/>
  <c r="K1931" i="1" a="1"/>
  <c r="K1931" i="1" s="1"/>
  <c r="K1933" i="1" a="1"/>
  <c r="K1933" i="1"/>
  <c r="J1937" i="1" a="1"/>
  <c r="J1937" i="1"/>
  <c r="J1936" i="1" a="1"/>
  <c r="J1936" i="1"/>
  <c r="G1933" i="1" a="1"/>
  <c r="G1933" i="1" s="1"/>
  <c r="K1938" i="1" a="1"/>
  <c r="K1938" i="1" s="1"/>
  <c r="J1935" i="1" a="1"/>
  <c r="J1935" i="1"/>
  <c r="G1936" i="1" a="1"/>
  <c r="G1936" i="1"/>
  <c r="I1932" i="1" a="1"/>
  <c r="I1932" i="1" s="1"/>
  <c r="F1934" i="1" a="1"/>
  <c r="F1934" i="1" s="1"/>
  <c r="F1933" i="1" a="1"/>
  <c r="F1933" i="1" s="1"/>
  <c r="J1932" i="1" a="1"/>
  <c r="J1932" i="1"/>
  <c r="K1932" i="1" a="1"/>
  <c r="K1932" i="1"/>
  <c r="J1930" i="1" a="1"/>
  <c r="J1930" i="1" s="1"/>
  <c r="K1934" i="1" a="1"/>
  <c r="K1934" i="1" s="1"/>
  <c r="J1940" i="1" a="1"/>
  <c r="J1940" i="1" s="1"/>
  <c r="I1937" i="1" a="1"/>
  <c r="I1937" i="1"/>
  <c r="K1935" i="1" a="1"/>
  <c r="K1935" i="1"/>
  <c r="H1937" i="1" a="1"/>
  <c r="H1937" i="1"/>
  <c r="H1936" i="1" a="1"/>
  <c r="H1936" i="1" s="1"/>
  <c r="H1930" i="1" a="1"/>
  <c r="H1930" i="1" s="1"/>
  <c r="F1936" i="1" a="1"/>
  <c r="F1936" i="1"/>
  <c r="G1935" i="1" a="1"/>
  <c r="G1935" i="1"/>
  <c r="I1940" i="1" a="1"/>
  <c r="I1940" i="1" s="1"/>
  <c r="K1937" i="1" a="1"/>
  <c r="K1937" i="1" s="1"/>
  <c r="I1930" i="1" a="1"/>
  <c r="I1930" i="1" s="1"/>
  <c r="K1940" i="1" a="1"/>
  <c r="K1940" i="1"/>
  <c r="H1932" i="1" a="1"/>
  <c r="H1932" i="1"/>
  <c r="H1940" i="1" a="1"/>
  <c r="H1940" i="1" s="1"/>
  <c r="I1936" i="1" a="1"/>
  <c r="I1936" i="1" s="1"/>
  <c r="J1931" i="1" a="1"/>
  <c r="J1931" i="1" s="1"/>
  <c r="I1933" i="1" a="1"/>
  <c r="I1933" i="1"/>
  <c r="J1934" i="1" a="1"/>
  <c r="J1934" i="1"/>
  <c r="G1931" i="1" a="1"/>
  <c r="G1931" i="1"/>
  <c r="G1940" i="1" a="1"/>
  <c r="G1940" i="1" s="1"/>
  <c r="G1939" i="1" a="1"/>
  <c r="G1939" i="1" s="1"/>
  <c r="H1934" i="1" a="1"/>
  <c r="H1934" i="1"/>
  <c r="F1939" i="1" a="1"/>
  <c r="F1939" i="1"/>
  <c r="I1931" i="1" a="1"/>
  <c r="I1931" i="1"/>
  <c r="G1938" i="1" a="1"/>
  <c r="G1938" i="1" s="1"/>
  <c r="F1935" i="1" a="1"/>
  <c r="F1935" i="1" s="1"/>
  <c r="H1938" i="1" a="1"/>
  <c r="H1938" i="1"/>
  <c r="H1935" i="1" a="1"/>
  <c r="H1935" i="1"/>
  <c r="J1933" i="1" a="1"/>
  <c r="J1933" i="1"/>
  <c r="H1933" i="1" a="1"/>
  <c r="H1933" i="1"/>
  <c r="H1931" i="1" a="1"/>
  <c r="H1931" i="1" s="1"/>
  <c r="K1930" i="1" a="1"/>
  <c r="K1930" i="1"/>
  <c r="I1935" i="1" a="1"/>
  <c r="I1935" i="1" s="1"/>
  <c r="F1940" i="1" a="1"/>
  <c r="F1940" i="1" s="1"/>
  <c r="G1932" i="1" a="1"/>
  <c r="G1932" i="1"/>
  <c r="F1932" i="1" a="1"/>
  <c r="F1932" i="1" s="1"/>
  <c r="K1939" i="1" a="1"/>
  <c r="K1939" i="1"/>
  <c r="G1934" i="1" a="1"/>
  <c r="G1934" i="1"/>
  <c r="J1938" i="1" a="1"/>
  <c r="J1938" i="1"/>
  <c r="F1931" i="1" a="1"/>
  <c r="F1931" i="1" s="1"/>
  <c r="J1939" i="1" a="1"/>
  <c r="J1939" i="1" s="1"/>
  <c r="I1939" i="1" a="1"/>
  <c r="I1939" i="1" s="1"/>
  <c r="F1937" i="1" a="1"/>
  <c r="F1937" i="1"/>
  <c r="G1937" i="1" a="1"/>
  <c r="G1937" i="1" s="1"/>
  <c r="F1938" i="1" a="1"/>
  <c r="F1938" i="1" s="1"/>
  <c r="I1938" i="1" a="1"/>
  <c r="I1938" i="1" s="1"/>
  <c r="H1939" i="1" a="1"/>
  <c r="H1939" i="1"/>
  <c r="K1936" i="1" a="1"/>
  <c r="K1936" i="1" s="1"/>
  <c r="J1923" i="1" a="1"/>
  <c r="J1923" i="1"/>
  <c r="H1923" i="1" a="1"/>
  <c r="H1923" i="1" s="1"/>
  <c r="H1922" i="1" a="1"/>
  <c r="H1922" i="1" s="1"/>
  <c r="F1922" i="1" a="1"/>
  <c r="F1922" i="1" s="1"/>
  <c r="H1921" i="1" a="1"/>
  <c r="H1921" i="1" s="1"/>
  <c r="F1920" i="1" a="1"/>
  <c r="F1920" i="1" s="1"/>
  <c r="J1921" i="1" a="1"/>
  <c r="J1921" i="1" s="1"/>
  <c r="J1919" i="1" a="1"/>
  <c r="J1919" i="1" s="1"/>
  <c r="H1924" i="1" a="1"/>
  <c r="H1924" i="1" s="1"/>
  <c r="F1924" i="1" a="1"/>
  <c r="F1924" i="1" s="1"/>
  <c r="G1924" i="1" a="1"/>
  <c r="G1924" i="1" s="1"/>
  <c r="K1923" i="1" a="1"/>
  <c r="K1923" i="1" s="1"/>
  <c r="F1923" i="1" a="1"/>
  <c r="F1923" i="1" s="1"/>
  <c r="G1920" i="1" a="1"/>
  <c r="G1920" i="1"/>
  <c r="G1930" i="1" a="1"/>
  <c r="G1930" i="1" s="1"/>
  <c r="K1921" i="1" a="1"/>
  <c r="K1921" i="1" s="1"/>
  <c r="I1921" i="1" a="1"/>
  <c r="I1921" i="1" s="1"/>
  <c r="F1930" i="1" a="1"/>
  <c r="F1930" i="1" s="1"/>
  <c r="K1929" i="1" a="1"/>
  <c r="K1929" i="1"/>
  <c r="J1929" i="1" a="1"/>
  <c r="J1929" i="1" s="1"/>
  <c r="I1929" i="1" a="1"/>
  <c r="I1929" i="1" s="1"/>
  <c r="J1920" i="1" a="1"/>
  <c r="J1920" i="1" s="1"/>
  <c r="G1928" i="1" a="1"/>
  <c r="G1928" i="1" s="1"/>
  <c r="H1929" i="1" a="1"/>
  <c r="H1929" i="1" s="1"/>
  <c r="H1928" i="1" a="1"/>
  <c r="H1928" i="1" s="1"/>
  <c r="J1927" i="1" a="1"/>
  <c r="J1927" i="1" s="1"/>
  <c r="K1920" i="1" a="1"/>
  <c r="K1920" i="1" s="1"/>
  <c r="I1928" i="1" a="1"/>
  <c r="I1928" i="1" s="1"/>
  <c r="G1929" i="1" a="1"/>
  <c r="G1929" i="1"/>
  <c r="J1925" i="1" a="1"/>
  <c r="J1925" i="1"/>
  <c r="F1929" i="1" a="1"/>
  <c r="F1929" i="1" s="1"/>
  <c r="K1928" i="1" a="1"/>
  <c r="K1928" i="1" s="1"/>
  <c r="F1927" i="1" a="1"/>
  <c r="F1927" i="1" s="1"/>
  <c r="I1922" i="1" a="1"/>
  <c r="I1922" i="1"/>
  <c r="J1928" i="1" a="1"/>
  <c r="J1928" i="1" s="1"/>
  <c r="J1926" i="1" a="1"/>
  <c r="J1926" i="1" s="1"/>
  <c r="F1928" i="1" a="1"/>
  <c r="F1928" i="1" s="1"/>
  <c r="G1926" i="1" a="1"/>
  <c r="G1926" i="1" s="1"/>
  <c r="H1925" i="1" a="1"/>
  <c r="H1925" i="1"/>
  <c r="I1925" i="1" a="1"/>
  <c r="I1925" i="1"/>
  <c r="K1922" i="1" a="1"/>
  <c r="K1922" i="1"/>
  <c r="K1919" i="1" a="1"/>
  <c r="K1919" i="1" s="1"/>
  <c r="H1920" i="1" a="1"/>
  <c r="H1920" i="1" s="1"/>
  <c r="H1927" i="1" a="1"/>
  <c r="H1927" i="1"/>
  <c r="J1922" i="1" a="1"/>
  <c r="J1922" i="1"/>
  <c r="I1920" i="1" a="1"/>
  <c r="I1920" i="1" s="1"/>
  <c r="G1921" i="1" a="1"/>
  <c r="G1921" i="1" s="1"/>
  <c r="K1926" i="1" a="1"/>
  <c r="K1926" i="1" s="1"/>
  <c r="K1927" i="1" a="1"/>
  <c r="K1927" i="1"/>
  <c r="G1922" i="1" a="1"/>
  <c r="G1922" i="1"/>
  <c r="I1927" i="1" a="1"/>
  <c r="I1927" i="1" s="1"/>
  <c r="K1924" i="1" a="1"/>
  <c r="K1924" i="1"/>
  <c r="G1927" i="1" a="1"/>
  <c r="G1927" i="1" s="1"/>
  <c r="I1924" i="1" a="1"/>
  <c r="I1924" i="1"/>
  <c r="G1923" i="1" a="1"/>
  <c r="G1923" i="1"/>
  <c r="I1926" i="1" a="1"/>
  <c r="I1926" i="1"/>
  <c r="F1926" i="1" a="1"/>
  <c r="F1926" i="1" s="1"/>
  <c r="J1924" i="1" a="1"/>
  <c r="J1924" i="1" s="1"/>
  <c r="I1923" i="1" a="1"/>
  <c r="I1923" i="1"/>
  <c r="F1921" i="1" a="1"/>
  <c r="F1921" i="1"/>
  <c r="H1926" i="1" a="1"/>
  <c r="H1926" i="1" s="1"/>
  <c r="K1925" i="1" a="1"/>
  <c r="K1925" i="1" s="1"/>
  <c r="G1925" i="1" a="1"/>
  <c r="G1925" i="1" s="1"/>
  <c r="F1925" i="1" a="1"/>
  <c r="F1925" i="1" s="1"/>
  <c r="J1913" i="1" a="1"/>
  <c r="J1913" i="1"/>
  <c r="I1915" i="1" a="1"/>
  <c r="I1915" i="1" s="1"/>
  <c r="F1914" i="1" a="1"/>
  <c r="F1914" i="1" s="1"/>
  <c r="I1913" i="1" a="1"/>
  <c r="I1913" i="1" s="1"/>
  <c r="G1911" i="1" a="1"/>
  <c r="G1911" i="1"/>
  <c r="I1909" i="1" a="1"/>
  <c r="I1909" i="1"/>
  <c r="K1910" i="1" a="1"/>
  <c r="K1910" i="1"/>
  <c r="G1909" i="1" a="1"/>
  <c r="G1909" i="1" s="1"/>
  <c r="F1910" i="1" a="1"/>
  <c r="F1910" i="1" s="1"/>
  <c r="K1917" i="1" a="1"/>
  <c r="K1917" i="1"/>
  <c r="I1917" i="1" a="1"/>
  <c r="I1917" i="1" s="1"/>
  <c r="G1912" i="1" a="1"/>
  <c r="G1912" i="1"/>
  <c r="K1916" i="1" a="1"/>
  <c r="K1916" i="1" s="1"/>
  <c r="F1916" i="1" a="1"/>
  <c r="F1916" i="1" s="1"/>
  <c r="F1915" i="1" a="1"/>
  <c r="F1915" i="1"/>
  <c r="K1914" i="1" a="1"/>
  <c r="K1914" i="1"/>
  <c r="F1911" i="1" a="1"/>
  <c r="F1911" i="1"/>
  <c r="J1914" i="1" a="1"/>
  <c r="J1914" i="1"/>
  <c r="I1914" i="1" a="1"/>
  <c r="I1914" i="1" s="1"/>
  <c r="K1913" i="1" a="1"/>
  <c r="K1913" i="1"/>
  <c r="H1913" i="1" a="1"/>
  <c r="H1913" i="1" s="1"/>
  <c r="H1909" i="1" a="1"/>
  <c r="H1909" i="1" s="1"/>
  <c r="H1912" i="1" a="1"/>
  <c r="H1912" i="1"/>
  <c r="J1912" i="1" a="1"/>
  <c r="J1912" i="1" s="1"/>
  <c r="K1915" i="1" a="1"/>
  <c r="K1915" i="1"/>
  <c r="H1910" i="1" a="1"/>
  <c r="H1910" i="1"/>
  <c r="H1917" i="1" a="1"/>
  <c r="H1917" i="1"/>
  <c r="F1917" i="1" a="1"/>
  <c r="F1917" i="1" s="1"/>
  <c r="I1916" i="1" a="1"/>
  <c r="I1916" i="1" s="1"/>
  <c r="G1914" i="1" a="1"/>
  <c r="G1914" i="1"/>
  <c r="I1912" i="1" a="1"/>
  <c r="I1912" i="1" s="1"/>
  <c r="F1913" i="1" a="1"/>
  <c r="F1913" i="1" s="1"/>
  <c r="K1911" i="1" a="1"/>
  <c r="K1911" i="1" s="1"/>
  <c r="I1910" i="1" a="1"/>
  <c r="I1910" i="1" s="1"/>
  <c r="J1916" i="1" a="1"/>
  <c r="J1916" i="1"/>
  <c r="J1911" i="1" a="1"/>
  <c r="J1911" i="1" s="1"/>
  <c r="H1916" i="1" a="1"/>
  <c r="H1916" i="1"/>
  <c r="H1911" i="1" a="1"/>
  <c r="H1911" i="1" s="1"/>
  <c r="F1912" i="1" a="1"/>
  <c r="F1912" i="1" s="1"/>
  <c r="G1917" i="1" a="1"/>
  <c r="G1917" i="1" s="1"/>
  <c r="J1910" i="1" a="1"/>
  <c r="J1910" i="1" s="1"/>
  <c r="G1910" i="1" a="1"/>
  <c r="G1910" i="1" s="1"/>
  <c r="J1918" i="1" a="1"/>
  <c r="J1918" i="1" s="1"/>
  <c r="G1915" i="1" a="1"/>
  <c r="G1915" i="1" s="1"/>
  <c r="G1919" i="1" a="1"/>
  <c r="G1919" i="1" s="1"/>
  <c r="J1917" i="1" a="1"/>
  <c r="J1917" i="1"/>
  <c r="K1909" i="1" a="1"/>
  <c r="K1909" i="1" s="1"/>
  <c r="F1919" i="1" a="1"/>
  <c r="F1919" i="1" s="1"/>
  <c r="K1918" i="1" a="1"/>
  <c r="K1918" i="1" s="1"/>
  <c r="G1916" i="1" a="1"/>
  <c r="G1916" i="1" s="1"/>
  <c r="F1909" i="1" a="1"/>
  <c r="F1909" i="1" s="1"/>
  <c r="J1915" i="1" a="1"/>
  <c r="J1915" i="1" s="1"/>
  <c r="H1915" i="1" a="1"/>
  <c r="H1915" i="1" s="1"/>
  <c r="H1914" i="1" a="1"/>
  <c r="H1914" i="1" s="1"/>
  <c r="J1909" i="1" a="1"/>
  <c r="J1909" i="1"/>
  <c r="I1911" i="1" a="1"/>
  <c r="I1911" i="1" s="1"/>
  <c r="I1919" i="1" a="1"/>
  <c r="I1919" i="1" s="1"/>
  <c r="H1919" i="1" a="1"/>
  <c r="H1919" i="1" s="1"/>
  <c r="G1913" i="1" a="1"/>
  <c r="G1913" i="1" s="1"/>
  <c r="I1918" i="1" a="1"/>
  <c r="I1918" i="1" s="1"/>
  <c r="H1918" i="1" a="1"/>
  <c r="H1918" i="1" s="1"/>
  <c r="G1918" i="1" a="1"/>
  <c r="G1918" i="1" s="1"/>
  <c r="F1918" i="1" a="1"/>
  <c r="F1918" i="1" s="1"/>
  <c r="K1912" i="1" a="1"/>
  <c r="K1912" i="1" s="1"/>
  <c r="H1908" i="1" a="1"/>
  <c r="H1908" i="1"/>
  <c r="G1908" i="1" a="1"/>
  <c r="G1908" i="1"/>
  <c r="G1903" i="1" a="1"/>
  <c r="G1903" i="1" s="1"/>
  <c r="F1908" i="1" a="1"/>
  <c r="F1908" i="1" s="1"/>
  <c r="K1907" i="1" a="1"/>
  <c r="K1907" i="1" s="1"/>
  <c r="F1906" i="1" a="1"/>
  <c r="F1906" i="1"/>
  <c r="K1901" i="1" a="1"/>
  <c r="K1901" i="1" s="1"/>
  <c r="K1906" i="1" a="1"/>
  <c r="K1906" i="1" s="1"/>
  <c r="K1899" i="1" a="1"/>
  <c r="K1899" i="1" s="1"/>
  <c r="H1904" i="1" a="1"/>
  <c r="H1904" i="1" s="1"/>
  <c r="G1900" i="1" a="1"/>
  <c r="G1900" i="1" s="1"/>
  <c r="K1902" i="1" a="1"/>
  <c r="K1902" i="1"/>
  <c r="K1903" i="1" a="1"/>
  <c r="K1903" i="1"/>
  <c r="J1907" i="1" a="1"/>
  <c r="J1907" i="1" s="1"/>
  <c r="I1907" i="1" a="1"/>
  <c r="I1907" i="1" s="1"/>
  <c r="G1907" i="1" a="1"/>
  <c r="G1907" i="1"/>
  <c r="H1907" i="1" a="1"/>
  <c r="H1907" i="1"/>
  <c r="F1907" i="1" a="1"/>
  <c r="F1907" i="1" s="1"/>
  <c r="J1906" i="1" a="1"/>
  <c r="J1906" i="1" s="1"/>
  <c r="I1906" i="1" a="1"/>
  <c r="I1906" i="1" s="1"/>
  <c r="H1906" i="1" a="1"/>
  <c r="H1906" i="1"/>
  <c r="G1906" i="1" a="1"/>
  <c r="G1906" i="1" s="1"/>
  <c r="H1901" i="1" a="1"/>
  <c r="H1901" i="1" s="1"/>
  <c r="I1905" i="1" a="1"/>
  <c r="I1905" i="1"/>
  <c r="H1905" i="1" a="1"/>
  <c r="H1905" i="1" s="1"/>
  <c r="J1902" i="1" a="1"/>
  <c r="J1902" i="1"/>
  <c r="J1899" i="1" a="1"/>
  <c r="J1899" i="1"/>
  <c r="G1905" i="1" a="1"/>
  <c r="G1905" i="1"/>
  <c r="K1904" i="1" a="1"/>
  <c r="K1904" i="1" s="1"/>
  <c r="F1902" i="1" a="1"/>
  <c r="F1902" i="1" s="1"/>
  <c r="I1900" i="1" a="1"/>
  <c r="I1900" i="1"/>
  <c r="G1899" i="1" a="1"/>
  <c r="G1899" i="1"/>
  <c r="J1904" i="1" a="1"/>
  <c r="J1904" i="1" s="1"/>
  <c r="G1904" i="1" a="1"/>
  <c r="G1904" i="1" s="1"/>
  <c r="I1903" i="1" a="1"/>
  <c r="I1903" i="1" s="1"/>
  <c r="F1904" i="1" a="1"/>
  <c r="F1904" i="1"/>
  <c r="J1903" i="1" a="1"/>
  <c r="J1903" i="1"/>
  <c r="H1903" i="1" a="1"/>
  <c r="H1903" i="1" s="1"/>
  <c r="H1900" i="1" a="1"/>
  <c r="H1900" i="1"/>
  <c r="G1901" i="1" a="1"/>
  <c r="G1901" i="1" s="1"/>
  <c r="F1903" i="1" a="1"/>
  <c r="F1903" i="1"/>
  <c r="I1902" i="1" a="1"/>
  <c r="I1902" i="1"/>
  <c r="G1902" i="1" a="1"/>
  <c r="G1902" i="1"/>
  <c r="J1901" i="1" a="1"/>
  <c r="J1901" i="1" s="1"/>
  <c r="F1899" i="1" a="1"/>
  <c r="F1899" i="1" s="1"/>
  <c r="I1901" i="1" a="1"/>
  <c r="I1901" i="1"/>
  <c r="J1900" i="1" a="1"/>
  <c r="J1900" i="1"/>
  <c r="F1900" i="1" a="1"/>
  <c r="F1900" i="1"/>
  <c r="I1899" i="1" a="1"/>
  <c r="I1899" i="1" s="1"/>
  <c r="H1899" i="1" a="1"/>
  <c r="H1899" i="1" s="1"/>
  <c r="K1908" i="1" a="1"/>
  <c r="K1908" i="1" s="1"/>
  <c r="I1904" i="1" a="1"/>
  <c r="I1904" i="1"/>
  <c r="J1905" i="1" a="1"/>
  <c r="J1905" i="1"/>
  <c r="J1908" i="1" a="1"/>
  <c r="J1908" i="1"/>
  <c r="K1905" i="1" a="1"/>
  <c r="K1905" i="1" s="1"/>
  <c r="F1905" i="1" a="1"/>
  <c r="F1905" i="1"/>
  <c r="H1902" i="1" a="1"/>
  <c r="H1902" i="1"/>
  <c r="F1901" i="1" a="1"/>
  <c r="F1901" i="1" s="1"/>
  <c r="K1900" i="1" a="1"/>
  <c r="K1900" i="1"/>
  <c r="I1908" i="1" a="1"/>
  <c r="I1908" i="1" s="1"/>
  <c r="I1668" i="1" a="1"/>
  <c r="I1668" i="1" s="1"/>
  <c r="H1668" i="1" a="1"/>
  <c r="H1668" i="1" s="1"/>
  <c r="G1668" i="1" a="1"/>
  <c r="G1668" i="1"/>
  <c r="G1663" i="1" a="1"/>
  <c r="G1663" i="1" s="1"/>
  <c r="J1664" i="1" a="1"/>
  <c r="J1664" i="1" s="1"/>
  <c r="G1660" i="1" a="1"/>
  <c r="G1660" i="1"/>
  <c r="K1666" i="1" a="1"/>
  <c r="K1666" i="1"/>
  <c r="F1668" i="1" a="1"/>
  <c r="F1668" i="1" s="1"/>
  <c r="J1667" i="1" a="1"/>
  <c r="J1667" i="1" s="1"/>
  <c r="H1665" i="1" a="1"/>
  <c r="H1665" i="1" s="1"/>
  <c r="F1660" i="1" a="1"/>
  <c r="F1660" i="1"/>
  <c r="J1659" i="1" a="1"/>
  <c r="J1659" i="1" s="1"/>
  <c r="I1658" i="1" a="1"/>
  <c r="I1658" i="1" s="1"/>
  <c r="I1667" i="1" a="1"/>
  <c r="I1667" i="1"/>
  <c r="G1667" i="1" a="1"/>
  <c r="G1667" i="1" s="1"/>
  <c r="K1664" i="1" a="1"/>
  <c r="K1664" i="1" s="1"/>
  <c r="J1666" i="1" a="1"/>
  <c r="J1666" i="1" s="1"/>
  <c r="I1666" i="1" a="1"/>
  <c r="I1666" i="1" s="1"/>
  <c r="K1665" i="1" a="1"/>
  <c r="K1665" i="1"/>
  <c r="K1659" i="1" a="1"/>
  <c r="K1659" i="1" s="1"/>
  <c r="F1666" i="1" a="1"/>
  <c r="F1666" i="1" s="1"/>
  <c r="G1666" i="1" a="1"/>
  <c r="G1666" i="1" s="1"/>
  <c r="G1665" i="1" a="1"/>
  <c r="G1665" i="1"/>
  <c r="F1665" i="1" a="1"/>
  <c r="F1665" i="1" s="1"/>
  <c r="H1664" i="1" a="1"/>
  <c r="H1664" i="1" s="1"/>
  <c r="K1662" i="1" a="1"/>
  <c r="K1662" i="1"/>
  <c r="G1662" i="1" a="1"/>
  <c r="G1662" i="1" s="1"/>
  <c r="I1660" i="1" a="1"/>
  <c r="I1660" i="1" s="1"/>
  <c r="G1659" i="1" a="1"/>
  <c r="G1659" i="1" s="1"/>
  <c r="K1658" i="1" a="1"/>
  <c r="K1658" i="1" s="1"/>
  <c r="I1664" i="1" a="1"/>
  <c r="I1664" i="1" s="1"/>
  <c r="J1663" i="1" a="1"/>
  <c r="J1663" i="1" s="1"/>
  <c r="F1664" i="1" a="1"/>
  <c r="F1664" i="1"/>
  <c r="F1662" i="1" a="1"/>
  <c r="F1662" i="1" s="1"/>
  <c r="H1663" i="1" a="1"/>
  <c r="H1663" i="1" s="1"/>
  <c r="F1659" i="1" a="1"/>
  <c r="F1659" i="1" s="1"/>
  <c r="K1663" i="1" a="1"/>
  <c r="K1663" i="1"/>
  <c r="I1659" i="1" a="1"/>
  <c r="I1659" i="1" s="1"/>
  <c r="K1660" i="1" a="1"/>
  <c r="K1660" i="1" s="1"/>
  <c r="J1660" i="1" a="1"/>
  <c r="J1660" i="1" s="1"/>
  <c r="H1659" i="1" a="1"/>
  <c r="H1659" i="1" s="1"/>
  <c r="H1658" i="1" a="1"/>
  <c r="H1658" i="1"/>
  <c r="H1660" i="1" a="1"/>
  <c r="H1660" i="1" s="1"/>
  <c r="F1667" i="1" a="1"/>
  <c r="F1667" i="1"/>
  <c r="H1666" i="1" a="1"/>
  <c r="H1666" i="1" s="1"/>
  <c r="J1662" i="1" a="1"/>
  <c r="J1662" i="1" s="1"/>
  <c r="H1662" i="1" a="1"/>
  <c r="H1662" i="1"/>
  <c r="I1665" i="1" a="1"/>
  <c r="I1665" i="1" s="1"/>
  <c r="I1663" i="1" a="1"/>
  <c r="I1663" i="1" s="1"/>
  <c r="F1663" i="1" a="1"/>
  <c r="F1663" i="1" s="1"/>
  <c r="K1667" i="1" a="1"/>
  <c r="K1667" i="1"/>
  <c r="H1667" i="1" a="1"/>
  <c r="H1667" i="1"/>
  <c r="G1664" i="1" a="1"/>
  <c r="G1664" i="1" s="1"/>
  <c r="I1662" i="1" a="1"/>
  <c r="I1662" i="1" s="1"/>
  <c r="J1658" i="1" a="1"/>
  <c r="J1658" i="1" s="1"/>
  <c r="J1665" i="1" a="1"/>
  <c r="J1665" i="1" s="1"/>
  <c r="I1642" i="1" a="1"/>
  <c r="I1642" i="1" s="1"/>
  <c r="H1640" i="1" a="1"/>
  <c r="H1640" i="1" s="1"/>
  <c r="K1645" i="1" a="1"/>
  <c r="K1645" i="1"/>
  <c r="G1652" i="1" a="1"/>
  <c r="G1652" i="1" s="1"/>
  <c r="H1641" i="1" a="1"/>
  <c r="H1641" i="1" s="1"/>
  <c r="J1645" i="1" a="1"/>
  <c r="J1645" i="1" s="1"/>
  <c r="H1644" i="1" a="1"/>
  <c r="H1644" i="1" s="1"/>
  <c r="I1644" i="1" a="1"/>
  <c r="I1644" i="1" s="1"/>
  <c r="G1644" i="1" a="1"/>
  <c r="G1644" i="1"/>
  <c r="F1644" i="1" a="1"/>
  <c r="F1644" i="1" s="1"/>
  <c r="G1640" i="1" a="1"/>
  <c r="G1640" i="1"/>
  <c r="K1646" i="1" a="1"/>
  <c r="K1646" i="1"/>
  <c r="F1652" i="1" a="1"/>
  <c r="F1652" i="1" s="1"/>
  <c r="J1641" i="1" a="1"/>
  <c r="J1641" i="1" s="1"/>
  <c r="G1642" i="1" a="1"/>
  <c r="G1642" i="1" s="1"/>
  <c r="K1640" i="1" a="1"/>
  <c r="K1640" i="1"/>
  <c r="H1642" i="1" a="1"/>
  <c r="H1642" i="1"/>
  <c r="K1642" i="1" a="1"/>
  <c r="K1642" i="1"/>
  <c r="K1641" i="1" a="1"/>
  <c r="K1641" i="1"/>
  <c r="J1646" i="1" a="1"/>
  <c r="J1646" i="1"/>
  <c r="F1642" i="1" a="1"/>
  <c r="F1642" i="1" s="1"/>
  <c r="G1641" i="1" a="1"/>
  <c r="G1641" i="1" s="1"/>
  <c r="K1644" i="1" a="1"/>
  <c r="K1644" i="1" s="1"/>
  <c r="I1645" i="1" a="1"/>
  <c r="I1645" i="1" s="1"/>
  <c r="I1641" i="1" a="1"/>
  <c r="I1641" i="1"/>
  <c r="J1640" i="1" a="1"/>
  <c r="J1640" i="1" s="1"/>
  <c r="K1652" i="1" a="1"/>
  <c r="K1652" i="1" s="1"/>
  <c r="J1644" i="1" a="1"/>
  <c r="J1644" i="1" s="1"/>
  <c r="J1652" i="1" a="1"/>
  <c r="J1652" i="1"/>
  <c r="I1652" i="1" a="1"/>
  <c r="I1652" i="1" s="1"/>
  <c r="H1652" i="1" a="1"/>
  <c r="H1652" i="1" s="1"/>
  <c r="G1645" i="1" a="1"/>
  <c r="G1645" i="1"/>
  <c r="F1645" i="1" a="1"/>
  <c r="F1645" i="1"/>
  <c r="I1646" i="1" a="1"/>
  <c r="I1646" i="1" s="1"/>
  <c r="G1646" i="1" a="1"/>
  <c r="G1646" i="1"/>
  <c r="F1646" i="1" a="1"/>
  <c r="F1646" i="1" s="1"/>
  <c r="H1645" i="1" a="1"/>
  <c r="H1645" i="1"/>
  <c r="F1641" i="1" a="1"/>
  <c r="F1641" i="1"/>
  <c r="I1640" i="1" a="1"/>
  <c r="I1640" i="1"/>
  <c r="J1642" i="1" a="1"/>
  <c r="J1642" i="1" s="1"/>
  <c r="H1646" i="1" a="1"/>
  <c r="H1646" i="1"/>
  <c r="G1658" i="1" a="1"/>
  <c r="G1658" i="1" s="1"/>
  <c r="F1658" i="1" a="1"/>
  <c r="F1658" i="1" s="1"/>
  <c r="K1625" i="1" a="1"/>
  <c r="K1625" i="1" s="1"/>
  <c r="F1640" i="1" a="1"/>
  <c r="F1640" i="1" s="1"/>
  <c r="K1624" i="1" a="1"/>
  <c r="K1624" i="1"/>
  <c r="F1627" i="1" a="1"/>
  <c r="F1627" i="1" s="1"/>
  <c r="J1620" i="1" a="1"/>
  <c r="J1620" i="1" s="1"/>
  <c r="H1627" i="1" a="1"/>
  <c r="H1627" i="1" s="1"/>
  <c r="F1622" i="1" a="1"/>
  <c r="F1622" i="1" s="1"/>
  <c r="K1627" i="1" a="1"/>
  <c r="K1627" i="1" s="1"/>
  <c r="I1627" i="1" a="1"/>
  <c r="I1627" i="1" s="1"/>
  <c r="I1625" i="1" a="1"/>
  <c r="I1625" i="1"/>
  <c r="G1627" i="1" a="1"/>
  <c r="G1627" i="1" s="1"/>
  <c r="I1622" i="1" a="1"/>
  <c r="I1622" i="1" s="1"/>
  <c r="G1624" i="1" a="1"/>
  <c r="G1624" i="1"/>
  <c r="J1621" i="1" a="1"/>
  <c r="J1621" i="1" s="1"/>
  <c r="J1627" i="1" a="1"/>
  <c r="J1627" i="1"/>
  <c r="H1623" i="1" a="1"/>
  <c r="H1623" i="1"/>
  <c r="H1626" i="1" a="1"/>
  <c r="H1626" i="1"/>
  <c r="J1625" i="1" a="1"/>
  <c r="J1625" i="1" s="1"/>
  <c r="H1625" i="1" a="1"/>
  <c r="H1625" i="1"/>
  <c r="I1620" i="1" a="1"/>
  <c r="I1620" i="1" s="1"/>
  <c r="I1624" i="1" a="1"/>
  <c r="I1624" i="1" s="1"/>
  <c r="F1624" i="1" a="1"/>
  <c r="F1624" i="1"/>
  <c r="I1623" i="1" a="1"/>
  <c r="I1623" i="1" s="1"/>
  <c r="I1621" i="1" a="1"/>
  <c r="I1621" i="1"/>
  <c r="K1623" i="1" a="1"/>
  <c r="K1623" i="1" s="1"/>
  <c r="F1621" i="1" a="1"/>
  <c r="F1621" i="1" s="1"/>
  <c r="J1622" i="1" a="1"/>
  <c r="J1622" i="1" s="1"/>
  <c r="G1625" i="1" a="1"/>
  <c r="G1625" i="1" s="1"/>
  <c r="F1626" i="1" a="1"/>
  <c r="F1626" i="1" s="1"/>
  <c r="J1624" i="1" a="1"/>
  <c r="J1624" i="1" s="1"/>
  <c r="G1623" i="1" a="1"/>
  <c r="G1623" i="1" s="1"/>
  <c r="H1622" i="1" a="1"/>
  <c r="H1622" i="1" s="1"/>
  <c r="H1621" i="1" a="1"/>
  <c r="H1621" i="1" s="1"/>
  <c r="K1622" i="1" a="1"/>
  <c r="K1622" i="1"/>
  <c r="J1623" i="1" a="1"/>
  <c r="J1623" i="1" s="1"/>
  <c r="F1623" i="1" a="1"/>
  <c r="F1623" i="1"/>
  <c r="J1626" i="1" a="1"/>
  <c r="J1626" i="1"/>
  <c r="F1625" i="1" a="1"/>
  <c r="F1625" i="1"/>
  <c r="F1620" i="1" a="1"/>
  <c r="F1620" i="1" s="1"/>
  <c r="G1620" i="1" a="1"/>
  <c r="G1620" i="1"/>
  <c r="K1626" i="1" a="1"/>
  <c r="K1626" i="1" s="1"/>
  <c r="I1626" i="1" a="1"/>
  <c r="I1626" i="1"/>
  <c r="G1626" i="1" a="1"/>
  <c r="G1626" i="1"/>
  <c r="G1621" i="1" a="1"/>
  <c r="G1621" i="1" s="1"/>
  <c r="H1624" i="1" a="1"/>
  <c r="H1624" i="1"/>
  <c r="G1622" i="1" a="1"/>
  <c r="G1622" i="1" s="1"/>
  <c r="K1621" i="1" a="1"/>
  <c r="K1621" i="1" s="1"/>
  <c r="K1620" i="1" a="1"/>
  <c r="K1620" i="1" s="1"/>
  <c r="H1620" i="1" a="1"/>
  <c r="H1620" i="1" s="1"/>
  <c r="J1619" i="1" a="1"/>
  <c r="J1619" i="1" s="1"/>
  <c r="I1619" i="1" a="1"/>
  <c r="I1619" i="1" s="1"/>
  <c r="G1619" i="1" a="1"/>
  <c r="G1619" i="1" s="1"/>
  <c r="K1603" i="1" a="1"/>
  <c r="K1603" i="1" s="1"/>
  <c r="H1619" i="1" a="1"/>
  <c r="H1619" i="1" s="1"/>
  <c r="J1611" i="1" a="1"/>
  <c r="J1611" i="1"/>
  <c r="I1611" i="1" a="1"/>
  <c r="I1611" i="1" s="1"/>
  <c r="F1619" i="1" a="1"/>
  <c r="F1619" i="1"/>
  <c r="K1602" i="1" a="1"/>
  <c r="K1602" i="1"/>
  <c r="J1617" i="1" a="1"/>
  <c r="J1617" i="1"/>
  <c r="J1602" i="1" a="1"/>
  <c r="J1602" i="1" s="1"/>
  <c r="H1609" i="1" a="1"/>
  <c r="H1609" i="1" s="1"/>
  <c r="H1603" i="1" a="1"/>
  <c r="H1603" i="1" s="1"/>
  <c r="K1617" i="1" a="1"/>
  <c r="K1617" i="1"/>
  <c r="K1611" i="1" a="1"/>
  <c r="K1611" i="1"/>
  <c r="G1610" i="1" a="1"/>
  <c r="G1610" i="1" s="1"/>
  <c r="F1610" i="1" a="1"/>
  <c r="F1610" i="1"/>
  <c r="G1617" i="1" a="1"/>
  <c r="G1617" i="1" s="1"/>
  <c r="F1617" i="1" a="1"/>
  <c r="F1617" i="1" s="1"/>
  <c r="K1609" i="1" a="1"/>
  <c r="K1609" i="1" s="1"/>
  <c r="F1609" i="1" a="1"/>
  <c r="F1609" i="1" s="1"/>
  <c r="G1611" i="1" a="1"/>
  <c r="G1611" i="1" s="1"/>
  <c r="I1602" i="1" a="1"/>
  <c r="I1602" i="1"/>
  <c r="I1603" i="1" a="1"/>
  <c r="I1603" i="1" s="1"/>
  <c r="H1610" i="1" a="1"/>
  <c r="H1610" i="1" s="1"/>
  <c r="G1602" i="1" a="1"/>
  <c r="G1602" i="1" s="1"/>
  <c r="I1617" i="1" a="1"/>
  <c r="I1617" i="1"/>
  <c r="F1611" i="1" a="1"/>
  <c r="F1611" i="1" s="1"/>
  <c r="G1603" i="1" a="1"/>
  <c r="G1603" i="1"/>
  <c r="H1617" i="1" a="1"/>
  <c r="H1617" i="1"/>
  <c r="H1611" i="1" a="1"/>
  <c r="H1611" i="1"/>
  <c r="G1609" i="1" a="1"/>
  <c r="G1609" i="1" s="1"/>
  <c r="J1609" i="1" a="1"/>
  <c r="J1609" i="1" s="1"/>
  <c r="I1609" i="1" a="1"/>
  <c r="I1609" i="1" s="1"/>
  <c r="I1610" i="1" a="1"/>
  <c r="I1610" i="1"/>
  <c r="J1603" i="1" a="1"/>
  <c r="J1603" i="1"/>
  <c r="F1603" i="1" a="1"/>
  <c r="F1603" i="1" s="1"/>
  <c r="H1602" i="1" a="1"/>
  <c r="H1602" i="1"/>
  <c r="K1610" i="1" a="1"/>
  <c r="K1610" i="1" s="1"/>
  <c r="J1610" i="1" a="1"/>
  <c r="J1610" i="1" s="1"/>
  <c r="K1619" i="1" a="1"/>
  <c r="K1619" i="1" s="1"/>
  <c r="H1594" i="1" a="1"/>
  <c r="H1594" i="1" s="1"/>
  <c r="G1596" i="1" a="1"/>
  <c r="G1596" i="1" s="1"/>
  <c r="K1596" i="1" a="1"/>
  <c r="K1596" i="1"/>
  <c r="J1593" i="1" a="1"/>
  <c r="J1593" i="1" s="1"/>
  <c r="F1602" i="1" a="1"/>
  <c r="F1602" i="1" s="1"/>
  <c r="I1593" i="1" a="1"/>
  <c r="I1593" i="1" s="1"/>
  <c r="I1596" i="1" a="1"/>
  <c r="I1596" i="1"/>
  <c r="K1580" i="1" a="1"/>
  <c r="K1580" i="1" s="1"/>
  <c r="J1596" i="1" a="1"/>
  <c r="J1596" i="1"/>
  <c r="F1593" i="1" a="1"/>
  <c r="F1593" i="1"/>
  <c r="F1596" i="1" a="1"/>
  <c r="F1596" i="1" s="1"/>
  <c r="I1594" i="1" a="1"/>
  <c r="I1594" i="1" s="1"/>
  <c r="H1596" i="1" a="1"/>
  <c r="H1596" i="1" s="1"/>
  <c r="G1593" i="1" a="1"/>
  <c r="G1593" i="1" s="1"/>
  <c r="J1580" i="1" a="1"/>
  <c r="J1580" i="1"/>
  <c r="J1594" i="1" a="1"/>
  <c r="J1594" i="1"/>
  <c r="K1593" i="1" a="1"/>
  <c r="K1593" i="1" s="1"/>
  <c r="G1594" i="1" a="1"/>
  <c r="G1594" i="1"/>
  <c r="K1594" i="1" a="1"/>
  <c r="K1594" i="1" s="1"/>
  <c r="F1594" i="1" a="1"/>
  <c r="F1594" i="1" s="1"/>
  <c r="H1593" i="1" a="1"/>
  <c r="H1593" i="1" s="1"/>
  <c r="I1580" i="1" a="1"/>
  <c r="I1580" i="1"/>
  <c r="H1580" i="1" a="1"/>
  <c r="H1580" i="1" s="1"/>
  <c r="K1579" i="1" a="1"/>
  <c r="K1579" i="1"/>
  <c r="F1576" i="1" a="1"/>
  <c r="F1576" i="1" s="1"/>
  <c r="H1573" i="1" a="1"/>
  <c r="H1573" i="1" s="1"/>
  <c r="G1572" i="1" a="1"/>
  <c r="G1572" i="1" s="1"/>
  <c r="K1578" i="1" a="1"/>
  <c r="K1578" i="1"/>
  <c r="G1573" i="1" a="1"/>
  <c r="G1573" i="1" s="1"/>
  <c r="I1577" i="1" a="1"/>
  <c r="I1577" i="1"/>
  <c r="G1580" i="1" a="1"/>
  <c r="G1580" i="1" s="1"/>
  <c r="G1578" i="1" a="1"/>
  <c r="G1578" i="1" s="1"/>
  <c r="K1570" i="1" a="1"/>
  <c r="K1570" i="1" s="1"/>
  <c r="K1575" i="1" a="1"/>
  <c r="K1575" i="1" s="1"/>
  <c r="G1574" i="1" a="1"/>
  <c r="G1574" i="1" s="1"/>
  <c r="F1580" i="1" a="1"/>
  <c r="F1580" i="1"/>
  <c r="J1579" i="1" a="1"/>
  <c r="J1579" i="1"/>
  <c r="I1579" i="1" a="1"/>
  <c r="I1579" i="1" s="1"/>
  <c r="H1579" i="1" a="1"/>
  <c r="H1579" i="1"/>
  <c r="H1578" i="1" a="1"/>
  <c r="H1578" i="1" s="1"/>
  <c r="H1576" i="1" a="1"/>
  <c r="H1576" i="1" s="1"/>
  <c r="J1574" i="1" a="1"/>
  <c r="J1574" i="1"/>
  <c r="I1570" i="1" a="1"/>
  <c r="I1570" i="1"/>
  <c r="J1573" i="1" a="1"/>
  <c r="J1573" i="1" s="1"/>
  <c r="G1579" i="1" a="1"/>
  <c r="G1579" i="1"/>
  <c r="F1579" i="1" a="1"/>
  <c r="F1579" i="1" s="1"/>
  <c r="J1578" i="1" a="1"/>
  <c r="J1578" i="1" s="1"/>
  <c r="K1576" i="1" a="1"/>
  <c r="K1576" i="1" s="1"/>
  <c r="F1578" i="1" a="1"/>
  <c r="F1578" i="1"/>
  <c r="F1572" i="1" a="1"/>
  <c r="F1572" i="1" s="1"/>
  <c r="H1575" i="1" a="1"/>
  <c r="H1575" i="1" s="1"/>
  <c r="I1578" i="1" a="1"/>
  <c r="I1578" i="1" s="1"/>
  <c r="J1575" i="1" a="1"/>
  <c r="J1575" i="1" s="1"/>
  <c r="K1574" i="1" a="1"/>
  <c r="K1574" i="1" s="1"/>
  <c r="G1575" i="1" a="1"/>
  <c r="G1575" i="1" s="1"/>
  <c r="K1572" i="1" a="1"/>
  <c r="K1572" i="1" s="1"/>
  <c r="I1574" i="1" a="1"/>
  <c r="I1574" i="1"/>
  <c r="F1575" i="1" a="1"/>
  <c r="F1575" i="1"/>
  <c r="F1574" i="1" a="1"/>
  <c r="F1574" i="1" s="1"/>
  <c r="H1570" i="1" a="1"/>
  <c r="H1570" i="1" s="1"/>
  <c r="F1577" i="1" a="1"/>
  <c r="F1577" i="1" s="1"/>
  <c r="I1576" i="1" a="1"/>
  <c r="I1576" i="1"/>
  <c r="G1576" i="1" a="1"/>
  <c r="G1576" i="1"/>
  <c r="I1575" i="1" a="1"/>
  <c r="I1575" i="1"/>
  <c r="F1573" i="1" a="1"/>
  <c r="F1573" i="1" s="1"/>
  <c r="J1570" i="1" a="1"/>
  <c r="J1570" i="1"/>
  <c r="K1577" i="1" a="1"/>
  <c r="K1577" i="1" s="1"/>
  <c r="J1577" i="1" a="1"/>
  <c r="J1577" i="1" s="1"/>
  <c r="H1577" i="1" a="1"/>
  <c r="H1577" i="1" s="1"/>
  <c r="H1574" i="1" a="1"/>
  <c r="H1574" i="1"/>
  <c r="G1577" i="1" a="1"/>
  <c r="G1577" i="1" s="1"/>
  <c r="I1573" i="1" a="1"/>
  <c r="I1573" i="1" s="1"/>
  <c r="J1572" i="1" a="1"/>
  <c r="J1572" i="1" s="1"/>
  <c r="I1572" i="1" a="1"/>
  <c r="I1572" i="1" s="1"/>
  <c r="J1576" i="1" a="1"/>
  <c r="J1576" i="1"/>
  <c r="G1570" i="1" a="1"/>
  <c r="G1570" i="1" s="1"/>
  <c r="F1570" i="1" a="1"/>
  <c r="F1570" i="1"/>
  <c r="K1573" i="1" a="1"/>
  <c r="K1573" i="1"/>
  <c r="H1572" i="1" a="1"/>
  <c r="H1572" i="1"/>
  <c r="H1555" i="1" a="1"/>
  <c r="H1555" i="1" s="1"/>
  <c r="J1547" i="1" a="1"/>
  <c r="J1547" i="1" s="1"/>
  <c r="G1562" i="1" a="1"/>
  <c r="G1562" i="1" s="1"/>
  <c r="J1556" i="1" a="1"/>
  <c r="J1556" i="1"/>
  <c r="F1549" i="1" a="1"/>
  <c r="F1549" i="1"/>
  <c r="K1564" i="1" a="1"/>
  <c r="K1564" i="1"/>
  <c r="F1562" i="1" a="1"/>
  <c r="F1562" i="1" s="1"/>
  <c r="I1555" i="1" a="1"/>
  <c r="I1555" i="1"/>
  <c r="J1549" i="1" a="1"/>
  <c r="J1549" i="1" s="1"/>
  <c r="F1564" i="1" a="1"/>
  <c r="F1564" i="1" s="1"/>
  <c r="K1563" i="1" a="1"/>
  <c r="K1563" i="1" s="1"/>
  <c r="H1563" i="1" a="1"/>
  <c r="H1563" i="1" s="1"/>
  <c r="G1563" i="1" a="1"/>
  <c r="G1563" i="1" s="1"/>
  <c r="K1562" i="1" a="1"/>
  <c r="K1562" i="1" s="1"/>
  <c r="I1562" i="1" a="1"/>
  <c r="I1562" i="1" s="1"/>
  <c r="J1562" i="1" a="1"/>
  <c r="J1562" i="1" s="1"/>
  <c r="I1549" i="1" a="1"/>
  <c r="I1549" i="1" s="1"/>
  <c r="H1547" i="1" a="1"/>
  <c r="H1547" i="1" s="1"/>
  <c r="I1547" i="1" a="1"/>
  <c r="I1547" i="1"/>
  <c r="I1556" i="1" a="1"/>
  <c r="I1556" i="1"/>
  <c r="F1555" i="1" a="1"/>
  <c r="F1555" i="1"/>
  <c r="H1556" i="1" a="1"/>
  <c r="H1556" i="1" s="1"/>
  <c r="G1564" i="1" a="1"/>
  <c r="G1564" i="1"/>
  <c r="J1564" i="1" a="1"/>
  <c r="J1564" i="1" s="1"/>
  <c r="I1564" i="1" a="1"/>
  <c r="I1564" i="1"/>
  <c r="H1564" i="1" a="1"/>
  <c r="H1564" i="1"/>
  <c r="I1563" i="1" a="1"/>
  <c r="I1563" i="1"/>
  <c r="J1563" i="1" a="1"/>
  <c r="J1563" i="1" s="1"/>
  <c r="F1563" i="1" a="1"/>
  <c r="F1563" i="1"/>
  <c r="F1556" i="1" a="1"/>
  <c r="F1556" i="1" s="1"/>
  <c r="K1556" i="1" a="1"/>
  <c r="K1556" i="1" s="1"/>
  <c r="G1547" i="1" a="1"/>
  <c r="G1547" i="1" s="1"/>
  <c r="G1556" i="1" a="1"/>
  <c r="G1556" i="1" s="1"/>
  <c r="G1549" i="1" a="1"/>
  <c r="G1549" i="1" s="1"/>
  <c r="H1562" i="1" a="1"/>
  <c r="H1562" i="1" s="1"/>
  <c r="K1555" i="1" a="1"/>
  <c r="K1555" i="1" s="1"/>
  <c r="J1555" i="1" a="1"/>
  <c r="J1555" i="1" s="1"/>
  <c r="G1555" i="1" a="1"/>
  <c r="G1555" i="1"/>
  <c r="K1547" i="1" a="1"/>
  <c r="K1547" i="1" s="1"/>
  <c r="K1549" i="1" a="1"/>
  <c r="K1549" i="1" s="1"/>
  <c r="F1547" i="1" a="1"/>
  <c r="F1547" i="1"/>
  <c r="H1549" i="1" a="1"/>
  <c r="H1549" i="1" s="1"/>
  <c r="G1527" i="1" a="1"/>
  <c r="G1527" i="1" s="1"/>
  <c r="I1525" i="1" a="1"/>
  <c r="I1525" i="1"/>
  <c r="K1524" i="1" a="1"/>
  <c r="K1524" i="1" s="1"/>
  <c r="G1526" i="1" a="1"/>
  <c r="G1526" i="1"/>
  <c r="F1525" i="1" a="1"/>
  <c r="F1525" i="1"/>
  <c r="F1522" i="1" a="1"/>
  <c r="F1522" i="1"/>
  <c r="H1523" i="1" a="1"/>
  <c r="H1523" i="1" s="1"/>
  <c r="F1523" i="1" a="1"/>
  <c r="F1523" i="1"/>
  <c r="G1529" i="1" a="1"/>
  <c r="G1529" i="1" s="1"/>
  <c r="I1529" i="1" a="1"/>
  <c r="I1529" i="1" s="1"/>
  <c r="J1522" i="1" a="1"/>
  <c r="J1522" i="1"/>
  <c r="G1524" i="1" a="1"/>
  <c r="G1524" i="1" s="1"/>
  <c r="H1526" i="1" a="1"/>
  <c r="H1526" i="1" s="1"/>
  <c r="I1526" i="1" a="1"/>
  <c r="I1526" i="1" s="1"/>
  <c r="J1524" i="1" a="1"/>
  <c r="J1524" i="1" s="1"/>
  <c r="F1529" i="1" a="1"/>
  <c r="F1529" i="1" s="1"/>
  <c r="K1522" i="1" a="1"/>
  <c r="K1522" i="1" s="1"/>
  <c r="K1528" i="1" a="1"/>
  <c r="K1528" i="1" s="1"/>
  <c r="H1528" i="1" a="1"/>
  <c r="H1528" i="1" s="1"/>
  <c r="G1523" i="1" a="1"/>
  <c r="G1523" i="1" s="1"/>
  <c r="F1527" i="1" a="1"/>
  <c r="F1527" i="1" s="1"/>
  <c r="G1525" i="1" a="1"/>
  <c r="G1525" i="1" s="1"/>
  <c r="H1546" i="1" a="1"/>
  <c r="H1546" i="1"/>
  <c r="G1546" i="1" a="1"/>
  <c r="G1546" i="1" s="1"/>
  <c r="J1527" i="1" a="1"/>
  <c r="J1527" i="1"/>
  <c r="I1522" i="1" a="1"/>
  <c r="I1522" i="1"/>
  <c r="F1546" i="1" a="1"/>
  <c r="F1546" i="1"/>
  <c r="H1522" i="1" a="1"/>
  <c r="H1522" i="1" s="1"/>
  <c r="K1529" i="1" a="1"/>
  <c r="K1529" i="1"/>
  <c r="I1528" i="1" a="1"/>
  <c r="I1528" i="1" s="1"/>
  <c r="I1524" i="1" a="1"/>
  <c r="I1524" i="1"/>
  <c r="J1525" i="1" a="1"/>
  <c r="J1525" i="1"/>
  <c r="K1526" i="1" a="1"/>
  <c r="K1526" i="1" s="1"/>
  <c r="F1524" i="1" a="1"/>
  <c r="F1524" i="1"/>
  <c r="I1523" i="1" a="1"/>
  <c r="I1523" i="1" s="1"/>
  <c r="I1527" i="1" a="1"/>
  <c r="I1527" i="1" s="1"/>
  <c r="J1528" i="1" a="1"/>
  <c r="J1528" i="1" s="1"/>
  <c r="H1529" i="1" a="1"/>
  <c r="H1529" i="1" s="1"/>
  <c r="G1528" i="1" a="1"/>
  <c r="G1528" i="1" s="1"/>
  <c r="J1526" i="1" a="1"/>
  <c r="J1526" i="1" s="1"/>
  <c r="G1522" i="1" a="1"/>
  <c r="G1522" i="1" s="1"/>
  <c r="H1525" i="1" a="1"/>
  <c r="H1525" i="1" s="1"/>
  <c r="F1526" i="1" a="1"/>
  <c r="F1526" i="1" s="1"/>
  <c r="K1525" i="1" a="1"/>
  <c r="K1525" i="1"/>
  <c r="J1529" i="1" a="1"/>
  <c r="J1529" i="1"/>
  <c r="K1546" i="1" a="1"/>
  <c r="K1546" i="1"/>
  <c r="H1524" i="1" a="1"/>
  <c r="H1524" i="1"/>
  <c r="J1546" i="1" a="1"/>
  <c r="J1546" i="1"/>
  <c r="K1523" i="1" a="1"/>
  <c r="K1523" i="1"/>
  <c r="I1546" i="1" a="1"/>
  <c r="I1546" i="1" s="1"/>
  <c r="H1527" i="1" a="1"/>
  <c r="H1527" i="1" s="1"/>
  <c r="F1528" i="1" a="1"/>
  <c r="F1528" i="1"/>
  <c r="J1523" i="1" a="1"/>
  <c r="J1523" i="1"/>
  <c r="K1527" i="1" a="1"/>
  <c r="K1527" i="1" s="1"/>
  <c r="K1518" i="1" a="1"/>
  <c r="K1518" i="1" s="1"/>
  <c r="I1518" i="1" a="1"/>
  <c r="I1518" i="1" s="1"/>
  <c r="J1517" i="1" a="1"/>
  <c r="J1517" i="1" s="1"/>
  <c r="G1515" i="1" a="1"/>
  <c r="G1515" i="1" s="1"/>
  <c r="F1515" i="1" a="1"/>
  <c r="F1515" i="1" s="1"/>
  <c r="J1514" i="1" a="1"/>
  <c r="J1514" i="1" s="1"/>
  <c r="I1519" i="1" a="1"/>
  <c r="I1519" i="1"/>
  <c r="F1512" i="1" a="1"/>
  <c r="F1512" i="1" s="1"/>
  <c r="G1511" i="1" a="1"/>
  <c r="G1511" i="1" s="1"/>
  <c r="F1519" i="1" a="1"/>
  <c r="F1519" i="1" s="1"/>
  <c r="G1518" i="1" a="1"/>
  <c r="G1518" i="1"/>
  <c r="I1514" i="1" a="1"/>
  <c r="I1514" i="1" s="1"/>
  <c r="H1515" i="1" a="1"/>
  <c r="H1515" i="1"/>
  <c r="K1514" i="1" a="1"/>
  <c r="K1514" i="1"/>
  <c r="G1512" i="1" a="1"/>
  <c r="G1512" i="1" s="1"/>
  <c r="H1513" i="1" a="1"/>
  <c r="H1513" i="1" s="1"/>
  <c r="G1514" i="1" a="1"/>
  <c r="G1514" i="1" s="1"/>
  <c r="H1512" i="1" a="1"/>
  <c r="H1512" i="1"/>
  <c r="G1517" i="1" a="1"/>
  <c r="G1517" i="1"/>
  <c r="G1521" i="1" a="1"/>
  <c r="G1521" i="1"/>
  <c r="K1521" i="1" a="1"/>
  <c r="K1521" i="1" s="1"/>
  <c r="J1521" i="1" a="1"/>
  <c r="J1521" i="1"/>
  <c r="J1512" i="1" a="1"/>
  <c r="J1512" i="1" s="1"/>
  <c r="I1517" i="1" a="1"/>
  <c r="I1517" i="1" s="1"/>
  <c r="F1514" i="1" a="1"/>
  <c r="F1514" i="1" s="1"/>
  <c r="H1514" i="1" a="1"/>
  <c r="H1514" i="1" s="1"/>
  <c r="G1519" i="1" a="1"/>
  <c r="G1519" i="1" s="1"/>
  <c r="I1511" i="1" a="1"/>
  <c r="I1511" i="1"/>
  <c r="I1521" i="1" a="1"/>
  <c r="I1521" i="1" s="1"/>
  <c r="H1521" i="1" a="1"/>
  <c r="H1521" i="1" s="1"/>
  <c r="I1513" i="1" a="1"/>
  <c r="I1513" i="1" s="1"/>
  <c r="H1511" i="1" a="1"/>
  <c r="H1511" i="1"/>
  <c r="H1518" i="1" a="1"/>
  <c r="H1518" i="1" s="1"/>
  <c r="K1515" i="1" a="1"/>
  <c r="K1515" i="1"/>
  <c r="J1515" i="1" a="1"/>
  <c r="J1515" i="1"/>
  <c r="K1519" i="1" a="1"/>
  <c r="K1519" i="1" s="1"/>
  <c r="H1517" i="1" a="1"/>
  <c r="H1517" i="1"/>
  <c r="G1513" i="1" a="1"/>
  <c r="G1513" i="1" s="1"/>
  <c r="F1521" i="1" a="1"/>
  <c r="F1521" i="1"/>
  <c r="G1520" i="1" a="1"/>
  <c r="G1520" i="1"/>
  <c r="I1515" i="1" a="1"/>
  <c r="I1515" i="1" s="1"/>
  <c r="F1517" i="1" a="1"/>
  <c r="F1517" i="1" s="1"/>
  <c r="J1513" i="1" a="1"/>
  <c r="J1513" i="1"/>
  <c r="J1518" i="1" a="1"/>
  <c r="J1518" i="1" s="1"/>
  <c r="F1518" i="1" a="1"/>
  <c r="F1518" i="1" s="1"/>
  <c r="K1513" i="1" a="1"/>
  <c r="K1513" i="1" s="1"/>
  <c r="J1511" i="1" a="1"/>
  <c r="J1511" i="1"/>
  <c r="K1520" i="1" a="1"/>
  <c r="K1520" i="1" s="1"/>
  <c r="J1520" i="1" a="1"/>
  <c r="J1520" i="1"/>
  <c r="K1517" i="1" a="1"/>
  <c r="K1517" i="1" s="1"/>
  <c r="I1520" i="1" a="1"/>
  <c r="I1520" i="1" s="1"/>
  <c r="I1512" i="1" a="1"/>
  <c r="I1512" i="1"/>
  <c r="H1520" i="1" a="1"/>
  <c r="H1520" i="1"/>
  <c r="F1520" i="1" a="1"/>
  <c r="F1520" i="1" s="1"/>
  <c r="J1519" i="1" a="1"/>
  <c r="J1519" i="1"/>
  <c r="K1512" i="1" a="1"/>
  <c r="K1512" i="1" s="1"/>
  <c r="K1511" i="1" a="1"/>
  <c r="K1511" i="1"/>
  <c r="F1513" i="1" a="1"/>
  <c r="F1513" i="1"/>
  <c r="H1519" i="1" a="1"/>
  <c r="H1519" i="1" s="1"/>
  <c r="J1502" i="1" a="1"/>
  <c r="J1502" i="1"/>
  <c r="H1502" i="1" a="1"/>
  <c r="H1502" i="1"/>
  <c r="K1498" i="1" a="1"/>
  <c r="K1498" i="1" s="1"/>
  <c r="F1499" i="1" a="1"/>
  <c r="F1499" i="1"/>
  <c r="I1498" i="1" a="1"/>
  <c r="I1498" i="1"/>
  <c r="F1500" i="1" a="1"/>
  <c r="F1500" i="1" s="1"/>
  <c r="G1503" i="1" a="1"/>
  <c r="G1503" i="1" s="1"/>
  <c r="J1499" i="1" a="1"/>
  <c r="J1499" i="1"/>
  <c r="I1502" i="1" a="1"/>
  <c r="I1502" i="1" s="1"/>
  <c r="K1499" i="1" a="1"/>
  <c r="K1499" i="1"/>
  <c r="H1498" i="1" a="1"/>
  <c r="H1498" i="1"/>
  <c r="J1498" i="1" a="1"/>
  <c r="J1498" i="1" s="1"/>
  <c r="K1497" i="1" a="1"/>
  <c r="K1497" i="1" s="1"/>
  <c r="I1504" i="1" a="1"/>
  <c r="I1504" i="1" s="1"/>
  <c r="K1502" i="1" a="1"/>
  <c r="K1502" i="1" s="1"/>
  <c r="I1499" i="1" a="1"/>
  <c r="I1499" i="1"/>
  <c r="G1499" i="1" a="1"/>
  <c r="G1499" i="1" s="1"/>
  <c r="I1503" i="1" a="1"/>
  <c r="I1503" i="1" s="1"/>
  <c r="F1511" i="1" a="1"/>
  <c r="F1511" i="1"/>
  <c r="G1504" i="1" a="1"/>
  <c r="G1504" i="1" s="1"/>
  <c r="K1500" i="1" a="1"/>
  <c r="K1500" i="1" s="1"/>
  <c r="H1504" i="1" a="1"/>
  <c r="H1504" i="1"/>
  <c r="G1498" i="1" a="1"/>
  <c r="G1498" i="1"/>
  <c r="G1502" i="1" a="1"/>
  <c r="G1502" i="1" s="1"/>
  <c r="K1504" i="1" a="1"/>
  <c r="K1504" i="1"/>
  <c r="I1505" i="1" a="1"/>
  <c r="I1505" i="1"/>
  <c r="H1499" i="1" a="1"/>
  <c r="H1499" i="1" s="1"/>
  <c r="F1498" i="1" a="1"/>
  <c r="F1498" i="1"/>
  <c r="K1505" i="1" a="1"/>
  <c r="K1505" i="1"/>
  <c r="H1505" i="1" a="1"/>
  <c r="H1505" i="1"/>
  <c r="J1504" i="1" a="1"/>
  <c r="J1504" i="1" s="1"/>
  <c r="K1503" i="1" a="1"/>
  <c r="K1503" i="1"/>
  <c r="F1502" i="1" a="1"/>
  <c r="F1502" i="1" s="1"/>
  <c r="J1500" i="1" a="1"/>
  <c r="J1500" i="1" s="1"/>
  <c r="H1500" i="1" a="1"/>
  <c r="H1500" i="1" s="1"/>
  <c r="G1505" i="1" a="1"/>
  <c r="G1505" i="1"/>
  <c r="F1504" i="1" a="1"/>
  <c r="F1504" i="1" s="1"/>
  <c r="G1500" i="1" a="1"/>
  <c r="G1500" i="1" s="1"/>
  <c r="J1505" i="1" a="1"/>
  <c r="J1505" i="1" s="1"/>
  <c r="F1505" i="1" a="1"/>
  <c r="F1505" i="1" s="1"/>
  <c r="J1503" i="1" a="1"/>
  <c r="J1503" i="1"/>
  <c r="I1500" i="1" a="1"/>
  <c r="I1500" i="1" s="1"/>
  <c r="H1503" i="1" a="1"/>
  <c r="H1503" i="1" s="1"/>
  <c r="F1503" i="1" a="1"/>
  <c r="F1503" i="1"/>
  <c r="K1490" i="1" a="1"/>
  <c r="K1490" i="1" s="1"/>
  <c r="H1483" i="1" a="1"/>
  <c r="H1483" i="1"/>
  <c r="I1492" i="1" a="1"/>
  <c r="I1492" i="1" s="1"/>
  <c r="H1492" i="1" a="1"/>
  <c r="H1492" i="1"/>
  <c r="J1490" i="1" a="1"/>
  <c r="J1490" i="1"/>
  <c r="G1490" i="1" a="1"/>
  <c r="G1490" i="1"/>
  <c r="G1485" i="1" a="1"/>
  <c r="G1485" i="1" s="1"/>
  <c r="H1485" i="1" a="1"/>
  <c r="H1485" i="1"/>
  <c r="K1485" i="1" a="1"/>
  <c r="K1485" i="1"/>
  <c r="I1483" i="1" a="1"/>
  <c r="I1483" i="1" s="1"/>
  <c r="G1483" i="1" a="1"/>
  <c r="G1483" i="1"/>
  <c r="F1483" i="1" a="1"/>
  <c r="F1483" i="1" s="1"/>
  <c r="F1485" i="1" a="1"/>
  <c r="F1485" i="1" s="1"/>
  <c r="J1497" i="1" a="1"/>
  <c r="J1497" i="1" s="1"/>
  <c r="H1497" i="1" a="1"/>
  <c r="H1497" i="1"/>
  <c r="K1492" i="1" a="1"/>
  <c r="K1492" i="1" s="1"/>
  <c r="I1490" i="1" a="1"/>
  <c r="I1490" i="1" s="1"/>
  <c r="J1492" i="1" a="1"/>
  <c r="J1492" i="1"/>
  <c r="I1485" i="1" a="1"/>
  <c r="I1485" i="1" s="1"/>
  <c r="G1492" i="1" a="1"/>
  <c r="G1492" i="1" s="1"/>
  <c r="J1483" i="1" a="1"/>
  <c r="J1483" i="1"/>
  <c r="K1483" i="1" a="1"/>
  <c r="K1483" i="1" s="1"/>
  <c r="F1492" i="1" a="1"/>
  <c r="F1492" i="1" s="1"/>
  <c r="H1490" i="1" a="1"/>
  <c r="H1490" i="1" s="1"/>
  <c r="J1485" i="1" a="1"/>
  <c r="J1485" i="1"/>
  <c r="F1490" i="1" a="1"/>
  <c r="F1490" i="1"/>
  <c r="I1497" i="1" a="1"/>
  <c r="I1497" i="1"/>
  <c r="G1497" i="1" a="1"/>
  <c r="G1497" i="1" s="1"/>
  <c r="F1497" i="1" a="1"/>
  <c r="F1497" i="1" s="1"/>
  <c r="K1456" i="1" a="1"/>
  <c r="K1456" i="1"/>
  <c r="J1452" i="1" a="1"/>
  <c r="J1452" i="1" s="1"/>
  <c r="I1449" i="1" a="1"/>
  <c r="I1449" i="1" s="1"/>
  <c r="K1450" i="1" a="1"/>
  <c r="K1450" i="1" s="1"/>
  <c r="H1455" i="1" a="1"/>
  <c r="H1455" i="1"/>
  <c r="I1450" i="1" a="1"/>
  <c r="I1450" i="1" s="1"/>
  <c r="F1455" i="1" a="1"/>
  <c r="F1455" i="1"/>
  <c r="H1450" i="1" a="1"/>
  <c r="H1450" i="1" s="1"/>
  <c r="I1455" i="1" a="1"/>
  <c r="I1455" i="1" s="1"/>
  <c r="F1454" i="1" a="1"/>
  <c r="F1454" i="1" s="1"/>
  <c r="F1452" i="1" a="1"/>
  <c r="F1452" i="1" s="1"/>
  <c r="K1451" i="1" a="1"/>
  <c r="K1451" i="1" s="1"/>
  <c r="K1453" i="1" a="1"/>
  <c r="K1453" i="1"/>
  <c r="I1451" i="1" a="1"/>
  <c r="I1451" i="1" s="1"/>
  <c r="J1450" i="1" a="1"/>
  <c r="J1450" i="1" s="1"/>
  <c r="J1456" i="1" a="1"/>
  <c r="J1456" i="1"/>
  <c r="I1456" i="1" a="1"/>
  <c r="I1456" i="1" s="1"/>
  <c r="H1456" i="1" a="1"/>
  <c r="H1456" i="1" s="1"/>
  <c r="F1456" i="1" a="1"/>
  <c r="F1456" i="1"/>
  <c r="K1455" i="1" a="1"/>
  <c r="K1455" i="1"/>
  <c r="J1451" i="1" a="1"/>
  <c r="J1451" i="1" s="1"/>
  <c r="I1453" i="1" a="1"/>
  <c r="I1453" i="1" s="1"/>
  <c r="G1449" i="1" a="1"/>
  <c r="G1449" i="1"/>
  <c r="J1455" i="1" a="1"/>
  <c r="J1455" i="1"/>
  <c r="G1454" i="1" a="1"/>
  <c r="G1454" i="1" s="1"/>
  <c r="G1450" i="1" a="1"/>
  <c r="G1450" i="1"/>
  <c r="G1456" i="1" a="1"/>
  <c r="G1456" i="1" s="1"/>
  <c r="J1449" i="1" a="1"/>
  <c r="J1449" i="1"/>
  <c r="K1454" i="1" a="1"/>
  <c r="K1454" i="1" s="1"/>
  <c r="H1452" i="1" a="1"/>
  <c r="H1452" i="1" s="1"/>
  <c r="H1451" i="1" a="1"/>
  <c r="H1451" i="1" s="1"/>
  <c r="J1454" i="1" a="1"/>
  <c r="J1454" i="1"/>
  <c r="I1454" i="1" a="1"/>
  <c r="I1454" i="1" s="1"/>
  <c r="H1454" i="1" a="1"/>
  <c r="H1454" i="1"/>
  <c r="H1453" i="1" a="1"/>
  <c r="H1453" i="1" s="1"/>
  <c r="F1453" i="1" a="1"/>
  <c r="F1453" i="1" s="1"/>
  <c r="F1449" i="1" a="1"/>
  <c r="F1449" i="1"/>
  <c r="J1453" i="1" a="1"/>
  <c r="J1453" i="1" s="1"/>
  <c r="G1453" i="1" a="1"/>
  <c r="G1453" i="1" s="1"/>
  <c r="F1450" i="1" a="1"/>
  <c r="F1450" i="1"/>
  <c r="H1449" i="1" a="1"/>
  <c r="H1449" i="1" s="1"/>
  <c r="K1449" i="1" a="1"/>
  <c r="K1449" i="1" s="1"/>
  <c r="G1455" i="1" a="1"/>
  <c r="G1455" i="1" s="1"/>
  <c r="K1452" i="1" a="1"/>
  <c r="K1452" i="1"/>
  <c r="G1451" i="1" a="1"/>
  <c r="G1451" i="1"/>
  <c r="F1451" i="1" a="1"/>
  <c r="F1451" i="1" s="1"/>
  <c r="G1452" i="1" a="1"/>
  <c r="G1452" i="1"/>
  <c r="I1452" i="1" a="1"/>
  <c r="I1452" i="1" s="1"/>
  <c r="I1444" i="1" a="1"/>
  <c r="I1444" i="1"/>
  <c r="F1444" i="1" a="1"/>
  <c r="F1444" i="1" s="1"/>
  <c r="I1443" i="1" a="1"/>
  <c r="I1443" i="1" s="1"/>
  <c r="H1442" i="1" a="1"/>
  <c r="H1442" i="1"/>
  <c r="G1443" i="1" a="1"/>
  <c r="G1443" i="1"/>
  <c r="J1439" i="1" a="1"/>
  <c r="J1439" i="1" s="1"/>
  <c r="K1448" i="1" a="1"/>
  <c r="K1448" i="1"/>
  <c r="G1441" i="1" a="1"/>
  <c r="G1441" i="1" s="1"/>
  <c r="K1440" i="1" a="1"/>
  <c r="K1440" i="1" s="1"/>
  <c r="J1448" i="1" a="1"/>
  <c r="J1448" i="1"/>
  <c r="I1448" i="1" a="1"/>
  <c r="I1448" i="1" s="1"/>
  <c r="H1448" i="1" a="1"/>
  <c r="H1448" i="1" s="1"/>
  <c r="G1448" i="1" a="1"/>
  <c r="G1448" i="1" s="1"/>
  <c r="F1448" i="1" a="1"/>
  <c r="F1448" i="1" s="1"/>
  <c r="J1443" i="1" a="1"/>
  <c r="J1443" i="1" s="1"/>
  <c r="K1447" i="1" a="1"/>
  <c r="K1447" i="1" s="1"/>
  <c r="K1443" i="1" a="1"/>
  <c r="K1443" i="1"/>
  <c r="J1447" i="1" a="1"/>
  <c r="J1447" i="1"/>
  <c r="H1441" i="1" a="1"/>
  <c r="H1441" i="1" s="1"/>
  <c r="I1447" i="1" a="1"/>
  <c r="I1447" i="1"/>
  <c r="H1447" i="1" a="1"/>
  <c r="H1447" i="1" s="1"/>
  <c r="F1443" i="1" a="1"/>
  <c r="F1443" i="1"/>
  <c r="K1439" i="1" a="1"/>
  <c r="K1439" i="1" s="1"/>
  <c r="G1439" i="1" a="1"/>
  <c r="G1439" i="1"/>
  <c r="G1447" i="1" a="1"/>
  <c r="G1447" i="1"/>
  <c r="I1438" i="1" a="1"/>
  <c r="I1438" i="1"/>
  <c r="F1447" i="1" a="1"/>
  <c r="F1447" i="1" s="1"/>
  <c r="K1445" i="1" a="1"/>
  <c r="K1445" i="1"/>
  <c r="J1441" i="1" a="1"/>
  <c r="J1441" i="1" s="1"/>
  <c r="I1441" i="1" a="1"/>
  <c r="I1441" i="1" s="1"/>
  <c r="K1438" i="1" a="1"/>
  <c r="K1438" i="1"/>
  <c r="G1440" i="1" a="1"/>
  <c r="G1440" i="1" s="1"/>
  <c r="G1444" i="1" a="1"/>
  <c r="G1444" i="1" s="1"/>
  <c r="J1438" i="1" a="1"/>
  <c r="J1438" i="1" s="1"/>
  <c r="K1442" i="1" a="1"/>
  <c r="K1442" i="1" s="1"/>
  <c r="F1445" i="1" a="1"/>
  <c r="F1445" i="1" s="1"/>
  <c r="K1446" i="1" a="1"/>
  <c r="K1446" i="1" s="1"/>
  <c r="I1442" i="1" a="1"/>
  <c r="I1442" i="1"/>
  <c r="J1440" i="1" a="1"/>
  <c r="J1440" i="1"/>
  <c r="J1446" i="1" a="1"/>
  <c r="J1446" i="1" s="1"/>
  <c r="I1446" i="1" a="1"/>
  <c r="I1446" i="1"/>
  <c r="H1438" i="1" a="1"/>
  <c r="H1438" i="1" s="1"/>
  <c r="H1446" i="1" a="1"/>
  <c r="H1446" i="1" s="1"/>
  <c r="G1446" i="1" a="1"/>
  <c r="G1446" i="1" s="1"/>
  <c r="F1446" i="1" a="1"/>
  <c r="F1446" i="1"/>
  <c r="H1444" i="1" a="1"/>
  <c r="H1444" i="1"/>
  <c r="K1441" i="1" a="1"/>
  <c r="K1441" i="1"/>
  <c r="G1445" i="1" a="1"/>
  <c r="G1445" i="1" s="1"/>
  <c r="F1440" i="1" a="1"/>
  <c r="F1440" i="1"/>
  <c r="H1443" i="1" a="1"/>
  <c r="H1443" i="1" s="1"/>
  <c r="J1445" i="1" a="1"/>
  <c r="J1445" i="1" s="1"/>
  <c r="H1445" i="1" a="1"/>
  <c r="H1445" i="1"/>
  <c r="K1444" i="1" a="1"/>
  <c r="K1444" i="1" s="1"/>
  <c r="J1442" i="1" a="1"/>
  <c r="J1442" i="1"/>
  <c r="H1440" i="1" a="1"/>
  <c r="H1440" i="1" s="1"/>
  <c r="G1442" i="1" a="1"/>
  <c r="G1442" i="1" s="1"/>
  <c r="I1440" i="1" a="1"/>
  <c r="I1440" i="1" s="1"/>
  <c r="I1439" i="1" a="1"/>
  <c r="I1439" i="1" s="1"/>
  <c r="F1439" i="1" a="1"/>
  <c r="F1439" i="1"/>
  <c r="I1445" i="1" a="1"/>
  <c r="I1445" i="1"/>
  <c r="J1444" i="1" a="1"/>
  <c r="J1444" i="1" s="1"/>
  <c r="F1441" i="1" a="1"/>
  <c r="F1441" i="1"/>
  <c r="F1442" i="1" a="1"/>
  <c r="F1442" i="1" s="1"/>
  <c r="H1439" i="1" a="1"/>
  <c r="H1439" i="1" s="1"/>
  <c r="I1432" i="1" a="1"/>
  <c r="I1432" i="1" s="1"/>
  <c r="I1431" i="1" a="1"/>
  <c r="I1431" i="1"/>
  <c r="H1430" i="1" a="1"/>
  <c r="H1430" i="1"/>
  <c r="I1428" i="1" a="1"/>
  <c r="I1428" i="1"/>
  <c r="K1428" i="1" a="1"/>
  <c r="K1428" i="1" s="1"/>
  <c r="G1438" i="1" a="1"/>
  <c r="G1438" i="1"/>
  <c r="F1438" i="1" a="1"/>
  <c r="F1438" i="1" s="1"/>
  <c r="K1437" i="1" a="1"/>
  <c r="K1437" i="1" s="1"/>
  <c r="J1437" i="1" a="1"/>
  <c r="J1437" i="1" s="1"/>
  <c r="G1432" i="1" a="1"/>
  <c r="G1432" i="1" s="1"/>
  <c r="K1431" i="1" a="1"/>
  <c r="K1431" i="1"/>
  <c r="J1434" i="1" a="1"/>
  <c r="J1434" i="1" s="1"/>
  <c r="I1437" i="1" a="1"/>
  <c r="I1437" i="1" s="1"/>
  <c r="H1437" i="1" a="1"/>
  <c r="H1437" i="1" s="1"/>
  <c r="H1432" i="1" a="1"/>
  <c r="H1432" i="1" s="1"/>
  <c r="H1429" i="1" a="1"/>
  <c r="H1429" i="1"/>
  <c r="J1435" i="1" a="1"/>
  <c r="J1435" i="1"/>
  <c r="H1431" i="1" a="1"/>
  <c r="H1431" i="1" s="1"/>
  <c r="G1431" i="1" a="1"/>
  <c r="G1431" i="1" s="1"/>
  <c r="I1430" i="1" a="1"/>
  <c r="I1430" i="1"/>
  <c r="G1428" i="1" a="1"/>
  <c r="G1428" i="1" s="1"/>
  <c r="G1437" i="1" a="1"/>
  <c r="G1437" i="1" s="1"/>
  <c r="K1436" i="1" a="1"/>
  <c r="K1436" i="1"/>
  <c r="F1436" i="1" a="1"/>
  <c r="F1436" i="1"/>
  <c r="K1432" i="1" a="1"/>
  <c r="K1432" i="1"/>
  <c r="F1432" i="1" a="1"/>
  <c r="F1432" i="1" s="1"/>
  <c r="F1430" i="1" a="1"/>
  <c r="F1430" i="1"/>
  <c r="H1435" i="1" a="1"/>
  <c r="H1435" i="1" s="1"/>
  <c r="G1430" i="1" a="1"/>
  <c r="G1430" i="1" s="1"/>
  <c r="G1435" i="1" a="1"/>
  <c r="G1435" i="1"/>
  <c r="G1436" i="1" a="1"/>
  <c r="G1436" i="1" s="1"/>
  <c r="F1434" i="1" a="1"/>
  <c r="F1434" i="1"/>
  <c r="H1428" i="1" a="1"/>
  <c r="H1428" i="1" s="1"/>
  <c r="J1436" i="1" a="1"/>
  <c r="J1436" i="1" s="1"/>
  <c r="I1435" i="1" a="1"/>
  <c r="I1435" i="1" s="1"/>
  <c r="F1437" i="1" a="1"/>
  <c r="F1437" i="1" s="1"/>
  <c r="I1436" i="1" a="1"/>
  <c r="I1436" i="1"/>
  <c r="F1435" i="1" a="1"/>
  <c r="F1435" i="1"/>
  <c r="H1434" i="1" a="1"/>
  <c r="H1434" i="1" s="1"/>
  <c r="G1434" i="1" a="1"/>
  <c r="G1434" i="1" s="1"/>
  <c r="J1431" i="1" a="1"/>
  <c r="J1431" i="1"/>
  <c r="I1429" i="1" a="1"/>
  <c r="I1429" i="1" s="1"/>
  <c r="F1428" i="1" a="1"/>
  <c r="F1428" i="1" s="1"/>
  <c r="K1435" i="1" a="1"/>
  <c r="K1435" i="1"/>
  <c r="J1428" i="1" a="1"/>
  <c r="J1428" i="1"/>
  <c r="J1432" i="1" a="1"/>
  <c r="J1432" i="1"/>
  <c r="H1436" i="1" a="1"/>
  <c r="H1436" i="1" s="1"/>
  <c r="K1434" i="1" a="1"/>
  <c r="K1434" i="1"/>
  <c r="I1434" i="1" a="1"/>
  <c r="I1434" i="1" s="1"/>
  <c r="G1429" i="1" a="1"/>
  <c r="G1429" i="1" s="1"/>
  <c r="F1429" i="1" a="1"/>
  <c r="F1429" i="1"/>
  <c r="K1430" i="1" a="1"/>
  <c r="K1430" i="1" s="1"/>
  <c r="J1429" i="1" a="1"/>
  <c r="J1429" i="1"/>
  <c r="K1429" i="1" a="1"/>
  <c r="K1429" i="1" s="1"/>
  <c r="F1431" i="1" a="1"/>
  <c r="F1431" i="1" s="1"/>
  <c r="J1430" i="1" a="1"/>
  <c r="J1430" i="1" s="1"/>
  <c r="J1421" i="1" a="1"/>
  <c r="J1421" i="1" s="1"/>
  <c r="H1422" i="1" a="1"/>
  <c r="H1422" i="1"/>
  <c r="F1421" i="1" a="1"/>
  <c r="F1421" i="1" s="1"/>
  <c r="I1416" i="1" a="1"/>
  <c r="I1416" i="1" s="1"/>
  <c r="K1415" i="1" a="1"/>
  <c r="K1415" i="1" s="1"/>
  <c r="J1418" i="1" a="1"/>
  <c r="J1418" i="1"/>
  <c r="K1422" i="1" a="1"/>
  <c r="K1422" i="1" s="1"/>
  <c r="G1418" i="1" a="1"/>
  <c r="G1418" i="1" s="1"/>
  <c r="G1416" i="1" a="1"/>
  <c r="G1416" i="1"/>
  <c r="G1417" i="1" a="1"/>
  <c r="G1417" i="1"/>
  <c r="K1418" i="1" a="1"/>
  <c r="K1418" i="1"/>
  <c r="J1416" i="1" a="1"/>
  <c r="J1416" i="1" s="1"/>
  <c r="H1417" i="1" a="1"/>
  <c r="H1417" i="1" s="1"/>
  <c r="K1420" i="1" a="1"/>
  <c r="K1420" i="1"/>
  <c r="K1416" i="1" a="1"/>
  <c r="K1416" i="1" s="1"/>
  <c r="F1418" i="1" a="1"/>
  <c r="F1418" i="1"/>
  <c r="J1420" i="1" a="1"/>
  <c r="J1420" i="1" s="1"/>
  <c r="I1419" i="1" a="1"/>
  <c r="I1419" i="1"/>
  <c r="G1422" i="1" a="1"/>
  <c r="G1422" i="1" s="1"/>
  <c r="K1421" i="1" a="1"/>
  <c r="K1421" i="1" s="1"/>
  <c r="F1417" i="1" a="1"/>
  <c r="F1417" i="1" s="1"/>
  <c r="G1419" i="1" a="1"/>
  <c r="G1419" i="1" s="1"/>
  <c r="H1421" i="1" a="1"/>
  <c r="H1421" i="1" s="1"/>
  <c r="F1419" i="1" a="1"/>
  <c r="F1419" i="1"/>
  <c r="J1419" i="1" a="1"/>
  <c r="J1419" i="1" s="1"/>
  <c r="H1419" i="1" a="1"/>
  <c r="H1419" i="1" s="1"/>
  <c r="J1422" i="1" a="1"/>
  <c r="J1422" i="1"/>
  <c r="J1417" i="1" a="1"/>
  <c r="J1417" i="1" s="1"/>
  <c r="F1422" i="1" a="1"/>
  <c r="F1422" i="1" s="1"/>
  <c r="H1418" i="1" a="1"/>
  <c r="H1418" i="1"/>
  <c r="I1421" i="1" a="1"/>
  <c r="I1421" i="1"/>
  <c r="K1419" i="1" a="1"/>
  <c r="K1419" i="1"/>
  <c r="G1421" i="1" a="1"/>
  <c r="G1421" i="1" s="1"/>
  <c r="H1420" i="1" a="1"/>
  <c r="H1420" i="1"/>
  <c r="I1418" i="1" a="1"/>
  <c r="I1418" i="1"/>
  <c r="H1416" i="1" a="1"/>
  <c r="H1416" i="1" s="1"/>
  <c r="I1422" i="1" a="1"/>
  <c r="I1422" i="1"/>
  <c r="G1420" i="1" a="1"/>
  <c r="G1420" i="1" s="1"/>
  <c r="F1420" i="1" a="1"/>
  <c r="F1420" i="1"/>
  <c r="F1416" i="1" a="1"/>
  <c r="F1416" i="1" s="1"/>
  <c r="I1420" i="1" a="1"/>
  <c r="I1420" i="1" s="1"/>
  <c r="I1417" i="1" a="1"/>
  <c r="I1417" i="1" s="1"/>
  <c r="K1417" i="1" a="1"/>
  <c r="K1417" i="1" s="1"/>
  <c r="J1408" i="1" a="1"/>
  <c r="J1408" i="1" s="1"/>
  <c r="H1408" i="1" a="1"/>
  <c r="H1408" i="1"/>
  <c r="G1406" i="1" a="1"/>
  <c r="G1406" i="1" s="1"/>
  <c r="J1407" i="1" a="1"/>
  <c r="J1407" i="1" s="1"/>
  <c r="F1403" i="1" a="1"/>
  <c r="F1403" i="1"/>
  <c r="F1407" i="1" a="1"/>
  <c r="F1407" i="1" s="1"/>
  <c r="G1415" i="1" a="1"/>
  <c r="G1415" i="1" s="1"/>
  <c r="F1415" i="1" a="1"/>
  <c r="F1415" i="1"/>
  <c r="G1414" i="1" a="1"/>
  <c r="G1414" i="1"/>
  <c r="K1414" i="1" a="1"/>
  <c r="K1414" i="1" s="1"/>
  <c r="J1414" i="1" a="1"/>
  <c r="J1414" i="1" s="1"/>
  <c r="K1407" i="1" a="1"/>
  <c r="K1407" i="1"/>
  <c r="K1406" i="1" a="1"/>
  <c r="K1406" i="1"/>
  <c r="K1405" i="1" a="1"/>
  <c r="K1405" i="1" s="1"/>
  <c r="F1408" i="1" a="1"/>
  <c r="F1408" i="1"/>
  <c r="K1402" i="1" a="1"/>
  <c r="K1402" i="1" s="1"/>
  <c r="F1405" i="1" a="1"/>
  <c r="F1405" i="1"/>
  <c r="G1408" i="1" a="1"/>
  <c r="G1408" i="1" s="1"/>
  <c r="H1406" i="1" a="1"/>
  <c r="H1406" i="1" s="1"/>
  <c r="K1408" i="1" a="1"/>
  <c r="K1408" i="1" s="1"/>
  <c r="F1406" i="1" a="1"/>
  <c r="F1406" i="1"/>
  <c r="H1403" i="1" a="1"/>
  <c r="H1403" i="1" s="1"/>
  <c r="J1405" i="1" a="1"/>
  <c r="J1405" i="1"/>
  <c r="J1406" i="1" a="1"/>
  <c r="J1406" i="1" s="1"/>
  <c r="J1403" i="1" a="1"/>
  <c r="J1403" i="1" s="1"/>
  <c r="I1403" i="1" a="1"/>
  <c r="I1403" i="1"/>
  <c r="I1406" i="1" a="1"/>
  <c r="I1406" i="1" s="1"/>
  <c r="I1408" i="1" a="1"/>
  <c r="I1408" i="1" s="1"/>
  <c r="G1407" i="1" a="1"/>
  <c r="G1407" i="1"/>
  <c r="I1407" i="1" a="1"/>
  <c r="I1407" i="1" s="1"/>
  <c r="J1415" i="1" a="1"/>
  <c r="J1415" i="1" s="1"/>
  <c r="I1405" i="1" a="1"/>
  <c r="I1405" i="1" s="1"/>
  <c r="G1403" i="1" a="1"/>
  <c r="G1403" i="1"/>
  <c r="K1403" i="1" a="1"/>
  <c r="K1403" i="1"/>
  <c r="I1415" i="1" a="1"/>
  <c r="I1415" i="1" s="1"/>
  <c r="H1415" i="1" a="1"/>
  <c r="H1415" i="1"/>
  <c r="I1414" i="1" a="1"/>
  <c r="I1414" i="1" s="1"/>
  <c r="H1407" i="1" a="1"/>
  <c r="H1407" i="1"/>
  <c r="G1405" i="1" a="1"/>
  <c r="G1405" i="1" s="1"/>
  <c r="H1414" i="1" a="1"/>
  <c r="H1414" i="1" s="1"/>
  <c r="H1405" i="1" a="1"/>
  <c r="H1405" i="1"/>
  <c r="F1414" i="1" a="1"/>
  <c r="F1414" i="1"/>
  <c r="J1372" i="1" a="1"/>
  <c r="J1372" i="1" s="1"/>
  <c r="H1402" i="1" a="1"/>
  <c r="H1402" i="1"/>
  <c r="G1402" i="1" a="1"/>
  <c r="G1402" i="1" s="1"/>
  <c r="H1399" i="1" a="1"/>
  <c r="H1399" i="1" s="1"/>
  <c r="F1399" i="1" a="1"/>
  <c r="F1399" i="1"/>
  <c r="K1401" i="1" a="1"/>
  <c r="K1401" i="1" s="1"/>
  <c r="J1401" i="1" a="1"/>
  <c r="J1401" i="1" s="1"/>
  <c r="I1399" i="1" a="1"/>
  <c r="I1399" i="1" s="1"/>
  <c r="I1401" i="1" a="1"/>
  <c r="I1401" i="1" s="1"/>
  <c r="G1400" i="1" a="1"/>
  <c r="G1400" i="1" s="1"/>
  <c r="F1401" i="1" a="1"/>
  <c r="F1401" i="1" s="1"/>
  <c r="J1400" i="1" a="1"/>
  <c r="J1400" i="1"/>
  <c r="I1400" i="1" a="1"/>
  <c r="I1400" i="1"/>
  <c r="K1399" i="1" a="1"/>
  <c r="K1399" i="1" s="1"/>
  <c r="I1372" i="1" a="1"/>
  <c r="I1372" i="1"/>
  <c r="J1399" i="1" a="1"/>
  <c r="J1399" i="1" s="1"/>
  <c r="K1400" i="1" a="1"/>
  <c r="K1400" i="1"/>
  <c r="H1400" i="1" a="1"/>
  <c r="H1400" i="1" s="1"/>
  <c r="K1372" i="1" a="1"/>
  <c r="K1372" i="1"/>
  <c r="H1372" i="1" a="1"/>
  <c r="H1372" i="1"/>
  <c r="J1402" i="1" a="1"/>
  <c r="J1402" i="1"/>
  <c r="F1402" i="1" a="1"/>
  <c r="F1402" i="1" s="1"/>
  <c r="I1402" i="1" a="1"/>
  <c r="I1402" i="1"/>
  <c r="H1401" i="1" a="1"/>
  <c r="H1401" i="1" s="1"/>
  <c r="F1400" i="1" a="1"/>
  <c r="F1400" i="1" s="1"/>
  <c r="G1399" i="1" a="1"/>
  <c r="G1399" i="1"/>
  <c r="G1401" i="1" a="1"/>
  <c r="G1401" i="1" s="1"/>
  <c r="F1365" i="1" a="1"/>
  <c r="F1365" i="1" s="1"/>
  <c r="G1363" i="1" a="1"/>
  <c r="G1363" i="1" s="1"/>
  <c r="H1362" i="1" a="1"/>
  <c r="H1362" i="1" s="1"/>
  <c r="J1367" i="1" a="1"/>
  <c r="J1367" i="1" s="1"/>
  <c r="I1362" i="1" a="1"/>
  <c r="I1362" i="1" s="1"/>
  <c r="F1367" i="1" a="1"/>
  <c r="F1367" i="1"/>
  <c r="K1365" i="1" a="1"/>
  <c r="K1365" i="1"/>
  <c r="I1364" i="1" a="1"/>
  <c r="I1364" i="1" s="1"/>
  <c r="J1361" i="1" a="1"/>
  <c r="J1361" i="1"/>
  <c r="G1372" i="1" a="1"/>
  <c r="G1372" i="1" s="1"/>
  <c r="H1363" i="1" a="1"/>
  <c r="H1363" i="1" s="1"/>
  <c r="F1372" i="1" a="1"/>
  <c r="F1372" i="1" s="1"/>
  <c r="I1363" i="1" a="1"/>
  <c r="I1363" i="1"/>
  <c r="K1371" i="1" a="1"/>
  <c r="K1371" i="1"/>
  <c r="I1368" i="1" a="1"/>
  <c r="I1368" i="1"/>
  <c r="H1368" i="1" a="1"/>
  <c r="H1368" i="1" s="1"/>
  <c r="I1367" i="1" a="1"/>
  <c r="I1367" i="1"/>
  <c r="H1367" i="1" a="1"/>
  <c r="H1367" i="1" s="1"/>
  <c r="G1365" i="1" a="1"/>
  <c r="G1365" i="1" s="1"/>
  <c r="J1371" i="1" a="1"/>
  <c r="J1371" i="1"/>
  <c r="H1371" i="1" a="1"/>
  <c r="H1371" i="1" s="1"/>
  <c r="J1363" i="1" a="1"/>
  <c r="J1363" i="1"/>
  <c r="K1361" i="1" a="1"/>
  <c r="K1361" i="1" s="1"/>
  <c r="I1371" i="1" a="1"/>
  <c r="I1371" i="1" s="1"/>
  <c r="G1371" i="1" a="1"/>
  <c r="G1371" i="1" s="1"/>
  <c r="K1370" i="1" a="1"/>
  <c r="K1370" i="1" s="1"/>
  <c r="J1370" i="1" a="1"/>
  <c r="J1370" i="1"/>
  <c r="G1367" i="1" a="1"/>
  <c r="G1367" i="1"/>
  <c r="K1366" i="1" a="1"/>
  <c r="K1366" i="1" s="1"/>
  <c r="H1369" i="1" a="1"/>
  <c r="H1369" i="1"/>
  <c r="H1365" i="1" a="1"/>
  <c r="H1365" i="1" s="1"/>
  <c r="K1364" i="1" a="1"/>
  <c r="K1364" i="1" s="1"/>
  <c r="F1362" i="1" a="1"/>
  <c r="F1362" i="1" s="1"/>
  <c r="F1371" i="1" a="1"/>
  <c r="F1371" i="1"/>
  <c r="H1370" i="1" a="1"/>
  <c r="H1370" i="1"/>
  <c r="G1369" i="1" a="1"/>
  <c r="G1369" i="1"/>
  <c r="J1364" i="1" a="1"/>
  <c r="J1364" i="1" s="1"/>
  <c r="J1366" i="1" a="1"/>
  <c r="J1366" i="1"/>
  <c r="I1366" i="1" a="1"/>
  <c r="I1366" i="1" s="1"/>
  <c r="F1363" i="1" a="1"/>
  <c r="F1363" i="1" s="1"/>
  <c r="G1368" i="1" a="1"/>
  <c r="G1368" i="1" s="1"/>
  <c r="J1365" i="1" a="1"/>
  <c r="J1365" i="1" s="1"/>
  <c r="I1370" i="1" a="1"/>
  <c r="I1370" i="1"/>
  <c r="G1370" i="1" a="1"/>
  <c r="G1370" i="1" s="1"/>
  <c r="F1370" i="1" a="1"/>
  <c r="F1370" i="1" s="1"/>
  <c r="K1369" i="1" a="1"/>
  <c r="K1369" i="1" s="1"/>
  <c r="I1365" i="1" a="1"/>
  <c r="I1365" i="1" s="1"/>
  <c r="J1369" i="1" a="1"/>
  <c r="J1369" i="1"/>
  <c r="G1366" i="1" a="1"/>
  <c r="G1366" i="1"/>
  <c r="H1364" i="1" a="1"/>
  <c r="H1364" i="1" s="1"/>
  <c r="G1362" i="1" a="1"/>
  <c r="G1362" i="1" s="1"/>
  <c r="F1364" i="1" a="1"/>
  <c r="F1364" i="1"/>
  <c r="J1362" i="1" a="1"/>
  <c r="J1362" i="1" s="1"/>
  <c r="I1369" i="1" a="1"/>
  <c r="I1369" i="1" s="1"/>
  <c r="F1369" i="1" a="1"/>
  <c r="F1369" i="1"/>
  <c r="K1363" i="1" a="1"/>
  <c r="K1363" i="1"/>
  <c r="K1368" i="1" a="1"/>
  <c r="K1368" i="1"/>
  <c r="J1368" i="1" a="1"/>
  <c r="J1368" i="1" s="1"/>
  <c r="F1368" i="1" a="1"/>
  <c r="F1368" i="1"/>
  <c r="K1367" i="1" a="1"/>
  <c r="K1367" i="1" s="1"/>
  <c r="H1366" i="1" a="1"/>
  <c r="H1366" i="1" s="1"/>
  <c r="G1364" i="1" a="1"/>
  <c r="G1364" i="1"/>
  <c r="K1362" i="1" a="1"/>
  <c r="K1362" i="1" s="1"/>
  <c r="F1366" i="1" a="1"/>
  <c r="F1366" i="1"/>
  <c r="I1360" i="1" a="1"/>
  <c r="I1360" i="1" s="1"/>
  <c r="F1358" i="1" a="1"/>
  <c r="F1358" i="1" s="1"/>
  <c r="I1352" i="1" a="1"/>
  <c r="I1352" i="1" s="1"/>
  <c r="G1358" i="1" a="1"/>
  <c r="G1358" i="1" s="1"/>
  <c r="K1354" i="1" a="1"/>
  <c r="K1354" i="1"/>
  <c r="G1353" i="1" a="1"/>
  <c r="G1353" i="1"/>
  <c r="H1351" i="1" a="1"/>
  <c r="H1351" i="1" s="1"/>
  <c r="K1355" i="1" a="1"/>
  <c r="K1355" i="1" s="1"/>
  <c r="H1357" i="1" a="1"/>
  <c r="H1357" i="1"/>
  <c r="I1361" i="1" a="1"/>
  <c r="I1361" i="1" s="1"/>
  <c r="K1360" i="1" a="1"/>
  <c r="K1360" i="1" s="1"/>
  <c r="H1361" i="1" a="1"/>
  <c r="H1361" i="1"/>
  <c r="J1358" i="1" a="1"/>
  <c r="J1358" i="1"/>
  <c r="F1356" i="1" a="1"/>
  <c r="F1356" i="1"/>
  <c r="G1361" i="1" a="1"/>
  <c r="G1361" i="1" s="1"/>
  <c r="F1351" i="1" a="1"/>
  <c r="F1351" i="1"/>
  <c r="F1361" i="1" a="1"/>
  <c r="F1361" i="1" s="1"/>
  <c r="J1360" i="1" a="1"/>
  <c r="J1360" i="1" s="1"/>
  <c r="J1359" i="1" a="1"/>
  <c r="J1359" i="1"/>
  <c r="G1356" i="1" a="1"/>
  <c r="G1356" i="1" s="1"/>
  <c r="F1354" i="1" a="1"/>
  <c r="F1354" i="1"/>
  <c r="H1355" i="1" a="1"/>
  <c r="H1355" i="1" s="1"/>
  <c r="K1351" i="1" a="1"/>
  <c r="K1351" i="1" s="1"/>
  <c r="J1351" i="1" a="1"/>
  <c r="J1351" i="1" s="1"/>
  <c r="H1360" i="1" a="1"/>
  <c r="H1360" i="1" s="1"/>
  <c r="J1357" i="1" a="1"/>
  <c r="J1357" i="1"/>
  <c r="G1360" i="1" a="1"/>
  <c r="G1360" i="1" s="1"/>
  <c r="K1357" i="1" a="1"/>
  <c r="K1357" i="1" s="1"/>
  <c r="F1360" i="1" a="1"/>
  <c r="F1360" i="1" s="1"/>
  <c r="J1353" i="1" a="1"/>
  <c r="J1353" i="1"/>
  <c r="K1359" i="1" a="1"/>
  <c r="K1359" i="1" s="1"/>
  <c r="I1354" i="1" a="1"/>
  <c r="I1354" i="1" s="1"/>
  <c r="H1352" i="1" a="1"/>
  <c r="H1352" i="1"/>
  <c r="J1352" i="1" a="1"/>
  <c r="J1352" i="1"/>
  <c r="H1359" i="1" a="1"/>
  <c r="H1359" i="1"/>
  <c r="I1357" i="1" a="1"/>
  <c r="I1357" i="1" s="1"/>
  <c r="I1356" i="1" a="1"/>
  <c r="I1356" i="1" s="1"/>
  <c r="J1354" i="1" a="1"/>
  <c r="J1354" i="1"/>
  <c r="H1353" i="1" a="1"/>
  <c r="H1353" i="1" s="1"/>
  <c r="K1358" i="1" a="1"/>
  <c r="K1358" i="1"/>
  <c r="F1353" i="1" a="1"/>
  <c r="F1353" i="1" s="1"/>
  <c r="G1351" i="1" a="1"/>
  <c r="G1351" i="1"/>
  <c r="I1353" i="1" a="1"/>
  <c r="I1353" i="1" s="1"/>
  <c r="K1356" i="1" a="1"/>
  <c r="K1356" i="1" s="1"/>
  <c r="J1356" i="1" a="1"/>
  <c r="J1356" i="1" s="1"/>
  <c r="I1355" i="1" a="1"/>
  <c r="I1355" i="1" s="1"/>
  <c r="K1352" i="1" a="1"/>
  <c r="K1352" i="1" s="1"/>
  <c r="F1355" i="1" a="1"/>
  <c r="F1355" i="1"/>
  <c r="J1355" i="1" a="1"/>
  <c r="J1355" i="1" s="1"/>
  <c r="H1356" i="1" a="1"/>
  <c r="H1356" i="1" s="1"/>
  <c r="G1357" i="1" a="1"/>
  <c r="G1357" i="1"/>
  <c r="I1359" i="1" a="1"/>
  <c r="I1359" i="1" s="1"/>
  <c r="H1358" i="1" a="1"/>
  <c r="H1358" i="1" s="1"/>
  <c r="G1359" i="1" a="1"/>
  <c r="G1359" i="1"/>
  <c r="H1354" i="1" a="1"/>
  <c r="H1354" i="1"/>
  <c r="F1352" i="1" a="1"/>
  <c r="F1352" i="1"/>
  <c r="F1359" i="1" a="1"/>
  <c r="F1359" i="1" s="1"/>
  <c r="I1358" i="1" a="1"/>
  <c r="I1358" i="1"/>
  <c r="F1357" i="1" a="1"/>
  <c r="F1357" i="1"/>
  <c r="K1353" i="1" a="1"/>
  <c r="K1353" i="1" s="1"/>
  <c r="G1352" i="1" a="1"/>
  <c r="G1352" i="1"/>
  <c r="G1355" i="1" a="1"/>
  <c r="G1355" i="1" s="1"/>
  <c r="G1354" i="1" a="1"/>
  <c r="G1354" i="1"/>
  <c r="I1351" i="1" a="1"/>
  <c r="I1351" i="1" s="1"/>
  <c r="F1346" i="1" a="1"/>
  <c r="F1346" i="1" s="1"/>
  <c r="H1344" i="1" a="1"/>
  <c r="H1344" i="1" s="1"/>
  <c r="J1345" i="1" a="1"/>
  <c r="J1345" i="1" s="1"/>
  <c r="I1344" i="1" a="1"/>
  <c r="I1344" i="1" s="1"/>
  <c r="G1337" i="1" a="1"/>
  <c r="G1337" i="1"/>
  <c r="K1338" i="1" a="1"/>
  <c r="K1338" i="1" s="1"/>
  <c r="F1338" i="1" a="1"/>
  <c r="F1338" i="1" s="1"/>
  <c r="I1337" i="1" a="1"/>
  <c r="I1337" i="1"/>
  <c r="J1337" i="1" a="1"/>
  <c r="J1337" i="1" s="1"/>
  <c r="I1350" i="1" a="1"/>
  <c r="I1350" i="1" s="1"/>
  <c r="G1350" i="1" a="1"/>
  <c r="G1350" i="1"/>
  <c r="H1348" i="1" a="1"/>
  <c r="H1348" i="1"/>
  <c r="G1338" i="1" a="1"/>
  <c r="G1338" i="1" s="1"/>
  <c r="F1347" i="1" a="1"/>
  <c r="F1347" i="1" s="1"/>
  <c r="H1346" i="1" a="1"/>
  <c r="H1346" i="1"/>
  <c r="K1346" i="1" a="1"/>
  <c r="K1346" i="1"/>
  <c r="F1345" i="1" a="1"/>
  <c r="F1345" i="1" s="1"/>
  <c r="F1350" i="1" a="1"/>
  <c r="F1350" i="1"/>
  <c r="H1337" i="1" a="1"/>
  <c r="H1337" i="1" s="1"/>
  <c r="K1348" i="1" a="1"/>
  <c r="K1348" i="1"/>
  <c r="J1348" i="1" a="1"/>
  <c r="J1348" i="1" s="1"/>
  <c r="I1347" i="1" a="1"/>
  <c r="I1347" i="1" s="1"/>
  <c r="H1345" i="1" a="1"/>
  <c r="H1345" i="1" s="1"/>
  <c r="I1345" i="1" a="1"/>
  <c r="I1345" i="1"/>
  <c r="H1338" i="1" a="1"/>
  <c r="H1338" i="1" s="1"/>
  <c r="F1344" i="1" a="1"/>
  <c r="F1344" i="1"/>
  <c r="G1347" i="1" a="1"/>
  <c r="G1347" i="1" s="1"/>
  <c r="I1346" i="1" a="1"/>
  <c r="I1346" i="1" s="1"/>
  <c r="K1337" i="1" a="1"/>
  <c r="K1337" i="1"/>
  <c r="J1338" i="1" a="1"/>
  <c r="J1338" i="1" s="1"/>
  <c r="H1347" i="1" a="1"/>
  <c r="H1347" i="1" s="1"/>
  <c r="J1346" i="1" a="1"/>
  <c r="J1346" i="1"/>
  <c r="I1348" i="1" a="1"/>
  <c r="I1348" i="1" s="1"/>
  <c r="G1348" i="1" a="1"/>
  <c r="G1348" i="1" s="1"/>
  <c r="I1338" i="1" a="1"/>
  <c r="I1338" i="1" s="1"/>
  <c r="G1346" i="1" a="1"/>
  <c r="G1346" i="1"/>
  <c r="K1345" i="1" a="1"/>
  <c r="K1345" i="1"/>
  <c r="G1344" i="1" a="1"/>
  <c r="G1344" i="1" s="1"/>
  <c r="G1345" i="1" a="1"/>
  <c r="G1345" i="1"/>
  <c r="J1344" i="1" a="1"/>
  <c r="J1344" i="1" s="1"/>
  <c r="K1347" i="1" a="1"/>
  <c r="K1347" i="1"/>
  <c r="K1350" i="1" a="1"/>
  <c r="K1350" i="1" s="1"/>
  <c r="J1350" i="1" a="1"/>
  <c r="J1350" i="1" s="1"/>
  <c r="H1350" i="1" a="1"/>
  <c r="H1350" i="1"/>
  <c r="F1348" i="1" a="1"/>
  <c r="F1348" i="1"/>
  <c r="J1347" i="1" a="1"/>
  <c r="J1347" i="1" s="1"/>
  <c r="K1344" i="1" a="1"/>
  <c r="K1344" i="1"/>
  <c r="H1324" i="1" a="1"/>
  <c r="H1324" i="1" s="1"/>
  <c r="J1336" i="1" a="1"/>
  <c r="J1336" i="1" s="1"/>
  <c r="G1336" i="1" a="1"/>
  <c r="G1336" i="1"/>
  <c r="K1335" i="1" a="1"/>
  <c r="K1335" i="1" s="1"/>
  <c r="I1331" i="1" a="1"/>
  <c r="I1331" i="1" s="1"/>
  <c r="G1324" i="1" a="1"/>
  <c r="G1324" i="1" s="1"/>
  <c r="J1335" i="1" a="1"/>
  <c r="J1335" i="1" s="1"/>
  <c r="G1332" i="1" a="1"/>
  <c r="G1332" i="1" s="1"/>
  <c r="G1335" i="1" a="1"/>
  <c r="G1335" i="1" s="1"/>
  <c r="H1332" i="1" a="1"/>
  <c r="H1332" i="1"/>
  <c r="H1335" i="1" a="1"/>
  <c r="H1335" i="1"/>
  <c r="K1333" i="1" a="1"/>
  <c r="K1333" i="1" s="1"/>
  <c r="I1332" i="1" a="1"/>
  <c r="I1332" i="1"/>
  <c r="K1331" i="1" a="1"/>
  <c r="K1331" i="1" s="1"/>
  <c r="G1331" i="1" a="1"/>
  <c r="G1331" i="1"/>
  <c r="I1330" i="1" a="1"/>
  <c r="I1330" i="1" s="1"/>
  <c r="J1324" i="1" a="1"/>
  <c r="J1324" i="1"/>
  <c r="F1335" i="1" a="1"/>
  <c r="F1335" i="1"/>
  <c r="J1333" i="1" a="1"/>
  <c r="J1333" i="1"/>
  <c r="F1324" i="1" a="1"/>
  <c r="F1324" i="1" s="1"/>
  <c r="G1334" i="1" a="1"/>
  <c r="G1334" i="1"/>
  <c r="F1337" i="1" a="1"/>
  <c r="F1337" i="1" s="1"/>
  <c r="K1336" i="1" a="1"/>
  <c r="K1336" i="1" s="1"/>
  <c r="F1333" i="1" a="1"/>
  <c r="F1333" i="1"/>
  <c r="I1336" i="1" a="1"/>
  <c r="I1336" i="1" s="1"/>
  <c r="H1336" i="1" a="1"/>
  <c r="H1336" i="1" s="1"/>
  <c r="I1335" i="1" a="1"/>
  <c r="I1335" i="1" s="1"/>
  <c r="K1334" i="1" a="1"/>
  <c r="K1334" i="1" s="1"/>
  <c r="J1334" i="1" a="1"/>
  <c r="J1334" i="1" s="1"/>
  <c r="J1330" i="1" a="1"/>
  <c r="J1330" i="1" s="1"/>
  <c r="F1334" i="1" a="1"/>
  <c r="F1334" i="1"/>
  <c r="K1330" i="1" a="1"/>
  <c r="K1330" i="1"/>
  <c r="I1334" i="1" a="1"/>
  <c r="I1334" i="1" s="1"/>
  <c r="H1334" i="1" a="1"/>
  <c r="H1334" i="1"/>
  <c r="I1333" i="1" a="1"/>
  <c r="I1333" i="1" s="1"/>
  <c r="G1330" i="1" a="1"/>
  <c r="G1330" i="1" s="1"/>
  <c r="J1331" i="1" a="1"/>
  <c r="J1331" i="1" s="1"/>
  <c r="K1323" i="1" a="1"/>
  <c r="K1323" i="1"/>
  <c r="H1333" i="1" a="1"/>
  <c r="H1333" i="1"/>
  <c r="G1333" i="1" a="1"/>
  <c r="G1333" i="1"/>
  <c r="K1332" i="1" a="1"/>
  <c r="K1332" i="1" s="1"/>
  <c r="J1332" i="1" a="1"/>
  <c r="J1332" i="1"/>
  <c r="H1331" i="1" a="1"/>
  <c r="H1331" i="1" s="1"/>
  <c r="F1331" i="1" a="1"/>
  <c r="F1331" i="1" s="1"/>
  <c r="I1324" i="1" a="1"/>
  <c r="I1324" i="1"/>
  <c r="J1323" i="1" a="1"/>
  <c r="J1323" i="1" s="1"/>
  <c r="F1330" i="1" a="1"/>
  <c r="F1330" i="1"/>
  <c r="H1330" i="1" a="1"/>
  <c r="H1330" i="1" s="1"/>
  <c r="K1324" i="1" a="1"/>
  <c r="K1324" i="1" s="1"/>
  <c r="F1336" i="1" a="1"/>
  <c r="F1336" i="1" s="1"/>
  <c r="F1332" i="1" a="1"/>
  <c r="F1332" i="1" s="1"/>
  <c r="G1317" i="1" a="1"/>
  <c r="G1317" i="1"/>
  <c r="I1316" i="1" a="1"/>
  <c r="I1316" i="1"/>
  <c r="K1317" i="1" a="1"/>
  <c r="K1317" i="1" s="1"/>
  <c r="H1316" i="1" a="1"/>
  <c r="H1316" i="1"/>
  <c r="F1315" i="1" a="1"/>
  <c r="F1315" i="1" s="1"/>
  <c r="I1323" i="1" a="1"/>
  <c r="I1323" i="1" s="1"/>
  <c r="G1315" i="1" a="1"/>
  <c r="G1315" i="1" s="1"/>
  <c r="I1317" i="1" a="1"/>
  <c r="I1317" i="1"/>
  <c r="H1323" i="1" a="1"/>
  <c r="H1323" i="1"/>
  <c r="G1323" i="1" a="1"/>
  <c r="G1323" i="1"/>
  <c r="F1318" i="1" a="1"/>
  <c r="F1318" i="1" s="1"/>
  <c r="J1315" i="1" a="1"/>
  <c r="J1315" i="1"/>
  <c r="K1315" i="1" a="1"/>
  <c r="K1315" i="1" s="1"/>
  <c r="J1322" i="1" a="1"/>
  <c r="J1322" i="1" s="1"/>
  <c r="I1321" i="1" a="1"/>
  <c r="I1321" i="1" s="1"/>
  <c r="G1319" i="1" a="1"/>
  <c r="G1319" i="1" s="1"/>
  <c r="F1323" i="1" a="1"/>
  <c r="F1323" i="1"/>
  <c r="K1322" i="1" a="1"/>
  <c r="K1322" i="1" s="1"/>
  <c r="F1322" i="1" a="1"/>
  <c r="F1322" i="1" s="1"/>
  <c r="G1316" i="1" a="1"/>
  <c r="G1316" i="1" s="1"/>
  <c r="I1315" i="1" a="1"/>
  <c r="I1315" i="1" s="1"/>
  <c r="I1319" i="1" a="1"/>
  <c r="I1319" i="1"/>
  <c r="I1322" i="1" a="1"/>
  <c r="I1322" i="1"/>
  <c r="H1322" i="1" a="1"/>
  <c r="H1322" i="1" s="1"/>
  <c r="G1322" i="1" a="1"/>
  <c r="G1322" i="1" s="1"/>
  <c r="K1321" i="1" a="1"/>
  <c r="K1321" i="1"/>
  <c r="J1321" i="1" a="1"/>
  <c r="J1321" i="1" s="1"/>
  <c r="K1316" i="1" a="1"/>
  <c r="K1316" i="1" s="1"/>
  <c r="K1318" i="1" a="1"/>
  <c r="K1318" i="1"/>
  <c r="H1321" i="1" a="1"/>
  <c r="H1321" i="1"/>
  <c r="G1321" i="1" a="1"/>
  <c r="G1321" i="1"/>
  <c r="F1321" i="1" a="1"/>
  <c r="F1321" i="1" s="1"/>
  <c r="H1318" i="1" a="1"/>
  <c r="H1318" i="1"/>
  <c r="J1318" i="1" a="1"/>
  <c r="J1318" i="1" s="1"/>
  <c r="K1319" i="1" a="1"/>
  <c r="K1319" i="1" s="1"/>
  <c r="H1319" i="1" a="1"/>
  <c r="H1319" i="1"/>
  <c r="F1319" i="1" a="1"/>
  <c r="F1319" i="1" s="1"/>
  <c r="H1317" i="1" a="1"/>
  <c r="H1317" i="1"/>
  <c r="H1315" i="1" a="1"/>
  <c r="H1315" i="1" s="1"/>
  <c r="J1319" i="1" a="1"/>
  <c r="J1319" i="1" s="1"/>
  <c r="I1318" i="1" a="1"/>
  <c r="I1318" i="1" s="1"/>
  <c r="G1318" i="1" a="1"/>
  <c r="G1318" i="1" s="1"/>
  <c r="J1317" i="1" a="1"/>
  <c r="J1317" i="1"/>
  <c r="F1317" i="1" a="1"/>
  <c r="F1317" i="1"/>
  <c r="J1316" i="1" a="1"/>
  <c r="J1316" i="1" s="1"/>
  <c r="F1316" i="1" a="1"/>
  <c r="F1316" i="1" s="1"/>
  <c r="H1255" i="1" a="1"/>
  <c r="H1255" i="1"/>
  <c r="J1252" i="1" a="1"/>
  <c r="J1252" i="1" s="1"/>
  <c r="I1258" i="1" a="1"/>
  <c r="I1258" i="1" s="1"/>
  <c r="G1253" i="1" a="1"/>
  <c r="G1253" i="1"/>
  <c r="F1256" i="1" a="1"/>
  <c r="F1256" i="1"/>
  <c r="J1256" i="1" a="1"/>
  <c r="J1256" i="1"/>
  <c r="H1257" i="1" a="1"/>
  <c r="H1257" i="1" s="1"/>
  <c r="K1254" i="1" a="1"/>
  <c r="K1254" i="1"/>
  <c r="F1253" i="1" a="1"/>
  <c r="F1253" i="1" s="1"/>
  <c r="K1252" i="1" a="1"/>
  <c r="K1252" i="1" s="1"/>
  <c r="F1252" i="1" a="1"/>
  <c r="F1252" i="1"/>
  <c r="H1259" i="1" a="1"/>
  <c r="H1259" i="1" s="1"/>
  <c r="G1252" i="1" a="1"/>
  <c r="G1252" i="1"/>
  <c r="K1259" i="1" a="1"/>
  <c r="K1259" i="1" s="1"/>
  <c r="G1257" i="1" a="1"/>
  <c r="G1257" i="1" s="1"/>
  <c r="I1257" i="1" a="1"/>
  <c r="I1257" i="1" s="1"/>
  <c r="K1256" i="1" a="1"/>
  <c r="K1256" i="1" s="1"/>
  <c r="G1259" i="1" a="1"/>
  <c r="G1259" i="1"/>
  <c r="F1254" i="1" a="1"/>
  <c r="F1254" i="1" s="1"/>
  <c r="J1259" i="1" a="1"/>
  <c r="J1259" i="1" s="1"/>
  <c r="K1253" i="1" a="1"/>
  <c r="K1253" i="1" s="1"/>
  <c r="K1258" i="1" a="1"/>
  <c r="K1258" i="1"/>
  <c r="J1257" i="1" a="1"/>
  <c r="J1257" i="1" s="1"/>
  <c r="H1256" i="1" a="1"/>
  <c r="H1256" i="1" s="1"/>
  <c r="I1255" i="1" a="1"/>
  <c r="I1255" i="1"/>
  <c r="J1258" i="1" a="1"/>
  <c r="J1258" i="1"/>
  <c r="F1258" i="1" a="1"/>
  <c r="F1258" i="1"/>
  <c r="J1255" i="1" a="1"/>
  <c r="J1255" i="1" s="1"/>
  <c r="F1257" i="1" a="1"/>
  <c r="F1257" i="1" s="1"/>
  <c r="F1255" i="1" a="1"/>
  <c r="F1255" i="1"/>
  <c r="J1253" i="1" a="1"/>
  <c r="J1253" i="1" s="1"/>
  <c r="H1252" i="1" a="1"/>
  <c r="H1252" i="1"/>
  <c r="K1261" i="1" a="1"/>
  <c r="K1261" i="1" s="1"/>
  <c r="J1261" i="1" a="1"/>
  <c r="J1261" i="1"/>
  <c r="I1261" i="1" a="1"/>
  <c r="I1261" i="1" s="1"/>
  <c r="H1261" i="1" a="1"/>
  <c r="H1261" i="1" s="1"/>
  <c r="H1258" i="1" a="1"/>
  <c r="H1258" i="1" s="1"/>
  <c r="G1256" i="1" a="1"/>
  <c r="G1256" i="1" s="1"/>
  <c r="G1261" i="1" a="1"/>
  <c r="G1261" i="1" s="1"/>
  <c r="I1253" i="1" a="1"/>
  <c r="I1253" i="1"/>
  <c r="F1261" i="1" a="1"/>
  <c r="F1261" i="1" s="1"/>
  <c r="G1258" i="1" a="1"/>
  <c r="G1258" i="1" s="1"/>
  <c r="I1256" i="1" a="1"/>
  <c r="I1256" i="1"/>
  <c r="K1260" i="1" a="1"/>
  <c r="K1260" i="1" s="1"/>
  <c r="K1257" i="1" a="1"/>
  <c r="K1257" i="1" s="1"/>
  <c r="J1260" i="1" a="1"/>
  <c r="J1260" i="1"/>
  <c r="J1254" i="1" a="1"/>
  <c r="J1254" i="1"/>
  <c r="I1260" i="1" a="1"/>
  <c r="I1260" i="1"/>
  <c r="H1254" i="1" a="1"/>
  <c r="H1254" i="1" s="1"/>
  <c r="H1260" i="1" a="1"/>
  <c r="H1260" i="1"/>
  <c r="G1260" i="1" a="1"/>
  <c r="G1260" i="1"/>
  <c r="F1260" i="1" a="1"/>
  <c r="F1260" i="1" s="1"/>
  <c r="I1259" i="1" a="1"/>
  <c r="I1259" i="1"/>
  <c r="F1259" i="1" a="1"/>
  <c r="F1259" i="1" s="1"/>
  <c r="K1255" i="1" a="1"/>
  <c r="K1255" i="1"/>
  <c r="G1255" i="1" a="1"/>
  <c r="G1255" i="1" s="1"/>
  <c r="G1254" i="1" a="1"/>
  <c r="G1254" i="1" s="1"/>
  <c r="I1252" i="1" a="1"/>
  <c r="I1252" i="1" s="1"/>
  <c r="I1254" i="1" a="1"/>
  <c r="I1254" i="1" s="1"/>
  <c r="H1253" i="1" a="1"/>
  <c r="H1253" i="1" s="1"/>
  <c r="J1251" i="1" a="1"/>
  <c r="J1251" i="1"/>
  <c r="F1245" i="1" a="1"/>
  <c r="F1245" i="1" s="1"/>
  <c r="F1243" i="1" a="1"/>
  <c r="F1243" i="1" s="1"/>
  <c r="K1244" i="1" a="1"/>
  <c r="K1244" i="1"/>
  <c r="G1243" i="1" a="1"/>
  <c r="G1243" i="1" s="1"/>
  <c r="H1241" i="1" a="1"/>
  <c r="H1241" i="1" s="1"/>
  <c r="J1241" i="1" a="1"/>
  <c r="J1241" i="1"/>
  <c r="I1249" i="1" a="1"/>
  <c r="I1249" i="1"/>
  <c r="H1251" i="1" a="1"/>
  <c r="H1251" i="1" s="1"/>
  <c r="I1251" i="1" a="1"/>
  <c r="I1251" i="1" s="1"/>
  <c r="G1251" i="1" a="1"/>
  <c r="G1251" i="1"/>
  <c r="F1251" i="1" a="1"/>
  <c r="F1251" i="1"/>
  <c r="K1250" i="1" a="1"/>
  <c r="K1250" i="1" s="1"/>
  <c r="H1248" i="1" a="1"/>
  <c r="H1248" i="1"/>
  <c r="J1250" i="1" a="1"/>
  <c r="J1250" i="1" s="1"/>
  <c r="I1250" i="1" a="1"/>
  <c r="I1250" i="1"/>
  <c r="G1250" i="1" a="1"/>
  <c r="G1250" i="1" s="1"/>
  <c r="J1246" i="1" a="1"/>
  <c r="J1246" i="1" s="1"/>
  <c r="F1242" i="1" a="1"/>
  <c r="F1242" i="1" s="1"/>
  <c r="F1250" i="1" a="1"/>
  <c r="F1250" i="1"/>
  <c r="I1248" i="1" a="1"/>
  <c r="I1248" i="1" s="1"/>
  <c r="H1245" i="1" a="1"/>
  <c r="H1245" i="1"/>
  <c r="F1247" i="1" a="1"/>
  <c r="F1247" i="1" s="1"/>
  <c r="I1241" i="1" a="1"/>
  <c r="I1241" i="1" s="1"/>
  <c r="K1248" i="1" a="1"/>
  <c r="K1248" i="1"/>
  <c r="J1242" i="1" a="1"/>
  <c r="J1242" i="1" s="1"/>
  <c r="J1249" i="1" a="1"/>
  <c r="J1249" i="1" s="1"/>
  <c r="K1242" i="1" a="1"/>
  <c r="K1242" i="1"/>
  <c r="I1247" i="1" a="1"/>
  <c r="I1247" i="1" s="1"/>
  <c r="K1246" i="1" a="1"/>
  <c r="K1246" i="1" s="1"/>
  <c r="H1246" i="1" a="1"/>
  <c r="H1246" i="1" s="1"/>
  <c r="I1244" i="1" a="1"/>
  <c r="I1244" i="1"/>
  <c r="H1244" i="1" a="1"/>
  <c r="H1244" i="1"/>
  <c r="F1244" i="1" a="1"/>
  <c r="F1244" i="1" s="1"/>
  <c r="H1242" i="1" a="1"/>
  <c r="H1242" i="1"/>
  <c r="G1242" i="1" a="1"/>
  <c r="G1242" i="1" s="1"/>
  <c r="K1249" i="1" a="1"/>
  <c r="K1249" i="1"/>
  <c r="H1249" i="1" a="1"/>
  <c r="H1249" i="1" s="1"/>
  <c r="F1246" i="1" a="1"/>
  <c r="F1246" i="1" s="1"/>
  <c r="G1249" i="1" a="1"/>
  <c r="G1249" i="1"/>
  <c r="I1245" i="1" a="1"/>
  <c r="I1245" i="1"/>
  <c r="F1249" i="1" a="1"/>
  <c r="F1249" i="1" s="1"/>
  <c r="J1248" i="1" a="1"/>
  <c r="J1248" i="1"/>
  <c r="J1245" i="1" a="1"/>
  <c r="J1245" i="1" s="1"/>
  <c r="H1247" i="1" a="1"/>
  <c r="H1247" i="1" s="1"/>
  <c r="G1247" i="1" a="1"/>
  <c r="G1247" i="1"/>
  <c r="G1244" i="1" a="1"/>
  <c r="G1244" i="1" s="1"/>
  <c r="I1242" i="1" a="1"/>
  <c r="I1242" i="1" s="1"/>
  <c r="I1246" i="1" a="1"/>
  <c r="I1246" i="1" s="1"/>
  <c r="G1245" i="1" a="1"/>
  <c r="G1245" i="1" s="1"/>
  <c r="J1243" i="1" a="1"/>
  <c r="J1243" i="1" s="1"/>
  <c r="K1243" i="1" a="1"/>
  <c r="K1243" i="1" s="1"/>
  <c r="H1243" i="1" a="1"/>
  <c r="H1243" i="1"/>
  <c r="J1247" i="1" a="1"/>
  <c r="J1247" i="1"/>
  <c r="K1241" i="1" a="1"/>
  <c r="K1241" i="1" s="1"/>
  <c r="G1246" i="1" a="1"/>
  <c r="G1246" i="1"/>
  <c r="H1250" i="1" a="1"/>
  <c r="H1250" i="1" s="1"/>
  <c r="K1247" i="1" a="1"/>
  <c r="K1247" i="1"/>
  <c r="K1245" i="1" a="1"/>
  <c r="K1245" i="1" s="1"/>
  <c r="G1248" i="1" a="1"/>
  <c r="G1248" i="1"/>
  <c r="F1248" i="1" a="1"/>
  <c r="F1248" i="1"/>
  <c r="J1244" i="1" a="1"/>
  <c r="J1244" i="1"/>
  <c r="I1243" i="1" a="1"/>
  <c r="I1243" i="1" s="1"/>
  <c r="K1251" i="1" a="1"/>
  <c r="K1251" i="1"/>
  <c r="K1239" i="1" a="1"/>
  <c r="K1239" i="1" s="1"/>
  <c r="I1239" i="1" a="1"/>
  <c r="I1239" i="1" s="1"/>
  <c r="H1239" i="1" a="1"/>
  <c r="H1239" i="1"/>
  <c r="J1232" i="1" a="1"/>
  <c r="J1232" i="1" s="1"/>
  <c r="K1238" i="1" a="1"/>
  <c r="K1238" i="1" s="1"/>
  <c r="H1231" i="1" a="1"/>
  <c r="H1231" i="1" s="1"/>
  <c r="H1238" i="1" a="1"/>
  <c r="H1238" i="1" s="1"/>
  <c r="G1238" i="1" a="1"/>
  <c r="G1238" i="1" s="1"/>
  <c r="G1236" i="1" a="1"/>
  <c r="G1236" i="1" s="1"/>
  <c r="I1232" i="1" a="1"/>
  <c r="I1232" i="1"/>
  <c r="J1235" i="1" a="1"/>
  <c r="J1235" i="1"/>
  <c r="J1230" i="1" a="1"/>
  <c r="J1230" i="1" s="1"/>
  <c r="F1237" i="1" a="1"/>
  <c r="F1237" i="1"/>
  <c r="F1238" i="1" a="1"/>
  <c r="F1238" i="1" s="1"/>
  <c r="G1232" i="1" a="1"/>
  <c r="G1232" i="1" s="1"/>
  <c r="J1237" i="1" a="1"/>
  <c r="J1237" i="1" s="1"/>
  <c r="I1237" i="1" a="1"/>
  <c r="I1237" i="1"/>
  <c r="G1237" i="1" a="1"/>
  <c r="G1237" i="1"/>
  <c r="F1236" i="1" a="1"/>
  <c r="F1236" i="1"/>
  <c r="I1235" i="1" a="1"/>
  <c r="I1235" i="1" s="1"/>
  <c r="J1234" i="1" a="1"/>
  <c r="J1234" i="1"/>
  <c r="G1234" i="1" a="1"/>
  <c r="G1234" i="1" s="1"/>
  <c r="G1233" i="1" a="1"/>
  <c r="G1233" i="1" s="1"/>
  <c r="F1233" i="1" a="1"/>
  <c r="F1233" i="1"/>
  <c r="I1233" i="1" a="1"/>
  <c r="I1233" i="1" s="1"/>
  <c r="H1233" i="1" a="1"/>
  <c r="H1233" i="1"/>
  <c r="I1231" i="1" a="1"/>
  <c r="I1231" i="1" s="1"/>
  <c r="K1230" i="1" a="1"/>
  <c r="K1230" i="1" s="1"/>
  <c r="J1238" i="1" a="1"/>
  <c r="J1238" i="1" s="1"/>
  <c r="K1237" i="1" a="1"/>
  <c r="K1237" i="1" s="1"/>
  <c r="G1231" i="1" a="1"/>
  <c r="G1231" i="1"/>
  <c r="I1238" i="1" a="1"/>
  <c r="I1238" i="1"/>
  <c r="I1236" i="1" a="1"/>
  <c r="I1236" i="1" s="1"/>
  <c r="H1236" i="1" a="1"/>
  <c r="H1236" i="1"/>
  <c r="K1234" i="1" a="1"/>
  <c r="K1234" i="1" s="1"/>
  <c r="H1234" i="1" a="1"/>
  <c r="H1234" i="1" s="1"/>
  <c r="J1233" i="1" a="1"/>
  <c r="J1233" i="1" s="1"/>
  <c r="H1237" i="1" a="1"/>
  <c r="H1237" i="1"/>
  <c r="H1235" i="1" a="1"/>
  <c r="H1235" i="1"/>
  <c r="F1240" i="1" a="1"/>
  <c r="F1240" i="1"/>
  <c r="F1235" i="1" a="1"/>
  <c r="F1235" i="1" s="1"/>
  <c r="H1232" i="1" a="1"/>
  <c r="H1232" i="1"/>
  <c r="F1239" i="1" a="1"/>
  <c r="F1239" i="1" s="1"/>
  <c r="K1235" i="1" a="1"/>
  <c r="K1235" i="1" s="1"/>
  <c r="I1234" i="1" a="1"/>
  <c r="I1234" i="1" s="1"/>
  <c r="K1233" i="1" a="1"/>
  <c r="K1233" i="1" s="1"/>
  <c r="G1235" i="1" a="1"/>
  <c r="G1235" i="1"/>
  <c r="K1232" i="1" a="1"/>
  <c r="K1232" i="1" s="1"/>
  <c r="G1241" i="1" a="1"/>
  <c r="G1241" i="1" s="1"/>
  <c r="F1241" i="1" a="1"/>
  <c r="F1241" i="1" s="1"/>
  <c r="F1232" i="1" a="1"/>
  <c r="F1232" i="1" s="1"/>
  <c r="J1236" i="1" a="1"/>
  <c r="J1236" i="1"/>
  <c r="F1234" i="1" a="1"/>
  <c r="F1234" i="1"/>
  <c r="K1240" i="1" a="1"/>
  <c r="K1240" i="1" s="1"/>
  <c r="J1240" i="1" a="1"/>
  <c r="J1240" i="1" s="1"/>
  <c r="I1240" i="1" a="1"/>
  <c r="I1240" i="1"/>
  <c r="K1231" i="1" a="1"/>
  <c r="K1231" i="1" s="1"/>
  <c r="J1231" i="1" a="1"/>
  <c r="J1231" i="1" s="1"/>
  <c r="H1240" i="1" a="1"/>
  <c r="H1240" i="1"/>
  <c r="J1239" i="1" a="1"/>
  <c r="J1239" i="1"/>
  <c r="G1239" i="1" a="1"/>
  <c r="G1239" i="1"/>
  <c r="K1236" i="1" a="1"/>
  <c r="K1236" i="1" s="1"/>
  <c r="F1231" i="1" a="1"/>
  <c r="F1231" i="1"/>
  <c r="G1240" i="1" a="1"/>
  <c r="G1240" i="1" s="1"/>
  <c r="K1228" i="1" a="1"/>
  <c r="K1228" i="1" s="1"/>
  <c r="K1226" i="1" a="1"/>
  <c r="K1226" i="1"/>
  <c r="K1224" i="1" a="1"/>
  <c r="K1224" i="1" s="1"/>
  <c r="J1221" i="1" a="1"/>
  <c r="J1221" i="1"/>
  <c r="I1221" i="1" a="1"/>
  <c r="I1221" i="1" s="1"/>
  <c r="H1221" i="1" a="1"/>
  <c r="H1221" i="1" s="1"/>
  <c r="F1222" i="1" a="1"/>
  <c r="F1222" i="1" s="1"/>
  <c r="J1223" i="1" a="1"/>
  <c r="J1223" i="1" s="1"/>
  <c r="F1225" i="1" a="1"/>
  <c r="F1225" i="1"/>
  <c r="K1222" i="1" a="1"/>
  <c r="K1222" i="1"/>
  <c r="I1229" i="1" a="1"/>
  <c r="I1229" i="1" s="1"/>
  <c r="F1230" i="1" a="1"/>
  <c r="F1230" i="1" s="1"/>
  <c r="J1222" i="1" a="1"/>
  <c r="J1222" i="1"/>
  <c r="K1229" i="1" a="1"/>
  <c r="K1229" i="1" s="1"/>
  <c r="J1224" i="1" a="1"/>
  <c r="J1224" i="1" s="1"/>
  <c r="I1222" i="1" a="1"/>
  <c r="I1222" i="1"/>
  <c r="J1229" i="1" a="1"/>
  <c r="J1229" i="1"/>
  <c r="H1229" i="1" a="1"/>
  <c r="H1229" i="1"/>
  <c r="G1223" i="1" a="1"/>
  <c r="G1223" i="1" s="1"/>
  <c r="F1229" i="1" a="1"/>
  <c r="F1229" i="1"/>
  <c r="J1228" i="1" a="1"/>
  <c r="J1228" i="1" s="1"/>
  <c r="G1221" i="1" a="1"/>
  <c r="G1221" i="1" s="1"/>
  <c r="J1226" i="1" a="1"/>
  <c r="J1226" i="1"/>
  <c r="H1222" i="1" a="1"/>
  <c r="H1222" i="1" s="1"/>
  <c r="I1228" i="1" a="1"/>
  <c r="I1228" i="1"/>
  <c r="F1228" i="1" a="1"/>
  <c r="F1228" i="1" s="1"/>
  <c r="H1224" i="1" a="1"/>
  <c r="H1224" i="1" s="1"/>
  <c r="J1220" i="1" a="1"/>
  <c r="J1220" i="1" s="1"/>
  <c r="G1220" i="1" a="1"/>
  <c r="G1220" i="1" s="1"/>
  <c r="I1220" i="1" a="1"/>
  <c r="I1220" i="1"/>
  <c r="I1224" i="1" a="1"/>
  <c r="I1224" i="1" s="1"/>
  <c r="K1227" i="1" a="1"/>
  <c r="K1227" i="1" s="1"/>
  <c r="H1225" i="1" a="1"/>
  <c r="H1225" i="1" s="1"/>
  <c r="J1227" i="1" a="1"/>
  <c r="J1227" i="1"/>
  <c r="F1227" i="1" a="1"/>
  <c r="F1227" i="1" s="1"/>
  <c r="H1223" i="1" a="1"/>
  <c r="H1223" i="1" s="1"/>
  <c r="G1225" i="1" a="1"/>
  <c r="G1225" i="1"/>
  <c r="I1227" i="1" a="1"/>
  <c r="I1227" i="1"/>
  <c r="K1225" i="1" a="1"/>
  <c r="K1225" i="1"/>
  <c r="G1226" i="1" a="1"/>
  <c r="G1226" i="1" s="1"/>
  <c r="G1224" i="1" a="1"/>
  <c r="G1224" i="1" s="1"/>
  <c r="I1223" i="1" a="1"/>
  <c r="I1223" i="1"/>
  <c r="F1223" i="1" a="1"/>
  <c r="F1223" i="1" s="1"/>
  <c r="K1221" i="1" a="1"/>
  <c r="K1221" i="1"/>
  <c r="H1220" i="1" a="1"/>
  <c r="H1220" i="1" s="1"/>
  <c r="F1221" i="1" a="1"/>
  <c r="F1221" i="1"/>
  <c r="K1220" i="1" a="1"/>
  <c r="K1220" i="1" s="1"/>
  <c r="G1227" i="1" a="1"/>
  <c r="G1227" i="1" s="1"/>
  <c r="G1228" i="1" a="1"/>
  <c r="G1228" i="1" s="1"/>
  <c r="H1227" i="1" a="1"/>
  <c r="H1227" i="1" s="1"/>
  <c r="F1220" i="1" a="1"/>
  <c r="F1220" i="1" s="1"/>
  <c r="I1225" i="1" a="1"/>
  <c r="I1225" i="1"/>
  <c r="G1229" i="1" a="1"/>
  <c r="G1229" i="1" s="1"/>
  <c r="I1226" i="1" a="1"/>
  <c r="I1226" i="1" s="1"/>
  <c r="K1223" i="1" a="1"/>
  <c r="K1223" i="1"/>
  <c r="I1230" i="1" a="1"/>
  <c r="I1230" i="1" s="1"/>
  <c r="H1230" i="1" a="1"/>
  <c r="H1230" i="1" s="1"/>
  <c r="J1225" i="1" a="1"/>
  <c r="J1225" i="1"/>
  <c r="F1224" i="1" a="1"/>
  <c r="F1224" i="1"/>
  <c r="G1230" i="1" a="1"/>
  <c r="G1230" i="1"/>
  <c r="H1228" i="1" a="1"/>
  <c r="H1228" i="1" s="1"/>
  <c r="F1226" i="1" a="1"/>
  <c r="F1226" i="1"/>
  <c r="H1226" i="1" a="1"/>
  <c r="H1226" i="1"/>
  <c r="G1222" i="1" a="1"/>
  <c r="G1222" i="1" s="1"/>
  <c r="J1218" i="1" a="1"/>
  <c r="J1218" i="1"/>
  <c r="K1216" i="1" a="1"/>
  <c r="K1216" i="1" s="1"/>
  <c r="K1209" i="1" a="1"/>
  <c r="K1209" i="1"/>
  <c r="I1219" i="1" a="1"/>
  <c r="I1219" i="1" s="1"/>
  <c r="G1219" i="1" a="1"/>
  <c r="G1219" i="1" s="1"/>
  <c r="I1215" i="1" a="1"/>
  <c r="I1215" i="1" s="1"/>
  <c r="F1219" i="1" a="1"/>
  <c r="F1219" i="1" s="1"/>
  <c r="K1213" i="1" a="1"/>
  <c r="K1213" i="1" s="1"/>
  <c r="K1218" i="1" a="1"/>
  <c r="K1218" i="1"/>
  <c r="I1210" i="1" a="1"/>
  <c r="I1210" i="1" s="1"/>
  <c r="I1216" i="1" a="1"/>
  <c r="I1216" i="1" s="1"/>
  <c r="F1210" i="1" a="1"/>
  <c r="F1210" i="1"/>
  <c r="H1210" i="1" a="1"/>
  <c r="H1210" i="1" s="1"/>
  <c r="J1212" i="1" a="1"/>
  <c r="J1212" i="1" s="1"/>
  <c r="J1215" i="1" a="1"/>
  <c r="J1215" i="1"/>
  <c r="G1210" i="1" a="1"/>
  <c r="G1210" i="1"/>
  <c r="K1215" i="1" a="1"/>
  <c r="K1215" i="1" s="1"/>
  <c r="G1215" i="1" a="1"/>
  <c r="G1215" i="1" s="1"/>
  <c r="H1212" i="1" a="1"/>
  <c r="H1212" i="1"/>
  <c r="G1217" i="1" a="1"/>
  <c r="G1217" i="1"/>
  <c r="H1214" i="1" a="1"/>
  <c r="H1214" i="1" s="1"/>
  <c r="J1210" i="1" a="1"/>
  <c r="J1210" i="1"/>
  <c r="G1209" i="1" a="1"/>
  <c r="G1209" i="1" s="1"/>
  <c r="J1213" i="1" a="1"/>
  <c r="J1213" i="1"/>
  <c r="H1216" i="1" a="1"/>
  <c r="H1216" i="1" s="1"/>
  <c r="F1213" i="1" a="1"/>
  <c r="F1213" i="1" s="1"/>
  <c r="H1218" i="1" a="1"/>
  <c r="H1218" i="1" s="1"/>
  <c r="I1209" i="1" a="1"/>
  <c r="I1209" i="1"/>
  <c r="I1214" i="1" a="1"/>
  <c r="I1214" i="1" s="1"/>
  <c r="F1217" i="1" a="1"/>
  <c r="F1217" i="1"/>
  <c r="J1209" i="1" a="1"/>
  <c r="J1209" i="1" s="1"/>
  <c r="G1218" i="1" a="1"/>
  <c r="G1218" i="1" s="1"/>
  <c r="J1219" i="1" a="1"/>
  <c r="J1219" i="1"/>
  <c r="F1218" i="1" a="1"/>
  <c r="F1218" i="1" s="1"/>
  <c r="G1213" i="1" a="1"/>
  <c r="G1213" i="1" s="1"/>
  <c r="K1219" i="1" a="1"/>
  <c r="K1219" i="1"/>
  <c r="H1219" i="1" a="1"/>
  <c r="H1219" i="1" s="1"/>
  <c r="K1210" i="1" a="1"/>
  <c r="K1210" i="1" s="1"/>
  <c r="K1217" i="1" a="1"/>
  <c r="K1217" i="1" s="1"/>
  <c r="J1217" i="1" a="1"/>
  <c r="J1217" i="1"/>
  <c r="H1215" i="1" a="1"/>
  <c r="H1215" i="1"/>
  <c r="G1214" i="1" a="1"/>
  <c r="G1214" i="1" s="1"/>
  <c r="H1213" i="1" a="1"/>
  <c r="H1213" i="1"/>
  <c r="K1212" i="1" a="1"/>
  <c r="K1212" i="1" s="1"/>
  <c r="I1212" i="1" a="1"/>
  <c r="I1212" i="1"/>
  <c r="F1214" i="1" a="1"/>
  <c r="F1214" i="1" s="1"/>
  <c r="F1209" i="1" a="1"/>
  <c r="F1209" i="1" s="1"/>
  <c r="J1214" i="1" a="1"/>
  <c r="J1214" i="1"/>
  <c r="H1209" i="1" a="1"/>
  <c r="H1209" i="1"/>
  <c r="F1215" i="1" a="1"/>
  <c r="F1215" i="1" s="1"/>
  <c r="F1216" i="1" a="1"/>
  <c r="F1216" i="1"/>
  <c r="I1213" i="1" a="1"/>
  <c r="I1213" i="1" s="1"/>
  <c r="H1217" i="1" a="1"/>
  <c r="H1217" i="1" s="1"/>
  <c r="G1212" i="1" a="1"/>
  <c r="G1212" i="1"/>
  <c r="F1212" i="1" a="1"/>
  <c r="F1212" i="1" s="1"/>
  <c r="I1217" i="1" a="1"/>
  <c r="I1217" i="1" s="1"/>
  <c r="K1214" i="1" a="1"/>
  <c r="K1214" i="1" s="1"/>
  <c r="I1218" i="1" a="1"/>
  <c r="I1218" i="1" s="1"/>
  <c r="J1216" i="1" a="1"/>
  <c r="J1216" i="1" s="1"/>
  <c r="G1216" i="1" a="1"/>
  <c r="G1216" i="1" s="1"/>
  <c r="K1200" i="1" a="1"/>
  <c r="K1200" i="1"/>
  <c r="J1208" i="1" a="1"/>
  <c r="J1208" i="1"/>
  <c r="I1200" i="1" a="1"/>
  <c r="I1200" i="1" s="1"/>
  <c r="G1208" i="1" a="1"/>
  <c r="G1208" i="1"/>
  <c r="H1199" i="1" a="1"/>
  <c r="H1199" i="1" s="1"/>
  <c r="F1208" i="1" a="1"/>
  <c r="F1208" i="1"/>
  <c r="H1207" i="1" a="1"/>
  <c r="H1207" i="1" s="1"/>
  <c r="F1207" i="1" a="1"/>
  <c r="F1207" i="1"/>
  <c r="K1206" i="1" a="1"/>
  <c r="K1206" i="1"/>
  <c r="J1206" i="1" a="1"/>
  <c r="J1206" i="1"/>
  <c r="F1197" i="1" a="1"/>
  <c r="F1197" i="1" s="1"/>
  <c r="J1200" i="1" a="1"/>
  <c r="J1200" i="1"/>
  <c r="K1196" i="1" a="1"/>
  <c r="K1196" i="1" s="1"/>
  <c r="G1200" i="1" a="1"/>
  <c r="G1200" i="1" s="1"/>
  <c r="K1199" i="1" a="1"/>
  <c r="K1199" i="1"/>
  <c r="F1206" i="1" a="1"/>
  <c r="F1206" i="1" s="1"/>
  <c r="I1197" i="1" a="1"/>
  <c r="I1197" i="1" s="1"/>
  <c r="H1198" i="1" a="1"/>
  <c r="H1198" i="1" s="1"/>
  <c r="G1198" i="1" a="1"/>
  <c r="G1198" i="1" s="1"/>
  <c r="I1208" i="1" a="1"/>
  <c r="I1208" i="1" s="1"/>
  <c r="H1208" i="1" a="1"/>
  <c r="H1208" i="1" s="1"/>
  <c r="I1206" i="1" a="1"/>
  <c r="I1206" i="1"/>
  <c r="H1206" i="1" a="1"/>
  <c r="H1206" i="1"/>
  <c r="K1195" i="1" a="1"/>
  <c r="K1195" i="1" s="1"/>
  <c r="K1207" i="1" a="1"/>
  <c r="K1207" i="1"/>
  <c r="J1207" i="1" a="1"/>
  <c r="J1207" i="1" s="1"/>
  <c r="F1196" i="1" a="1"/>
  <c r="F1196" i="1" s="1"/>
  <c r="I1207" i="1" a="1"/>
  <c r="I1207" i="1" s="1"/>
  <c r="J1197" i="1" a="1"/>
  <c r="J1197" i="1"/>
  <c r="G1207" i="1" a="1"/>
  <c r="G1207" i="1"/>
  <c r="H1200" i="1" a="1"/>
  <c r="H1200" i="1"/>
  <c r="G1199" i="1" a="1"/>
  <c r="G1199" i="1" s="1"/>
  <c r="F1199" i="1" a="1"/>
  <c r="F1199" i="1"/>
  <c r="J1195" i="1" a="1"/>
  <c r="J1195" i="1" s="1"/>
  <c r="J1198" i="1" a="1"/>
  <c r="J1198" i="1" s="1"/>
  <c r="H1197" i="1" a="1"/>
  <c r="H1197" i="1"/>
  <c r="G1196" i="1" a="1"/>
  <c r="G1196" i="1" s="1"/>
  <c r="F1198" i="1" a="1"/>
  <c r="F1198" i="1"/>
  <c r="G1197" i="1" a="1"/>
  <c r="G1197" i="1" s="1"/>
  <c r="J1196" i="1" a="1"/>
  <c r="J1196" i="1" s="1"/>
  <c r="I1198" i="1" a="1"/>
  <c r="I1198" i="1" s="1"/>
  <c r="G1206" i="1" a="1"/>
  <c r="G1206" i="1" s="1"/>
  <c r="F1200" i="1" a="1"/>
  <c r="F1200" i="1"/>
  <c r="K1208" i="1" a="1"/>
  <c r="K1208" i="1"/>
  <c r="I1199" i="1" a="1"/>
  <c r="I1199" i="1" s="1"/>
  <c r="K1197" i="1" a="1"/>
  <c r="K1197" i="1"/>
  <c r="K1198" i="1" a="1"/>
  <c r="K1198" i="1" s="1"/>
  <c r="H1196" i="1" a="1"/>
  <c r="H1196" i="1" s="1"/>
  <c r="I1196" i="1" a="1"/>
  <c r="I1196" i="1" s="1"/>
  <c r="J1199" i="1" a="1"/>
  <c r="J1199" i="1"/>
  <c r="I1195" i="1" a="1"/>
  <c r="I1195" i="1"/>
  <c r="K1187" i="1" a="1"/>
  <c r="K1187" i="1"/>
  <c r="K1186" i="1" a="1"/>
  <c r="K1186" i="1" s="1"/>
  <c r="F1186" i="1" a="1"/>
  <c r="F1186" i="1"/>
  <c r="F1194" i="1" a="1"/>
  <c r="F1194" i="1" s="1"/>
  <c r="I1192" i="1" a="1"/>
  <c r="I1192" i="1" s="1"/>
  <c r="I1191" i="1" a="1"/>
  <c r="I1191" i="1" s="1"/>
  <c r="F1191" i="1" a="1"/>
  <c r="F1191" i="1" s="1"/>
  <c r="J1189" i="1" a="1"/>
  <c r="J1189" i="1"/>
  <c r="G1188" i="1" a="1"/>
  <c r="G1188" i="1" s="1"/>
  <c r="I1187" i="1" a="1"/>
  <c r="I1187" i="1" s="1"/>
  <c r="H1192" i="1" a="1"/>
  <c r="H1192" i="1" s="1"/>
  <c r="F1187" i="1" a="1"/>
  <c r="F1187" i="1" s="1"/>
  <c r="H1187" i="1" a="1"/>
  <c r="H1187" i="1"/>
  <c r="H1195" i="1" a="1"/>
  <c r="H1195" i="1"/>
  <c r="G1195" i="1" a="1"/>
  <c r="G1195" i="1" s="1"/>
  <c r="G1187" i="1" a="1"/>
  <c r="G1187" i="1" s="1"/>
  <c r="I1194" i="1" a="1"/>
  <c r="I1194" i="1"/>
  <c r="K1193" i="1" a="1"/>
  <c r="K1193" i="1" s="1"/>
  <c r="H1188" i="1" a="1"/>
  <c r="H1188" i="1"/>
  <c r="J1192" i="1" a="1"/>
  <c r="J1192" i="1"/>
  <c r="H1189" i="1" a="1"/>
  <c r="H1189" i="1"/>
  <c r="G1190" i="1" a="1"/>
  <c r="G1190" i="1"/>
  <c r="J1187" i="1" a="1"/>
  <c r="J1187" i="1" s="1"/>
  <c r="F1195" i="1" a="1"/>
  <c r="F1195" i="1"/>
  <c r="K1194" i="1" a="1"/>
  <c r="K1194" i="1" s="1"/>
  <c r="I1189" i="1" a="1"/>
  <c r="I1189" i="1" s="1"/>
  <c r="H1191" i="1" a="1"/>
  <c r="H1191" i="1"/>
  <c r="J1194" i="1" a="1"/>
  <c r="J1194" i="1" s="1"/>
  <c r="I1186" i="1" a="1"/>
  <c r="I1186" i="1"/>
  <c r="H1194" i="1" a="1"/>
  <c r="H1194" i="1" s="1"/>
  <c r="J1186" i="1" a="1"/>
  <c r="J1186" i="1" s="1"/>
  <c r="K1184" i="1" a="1"/>
  <c r="K1184" i="1" s="1"/>
  <c r="G1194" i="1" a="1"/>
  <c r="G1194" i="1" s="1"/>
  <c r="H1193" i="1" a="1"/>
  <c r="H1193" i="1"/>
  <c r="J1188" i="1" a="1"/>
  <c r="J1188" i="1"/>
  <c r="I1188" i="1" a="1"/>
  <c r="I1188" i="1" s="1"/>
  <c r="G1185" i="1" a="1"/>
  <c r="G1185" i="1" s="1"/>
  <c r="J1193" i="1" a="1"/>
  <c r="J1193" i="1"/>
  <c r="I1193" i="1" a="1"/>
  <c r="I1193" i="1" s="1"/>
  <c r="G1193" i="1" a="1"/>
  <c r="G1193" i="1"/>
  <c r="F1193" i="1" a="1"/>
  <c r="F1193" i="1"/>
  <c r="H1186" i="1" a="1"/>
  <c r="H1186" i="1"/>
  <c r="F1185" i="1" a="1"/>
  <c r="F1185" i="1"/>
  <c r="K1192" i="1" a="1"/>
  <c r="K1192" i="1" s="1"/>
  <c r="G1192" i="1" a="1"/>
  <c r="G1192" i="1"/>
  <c r="F1190" i="1" a="1"/>
  <c r="F1190" i="1" s="1"/>
  <c r="H1185" i="1" a="1"/>
  <c r="H1185" i="1" s="1"/>
  <c r="K1188" i="1" a="1"/>
  <c r="K1188" i="1"/>
  <c r="K1189" i="1" a="1"/>
  <c r="K1189" i="1" s="1"/>
  <c r="F1192" i="1" a="1"/>
  <c r="F1192" i="1"/>
  <c r="K1191" i="1" a="1"/>
  <c r="K1191" i="1" s="1"/>
  <c r="K1185" i="1" a="1"/>
  <c r="K1185" i="1" s="1"/>
  <c r="G1191" i="1" a="1"/>
  <c r="G1191" i="1" s="1"/>
  <c r="K1190" i="1" a="1"/>
  <c r="K1190" i="1" s="1"/>
  <c r="J1190" i="1" a="1"/>
  <c r="J1190" i="1"/>
  <c r="H1190" i="1" a="1"/>
  <c r="H1190" i="1" s="1"/>
  <c r="I1190" i="1" a="1"/>
  <c r="I1190" i="1" s="1"/>
  <c r="G1189" i="1" a="1"/>
  <c r="G1189" i="1" s="1"/>
  <c r="G1186" i="1" a="1"/>
  <c r="G1186" i="1"/>
  <c r="F1188" i="1" a="1"/>
  <c r="F1188" i="1" s="1"/>
  <c r="I1185" i="1" a="1"/>
  <c r="I1185" i="1"/>
  <c r="J1185" i="1" a="1"/>
  <c r="J1185" i="1"/>
  <c r="J1191" i="1" a="1"/>
  <c r="J1191" i="1"/>
  <c r="F1189" i="1" a="1"/>
  <c r="F1189" i="1"/>
  <c r="I1174" i="1" a="1"/>
  <c r="I1174" i="1" s="1"/>
  <c r="F1177" i="1" a="1"/>
  <c r="F1177" i="1" s="1"/>
  <c r="F1173" i="1" a="1"/>
  <c r="F1173" i="1"/>
  <c r="H1175" i="1" a="1"/>
  <c r="H1175" i="1" s="1"/>
  <c r="K1173" i="1" a="1"/>
  <c r="K1173" i="1"/>
  <c r="G1172" i="1" a="1"/>
  <c r="G1172" i="1" s="1"/>
  <c r="J1173" i="1" a="1"/>
  <c r="J1173" i="1"/>
  <c r="J1184" i="1" a="1"/>
  <c r="J1184" i="1" s="1"/>
  <c r="I1184" i="1" a="1"/>
  <c r="I1184" i="1" s="1"/>
  <c r="H1184" i="1" a="1"/>
  <c r="H1184" i="1" s="1"/>
  <c r="F1175" i="1" a="1"/>
  <c r="F1175" i="1" s="1"/>
  <c r="G1175" i="1" a="1"/>
  <c r="G1175" i="1" s="1"/>
  <c r="I1175" i="1" a="1"/>
  <c r="I1175" i="1"/>
  <c r="G1177" i="1" a="1"/>
  <c r="G1177" i="1" s="1"/>
  <c r="F1176" i="1" a="1"/>
  <c r="F1176" i="1" s="1"/>
  <c r="G1174" i="1" a="1"/>
  <c r="G1174" i="1"/>
  <c r="I1176" i="1" a="1"/>
  <c r="I1176" i="1" s="1"/>
  <c r="G1184" i="1" a="1"/>
  <c r="G1184" i="1"/>
  <c r="I1183" i="1" a="1"/>
  <c r="I1183" i="1"/>
  <c r="J1176" i="1" a="1"/>
  <c r="J1176" i="1"/>
  <c r="K1176" i="1" a="1"/>
  <c r="K1176" i="1"/>
  <c r="J1172" i="1" a="1"/>
  <c r="J1172" i="1" s="1"/>
  <c r="F1184" i="1" a="1"/>
  <c r="F1184" i="1"/>
  <c r="K1183" i="1" a="1"/>
  <c r="K1183" i="1"/>
  <c r="J1183" i="1" a="1"/>
  <c r="J1183" i="1" s="1"/>
  <c r="H1183" i="1" a="1"/>
  <c r="H1183" i="1"/>
  <c r="H1174" i="1" a="1"/>
  <c r="H1174" i="1" s="1"/>
  <c r="J1174" i="1" a="1"/>
  <c r="J1174" i="1"/>
  <c r="K1175" i="1" a="1"/>
  <c r="K1175" i="1" s="1"/>
  <c r="J1175" i="1" a="1"/>
  <c r="J1175" i="1" s="1"/>
  <c r="F1183" i="1" a="1"/>
  <c r="F1183" i="1" s="1"/>
  <c r="G1183" i="1" a="1"/>
  <c r="G1183" i="1" s="1"/>
  <c r="K1172" i="1" a="1"/>
  <c r="K1172" i="1" s="1"/>
  <c r="G1176" i="1" a="1"/>
  <c r="G1176" i="1"/>
  <c r="F1172" i="1" a="1"/>
  <c r="F1172" i="1" s="1"/>
  <c r="H1176" i="1" a="1"/>
  <c r="H1176" i="1" s="1"/>
  <c r="I1173" i="1" a="1"/>
  <c r="I1173" i="1"/>
  <c r="K1171" i="1" a="1"/>
  <c r="K1171" i="1" s="1"/>
  <c r="G1173" i="1" a="1"/>
  <c r="G1173" i="1"/>
  <c r="H1172" i="1" a="1"/>
  <c r="H1172" i="1"/>
  <c r="H1177" i="1" a="1"/>
  <c r="H1177" i="1"/>
  <c r="K1177" i="1" a="1"/>
  <c r="K1177" i="1" s="1"/>
  <c r="J1177" i="1" a="1"/>
  <c r="J1177" i="1" s="1"/>
  <c r="I1177" i="1" a="1"/>
  <c r="I1177" i="1"/>
  <c r="K1174" i="1" a="1"/>
  <c r="K1174" i="1"/>
  <c r="F1174" i="1" a="1"/>
  <c r="F1174" i="1" s="1"/>
  <c r="H1173" i="1" a="1"/>
  <c r="H1173" i="1"/>
  <c r="I1172" i="1" a="1"/>
  <c r="I1172" i="1" s="1"/>
  <c r="I1164" i="1" a="1"/>
  <c r="I1164" i="1"/>
  <c r="K1161" i="1" a="1"/>
  <c r="K1161" i="1" s="1"/>
  <c r="F1166" i="1" a="1"/>
  <c r="F1166" i="1" s="1"/>
  <c r="J1165" i="1" a="1"/>
  <c r="J1165" i="1" s="1"/>
  <c r="H1165" i="1" a="1"/>
  <c r="H1165" i="1"/>
  <c r="H1161" i="1" a="1"/>
  <c r="H1161" i="1" s="1"/>
  <c r="I1163" i="1" a="1"/>
  <c r="I1163" i="1"/>
  <c r="J1162" i="1" a="1"/>
  <c r="J1162" i="1" s="1"/>
  <c r="F1165" i="1" a="1"/>
  <c r="F1165" i="1" s="1"/>
  <c r="H1166" i="1" a="1"/>
  <c r="H1166" i="1"/>
  <c r="G1164" i="1" a="1"/>
  <c r="G1164" i="1" s="1"/>
  <c r="K1163" i="1" a="1"/>
  <c r="K1163" i="1"/>
  <c r="F1162" i="1" a="1"/>
  <c r="F1162" i="1"/>
  <c r="I1168" i="1" a="1"/>
  <c r="I1168" i="1" s="1"/>
  <c r="K1167" i="1" a="1"/>
  <c r="K1167" i="1" s="1"/>
  <c r="I1166" i="1" a="1"/>
  <c r="I1166" i="1" s="1"/>
  <c r="G1167" i="1" a="1"/>
  <c r="G1167" i="1"/>
  <c r="G1165" i="1" a="1"/>
  <c r="G1165" i="1"/>
  <c r="J1163" i="1" a="1"/>
  <c r="J1163" i="1" s="1"/>
  <c r="K1164" i="1" a="1"/>
  <c r="K1164" i="1"/>
  <c r="K1162" i="1" a="1"/>
  <c r="K1162" i="1" s="1"/>
  <c r="G1162" i="1" a="1"/>
  <c r="G1162" i="1"/>
  <c r="F1163" i="1" a="1"/>
  <c r="F1163" i="1" s="1"/>
  <c r="I1161" i="1" a="1"/>
  <c r="I1161" i="1" s="1"/>
  <c r="J1171" i="1" a="1"/>
  <c r="J1171" i="1"/>
  <c r="H1169" i="1" a="1"/>
  <c r="H1169" i="1"/>
  <c r="I1171" i="1" a="1"/>
  <c r="I1171" i="1" s="1"/>
  <c r="H1171" i="1" a="1"/>
  <c r="H1171" i="1"/>
  <c r="J1167" i="1" a="1"/>
  <c r="J1167" i="1" s="1"/>
  <c r="G1171" i="1" a="1"/>
  <c r="G1171" i="1" s="1"/>
  <c r="F1171" i="1" a="1"/>
  <c r="F1171" i="1"/>
  <c r="F1164" i="1" a="1"/>
  <c r="F1164" i="1" s="1"/>
  <c r="K1170" i="1" a="1"/>
  <c r="K1170" i="1"/>
  <c r="I1170" i="1" a="1"/>
  <c r="I1170" i="1" s="1"/>
  <c r="J1169" i="1" a="1"/>
  <c r="J1169" i="1" s="1"/>
  <c r="F1168" i="1" a="1"/>
  <c r="F1168" i="1" s="1"/>
  <c r="J1170" i="1" a="1"/>
  <c r="J1170" i="1" s="1"/>
  <c r="F1167" i="1" a="1"/>
  <c r="F1167" i="1"/>
  <c r="H1170" i="1" a="1"/>
  <c r="H1170" i="1"/>
  <c r="G1170" i="1" a="1"/>
  <c r="G1170" i="1" s="1"/>
  <c r="K1169" i="1" a="1"/>
  <c r="K1169" i="1"/>
  <c r="I1165" i="1" a="1"/>
  <c r="I1165" i="1" s="1"/>
  <c r="F1169" i="1" a="1"/>
  <c r="F1169" i="1"/>
  <c r="K1168" i="1" a="1"/>
  <c r="K1168" i="1" s="1"/>
  <c r="H1168" i="1" a="1"/>
  <c r="H1168" i="1"/>
  <c r="G1168" i="1" a="1"/>
  <c r="G1168" i="1"/>
  <c r="H1163" i="1" a="1"/>
  <c r="H1163" i="1"/>
  <c r="G1163" i="1" a="1"/>
  <c r="G1163" i="1" s="1"/>
  <c r="J1161" i="1" a="1"/>
  <c r="J1161" i="1"/>
  <c r="J1164" i="1" a="1"/>
  <c r="J1164" i="1" s="1"/>
  <c r="I1162" i="1" a="1"/>
  <c r="I1162" i="1" s="1"/>
  <c r="H1162" i="1" a="1"/>
  <c r="H1162" i="1"/>
  <c r="F1170" i="1" a="1"/>
  <c r="F1170" i="1" s="1"/>
  <c r="I1169" i="1" a="1"/>
  <c r="I1169" i="1" s="1"/>
  <c r="G1169" i="1" a="1"/>
  <c r="G1169" i="1" s="1"/>
  <c r="J1168" i="1" a="1"/>
  <c r="J1168" i="1" s="1"/>
  <c r="I1167" i="1" a="1"/>
  <c r="I1167" i="1" s="1"/>
  <c r="H1167" i="1" a="1"/>
  <c r="H1167" i="1" s="1"/>
  <c r="G1161" i="1" a="1"/>
  <c r="G1161" i="1"/>
  <c r="K1166" i="1" a="1"/>
  <c r="K1166" i="1"/>
  <c r="J1166" i="1" a="1"/>
  <c r="J1166" i="1" s="1"/>
  <c r="G1166" i="1" a="1"/>
  <c r="G1166" i="1"/>
  <c r="H1164" i="1" a="1"/>
  <c r="H1164" i="1" s="1"/>
  <c r="K1165" i="1" a="1"/>
  <c r="K1165" i="1" s="1"/>
  <c r="G1154" i="1" a="1"/>
  <c r="G1154" i="1"/>
  <c r="H1146" i="1" a="1"/>
  <c r="H1146" i="1"/>
  <c r="J1146" i="1" a="1"/>
  <c r="J1146" i="1"/>
  <c r="K1153" i="1" a="1"/>
  <c r="K1153" i="1"/>
  <c r="I1153" i="1" a="1"/>
  <c r="I1153" i="1" s="1"/>
  <c r="J1152" i="1" a="1"/>
  <c r="J1152" i="1"/>
  <c r="K1146" i="1" a="1"/>
  <c r="K1146" i="1" s="1"/>
  <c r="J1151" i="1" a="1"/>
  <c r="J1151" i="1" s="1"/>
  <c r="F1146" i="1" a="1"/>
  <c r="F1146" i="1"/>
  <c r="F1161" i="1" a="1"/>
  <c r="F1161" i="1" s="1"/>
  <c r="K1160" i="1" a="1"/>
  <c r="K1160" i="1"/>
  <c r="J1160" i="1" a="1"/>
  <c r="J1160" i="1" s="1"/>
  <c r="K1147" i="1" a="1"/>
  <c r="K1147" i="1" s="1"/>
  <c r="F1152" i="1" a="1"/>
  <c r="F1152" i="1" s="1"/>
  <c r="J1154" i="1" a="1"/>
  <c r="J1154" i="1" s="1"/>
  <c r="H1152" i="1" a="1"/>
  <c r="H1152" i="1"/>
  <c r="G1148" i="1" a="1"/>
  <c r="G1148" i="1"/>
  <c r="I1147" i="1" a="1"/>
  <c r="I1147" i="1" s="1"/>
  <c r="G1160" i="1" a="1"/>
  <c r="G1160" i="1"/>
  <c r="J1153" i="1" a="1"/>
  <c r="J1153" i="1" s="1"/>
  <c r="F1153" i="1" a="1"/>
  <c r="F1153" i="1" s="1"/>
  <c r="I1151" i="1" a="1"/>
  <c r="I1151" i="1"/>
  <c r="H1154" i="1" a="1"/>
  <c r="H1154" i="1"/>
  <c r="F1148" i="1" a="1"/>
  <c r="F1148" i="1"/>
  <c r="F1154" i="1" a="1"/>
  <c r="F1154" i="1"/>
  <c r="G1146" i="1" a="1"/>
  <c r="G1146" i="1" s="1"/>
  <c r="K1148" i="1" a="1"/>
  <c r="K1148" i="1"/>
  <c r="K1151" i="1" a="1"/>
  <c r="K1151" i="1" s="1"/>
  <c r="J1148" i="1" a="1"/>
  <c r="J1148" i="1" s="1"/>
  <c r="K1154" i="1" a="1"/>
  <c r="K1154" i="1" s="1"/>
  <c r="H1148" i="1" a="1"/>
  <c r="H1148" i="1" s="1"/>
  <c r="F1151" i="1" a="1"/>
  <c r="F1151" i="1"/>
  <c r="K1152" i="1" a="1"/>
  <c r="K1152" i="1" s="1"/>
  <c r="I1160" i="1" a="1"/>
  <c r="I1160" i="1" s="1"/>
  <c r="I1154" i="1" a="1"/>
  <c r="I1154" i="1" s="1"/>
  <c r="H1153" i="1" a="1"/>
  <c r="H1153" i="1" s="1"/>
  <c r="I1148" i="1" a="1"/>
  <c r="I1148" i="1"/>
  <c r="J1147" i="1" a="1"/>
  <c r="J1147" i="1"/>
  <c r="G1153" i="1" a="1"/>
  <c r="G1153" i="1" s="1"/>
  <c r="I1152" i="1" a="1"/>
  <c r="I1152" i="1" s="1"/>
  <c r="G1151" i="1" a="1"/>
  <c r="G1151" i="1"/>
  <c r="G1152" i="1" a="1"/>
  <c r="G1152" i="1" s="1"/>
  <c r="H1160" i="1" a="1"/>
  <c r="H1160" i="1"/>
  <c r="H1151" i="1" a="1"/>
  <c r="H1151" i="1"/>
  <c r="F1160" i="1" a="1"/>
  <c r="F1160" i="1"/>
  <c r="H1147" i="1" a="1"/>
  <c r="H1147" i="1"/>
  <c r="G1147" i="1" a="1"/>
  <c r="G1147" i="1" s="1"/>
  <c r="I1146" i="1" a="1"/>
  <c r="I1146" i="1"/>
  <c r="F1147" i="1" a="1"/>
  <c r="F1147" i="1" s="1"/>
  <c r="F1670" i="1" a="1"/>
  <c r="F1670" i="1" s="1"/>
  <c r="J1671" i="1" a="1"/>
  <c r="J1671" i="1"/>
  <c r="G1671" i="1" a="1"/>
  <c r="G1671" i="1" s="1"/>
  <c r="I1670" i="1" a="1"/>
  <c r="I1670" i="1"/>
  <c r="H1671" i="1" a="1"/>
  <c r="H1671" i="1" s="1"/>
  <c r="K1671" i="1" a="1"/>
  <c r="K1671" i="1" s="1"/>
  <c r="J1669" i="1" a="1"/>
  <c r="J1669" i="1" s="1"/>
  <c r="J1668" i="1" a="1"/>
  <c r="J1668" i="1" s="1"/>
  <c r="I1671" i="1" a="1"/>
  <c r="I1671" i="1"/>
  <c r="G1669" i="1" a="1"/>
  <c r="G1669" i="1"/>
  <c r="J1670" i="1" a="1"/>
  <c r="J1670" i="1" s="1"/>
  <c r="I1669" i="1" a="1"/>
  <c r="I1669" i="1" s="1"/>
  <c r="H1669" i="1" a="1"/>
  <c r="H1669" i="1"/>
  <c r="G1670" i="1" a="1"/>
  <c r="G1670" i="1" s="1"/>
  <c r="K1670" i="1" a="1"/>
  <c r="K1670" i="1"/>
  <c r="K1669" i="1" a="1"/>
  <c r="K1669" i="1"/>
  <c r="K1668" i="1" a="1"/>
  <c r="K1668" i="1"/>
  <c r="H1670" i="1" a="1"/>
  <c r="H1670" i="1"/>
  <c r="F1669" i="1" a="1"/>
  <c r="F1669" i="1" s="1"/>
  <c r="F1671" i="1" a="1"/>
  <c r="F1671" i="1"/>
  <c r="F1144" i="1" a="1"/>
  <c r="F1144" i="1" s="1"/>
  <c r="H1137" i="1" a="1"/>
  <c r="H1137" i="1" s="1"/>
  <c r="K1144" i="1" a="1"/>
  <c r="K1144" i="1"/>
  <c r="J1144" i="1" a="1"/>
  <c r="J1144" i="1" s="1"/>
  <c r="J1140" i="1" a="1"/>
  <c r="J1140" i="1"/>
  <c r="F1140" i="1" a="1"/>
  <c r="F1140" i="1" s="1"/>
  <c r="F1139" i="1" a="1"/>
  <c r="F1139" i="1" s="1"/>
  <c r="G1138" i="1" a="1"/>
  <c r="G1138" i="1" s="1"/>
  <c r="H1139" i="1" a="1"/>
  <c r="H1139" i="1" s="1"/>
  <c r="I1138" i="1" a="1"/>
  <c r="I1138" i="1"/>
  <c r="K1143" i="1" a="1"/>
  <c r="K1143" i="1" s="1"/>
  <c r="J1136" i="1" a="1"/>
  <c r="J1136" i="1" s="1"/>
  <c r="J1143" i="1" a="1"/>
  <c r="J1143" i="1" s="1"/>
  <c r="J1137" i="1" a="1"/>
  <c r="J1137" i="1"/>
  <c r="I1137" i="1" a="1"/>
  <c r="I1137" i="1" s="1"/>
  <c r="I1136" i="1" a="1"/>
  <c r="I1136" i="1"/>
  <c r="I1142" i="1" a="1"/>
  <c r="I1142" i="1"/>
  <c r="F1142" i="1" a="1"/>
  <c r="F1142" i="1"/>
  <c r="G1140" i="1" a="1"/>
  <c r="G1140" i="1"/>
  <c r="F1141" i="1" a="1"/>
  <c r="F1141" i="1" s="1"/>
  <c r="F1143" i="1" a="1"/>
  <c r="F1143" i="1" s="1"/>
  <c r="H1142" i="1" a="1"/>
  <c r="H1142" i="1"/>
  <c r="F1138" i="1" a="1"/>
  <c r="F1138" i="1" s="1"/>
  <c r="K1136" i="1" a="1"/>
  <c r="K1136" i="1"/>
  <c r="G1136" i="1" a="1"/>
  <c r="G1136" i="1" s="1"/>
  <c r="F1137" i="1" a="1"/>
  <c r="F1137" i="1"/>
  <c r="H1136" i="1" a="1"/>
  <c r="H1136" i="1" s="1"/>
  <c r="K1137" i="1" a="1"/>
  <c r="K1137" i="1" s="1"/>
  <c r="G1137" i="1" a="1"/>
  <c r="G1137" i="1" s="1"/>
  <c r="I1143" i="1" a="1"/>
  <c r="I1143" i="1" s="1"/>
  <c r="K1142" i="1" a="1"/>
  <c r="K1142" i="1" s="1"/>
  <c r="G1141" i="1" a="1"/>
  <c r="G1141" i="1"/>
  <c r="K1141" i="1" a="1"/>
  <c r="K1141" i="1" s="1"/>
  <c r="K1139" i="1" a="1"/>
  <c r="K1139" i="1" s="1"/>
  <c r="J1139" i="1" a="1"/>
  <c r="J1139" i="1"/>
  <c r="J1142" i="1" a="1"/>
  <c r="J1142" i="1" s="1"/>
  <c r="F1136" i="1" a="1"/>
  <c r="F1136" i="1"/>
  <c r="K1140" i="1" a="1"/>
  <c r="K1140" i="1"/>
  <c r="G1142" i="1" a="1"/>
  <c r="G1142" i="1"/>
  <c r="H1141" i="1" a="1"/>
  <c r="H1141" i="1"/>
  <c r="I1140" i="1" a="1"/>
  <c r="I1140" i="1" s="1"/>
  <c r="I1139" i="1" a="1"/>
  <c r="I1139" i="1"/>
  <c r="J1138" i="1" a="1"/>
  <c r="J1138" i="1"/>
  <c r="H1140" i="1" a="1"/>
  <c r="H1140" i="1" s="1"/>
  <c r="H1144" i="1" a="1"/>
  <c r="H1144" i="1"/>
  <c r="I1144" i="1" a="1"/>
  <c r="I1144" i="1" s="1"/>
  <c r="K1138" i="1" a="1"/>
  <c r="K1138" i="1"/>
  <c r="G1144" i="1" a="1"/>
  <c r="G1144" i="1" s="1"/>
  <c r="G1143" i="1" a="1"/>
  <c r="G1143" i="1" s="1"/>
  <c r="J1141" i="1" a="1"/>
  <c r="J1141" i="1" s="1"/>
  <c r="I1141" i="1" a="1"/>
  <c r="I1141" i="1" s="1"/>
  <c r="G1139" i="1" a="1"/>
  <c r="G1139" i="1" s="1"/>
  <c r="H1138" i="1" a="1"/>
  <c r="H1138" i="1"/>
  <c r="H1143" i="1" a="1"/>
  <c r="H1143" i="1" s="1"/>
  <c r="J1145" i="1" a="1"/>
  <c r="J1145" i="1" s="1"/>
  <c r="I1145" i="1" a="1"/>
  <c r="I1145" i="1"/>
  <c r="H1145" i="1" a="1"/>
  <c r="H1145" i="1" s="1"/>
  <c r="F1145" i="1" a="1"/>
  <c r="F1145" i="1"/>
  <c r="G1145" i="1" a="1"/>
  <c r="G1145" i="1"/>
  <c r="K1145" i="1" a="1"/>
  <c r="K1145" i="1"/>
  <c r="I1105" i="1"/>
  <c r="H1105" i="1"/>
  <c r="J1104" i="1"/>
  <c r="I1104" i="1"/>
  <c r="H1104" i="1"/>
  <c r="F1104" i="1"/>
  <c r="K1102" i="1"/>
  <c r="H1102" i="1"/>
  <c r="G1102" i="1"/>
  <c r="K1100" i="1"/>
  <c r="J1100" i="1"/>
  <c r="G1100" i="1"/>
  <c r="F1100" i="1"/>
  <c r="K1098" i="1"/>
  <c r="G1098" i="1"/>
  <c r="F1098" i="1"/>
  <c r="K1092" i="1"/>
  <c r="J1092" i="1"/>
  <c r="G1092" i="1"/>
  <c r="K1088" i="1"/>
  <c r="J1088" i="1"/>
  <c r="I1088" i="1"/>
  <c r="H1088" i="1"/>
  <c r="J1087" i="1"/>
  <c r="I1087" i="1"/>
  <c r="F1087" i="1"/>
  <c r="K1085" i="1"/>
  <c r="H1085" i="1"/>
  <c r="G1085" i="1"/>
  <c r="K1083" i="1"/>
  <c r="H1083" i="1"/>
  <c r="G1083" i="1"/>
  <c r="F1083" i="1"/>
  <c r="H1082" i="1"/>
  <c r="G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G1105" i="1" s="1"/>
  <c r="F1079" i="1"/>
  <c r="F1105" i="1" s="1"/>
  <c r="K1078" i="1"/>
  <c r="K1104" i="1" s="1"/>
  <c r="J1078" i="1"/>
  <c r="I1078" i="1"/>
  <c r="H1078" i="1"/>
  <c r="G1078" i="1"/>
  <c r="G1104" i="1" s="1"/>
  <c r="F1078" i="1"/>
  <c r="K1076" i="1"/>
  <c r="J1076" i="1"/>
  <c r="J1102" i="1" s="1"/>
  <c r="I1076" i="1"/>
  <c r="I1102" i="1" s="1"/>
  <c r="H1076" i="1"/>
  <c r="G1076" i="1"/>
  <c r="F1076" i="1"/>
  <c r="F1102" i="1" s="1"/>
  <c r="K1074" i="1"/>
  <c r="J1074" i="1"/>
  <c r="I1074" i="1"/>
  <c r="I1100" i="1" s="1"/>
  <c r="H1074" i="1"/>
  <c r="H1100" i="1" s="1"/>
  <c r="G1074" i="1"/>
  <c r="F1074" i="1"/>
  <c r="K1072" i="1"/>
  <c r="J1072" i="1"/>
  <c r="J1098" i="1" s="1"/>
  <c r="I1072" i="1"/>
  <c r="I1098" i="1" s="1"/>
  <c r="H1072" i="1"/>
  <c r="H1098" i="1" s="1"/>
  <c r="G1072" i="1"/>
  <c r="F1072" i="1"/>
  <c r="K1066" i="1"/>
  <c r="J1066" i="1"/>
  <c r="I1066" i="1"/>
  <c r="I1092" i="1" s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H1062" i="1"/>
  <c r="G1062" i="1"/>
  <c r="G1088" i="1" s="1"/>
  <c r="F1062" i="1"/>
  <c r="F1088" i="1" s="1"/>
  <c r="K1061" i="1"/>
  <c r="K1087" i="1" s="1"/>
  <c r="J1061" i="1"/>
  <c r="I1061" i="1"/>
  <c r="H1061" i="1"/>
  <c r="H1087" i="1" s="1"/>
  <c r="G1061" i="1"/>
  <c r="G1087" i="1" s="1"/>
  <c r="F1061" i="1"/>
  <c r="K1059" i="1"/>
  <c r="J1059" i="1"/>
  <c r="J1085" i="1" s="1"/>
  <c r="I1059" i="1"/>
  <c r="I1085" i="1" s="1"/>
  <c r="H1059" i="1"/>
  <c r="G1059" i="1"/>
  <c r="F1059" i="1"/>
  <c r="F1085" i="1" s="1"/>
  <c r="K1057" i="1"/>
  <c r="J1057" i="1"/>
  <c r="J1083" i="1" s="1"/>
  <c r="I1057" i="1"/>
  <c r="I1083" i="1" s="1"/>
  <c r="H1057" i="1"/>
  <c r="G1057" i="1"/>
  <c r="F1057" i="1"/>
  <c r="K1056" i="1"/>
  <c r="K1082" i="1" s="1"/>
  <c r="J1056" i="1"/>
  <c r="J1082" i="1" s="1"/>
  <c r="I1056" i="1"/>
  <c r="I1082" i="1" s="1"/>
  <c r="H1056" i="1"/>
  <c r="G1056" i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J899" i="1" s="1"/>
  <c r="I902" i="1"/>
  <c r="I899" i="1" s="1"/>
  <c r="H902" i="1"/>
  <c r="G902" i="1"/>
  <c r="F902" i="1"/>
  <c r="F899" i="1" s="1"/>
  <c r="K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885" i="1" a="1"/>
  <c r="G1885" i="1" s="1"/>
  <c r="G1897" i="1" a="1"/>
  <c r="G1897" i="1" s="1"/>
  <c r="F1897" i="1" a="1"/>
  <c r="F1897" i="1" s="1"/>
  <c r="F1889" i="1" a="1"/>
  <c r="F1889" i="1"/>
  <c r="H1891" i="1" a="1"/>
  <c r="H1891" i="1" s="1"/>
  <c r="G1891" i="1" a="1"/>
  <c r="G1891" i="1" s="1"/>
  <c r="J1889" i="1" a="1"/>
  <c r="J1889" i="1" s="1"/>
  <c r="F1887" i="1" a="1"/>
  <c r="F1887" i="1" s="1"/>
  <c r="K1885" i="1" a="1"/>
  <c r="K1885" i="1" s="1"/>
  <c r="F1891" i="1" a="1"/>
  <c r="F1891" i="1" s="1"/>
  <c r="H1897" i="1" a="1"/>
  <c r="H1897" i="1"/>
  <c r="G1895" i="1" a="1"/>
  <c r="G1895" i="1"/>
  <c r="K1895" i="1" a="1"/>
  <c r="K1895" i="1" s="1"/>
  <c r="K1893" i="1" a="1"/>
  <c r="K1893" i="1" s="1"/>
  <c r="F1895" i="1" a="1"/>
  <c r="F1895" i="1" s="1"/>
  <c r="G1887" i="1" a="1"/>
  <c r="G1887" i="1" s="1"/>
  <c r="J1885" i="1" a="1"/>
  <c r="J1885" i="1" s="1"/>
  <c r="K1888" i="1" a="1"/>
  <c r="K1888" i="1"/>
  <c r="I1885" i="1" a="1"/>
  <c r="I1885" i="1"/>
  <c r="K1887" i="1" a="1"/>
  <c r="K1887" i="1"/>
  <c r="H1885" i="1" a="1"/>
  <c r="H1885" i="1" s="1"/>
  <c r="K1897" i="1" a="1"/>
  <c r="K1897" i="1" s="1"/>
  <c r="J1887" i="1" a="1"/>
  <c r="J1887" i="1" s="1"/>
  <c r="J1895" i="1" a="1"/>
  <c r="J1895" i="1" s="1"/>
  <c r="H1895" i="1" a="1"/>
  <c r="H1895" i="1"/>
  <c r="J1888" i="1" a="1"/>
  <c r="J1888" i="1" s="1"/>
  <c r="G1893" i="1" a="1"/>
  <c r="G1893" i="1"/>
  <c r="J1897" i="1" a="1"/>
  <c r="J1897" i="1" s="1"/>
  <c r="I1897" i="1" a="1"/>
  <c r="I1897" i="1" s="1"/>
  <c r="I1895" i="1" a="1"/>
  <c r="I1895" i="1" s="1"/>
  <c r="K1889" i="1" a="1"/>
  <c r="K1889" i="1" s="1"/>
  <c r="I1887" i="1" a="1"/>
  <c r="I1887" i="1"/>
  <c r="F1893" i="1" a="1"/>
  <c r="F1893" i="1"/>
  <c r="F1888" i="1" a="1"/>
  <c r="F1888" i="1" s="1"/>
  <c r="G1888" i="1" a="1"/>
  <c r="G1888" i="1" s="1"/>
  <c r="H1887" i="1" a="1"/>
  <c r="H1887" i="1" s="1"/>
  <c r="J1893" i="1" a="1"/>
  <c r="J1893" i="1" s="1"/>
  <c r="I1889" i="1" a="1"/>
  <c r="I1889" i="1" s="1"/>
  <c r="G1889" i="1" a="1"/>
  <c r="G1889" i="1"/>
  <c r="I1888" i="1" a="1"/>
  <c r="I1888" i="1"/>
  <c r="H1893" i="1" a="1"/>
  <c r="H1893" i="1"/>
  <c r="K1891" i="1" a="1"/>
  <c r="K1891" i="1" s="1"/>
  <c r="J1891" i="1" a="1"/>
  <c r="J1891" i="1" s="1"/>
  <c r="I1891" i="1" a="1"/>
  <c r="I1891" i="1" s="1"/>
  <c r="H1888" i="1" a="1"/>
  <c r="H1888" i="1" s="1"/>
  <c r="H1889" i="1" a="1"/>
  <c r="H1889" i="1" s="1"/>
  <c r="I1893" i="1" a="1"/>
  <c r="I1893" i="1" s="1"/>
  <c r="G1871" i="1" a="1"/>
  <c r="G1871" i="1"/>
  <c r="G1877" i="1" a="1"/>
  <c r="G1877" i="1" s="1"/>
  <c r="G1869" i="1" a="1"/>
  <c r="G1869" i="1" s="1"/>
  <c r="H1875" i="1" a="1"/>
  <c r="H1875" i="1" s="1"/>
  <c r="F1875" i="1" a="1"/>
  <c r="F1875" i="1" s="1"/>
  <c r="F1877" i="1" a="1"/>
  <c r="F1877" i="1"/>
  <c r="G1882" i="1" a="1"/>
  <c r="G1882" i="1"/>
  <c r="G1879" i="1" a="1"/>
  <c r="G1879" i="1" s="1"/>
  <c r="I1875" i="1" a="1"/>
  <c r="I1875" i="1" s="1"/>
  <c r="I1873" i="1" a="1"/>
  <c r="I1873" i="1"/>
  <c r="F1879" i="1" a="1"/>
  <c r="F1879" i="1" s="1"/>
  <c r="H1869" i="1" a="1"/>
  <c r="H1869" i="1" s="1"/>
  <c r="F1869" i="1" a="1"/>
  <c r="F1869" i="1"/>
  <c r="H1879" i="1" a="1"/>
  <c r="H1879" i="1"/>
  <c r="I1871" i="1" a="1"/>
  <c r="I1871" i="1"/>
  <c r="I1882" i="1" a="1"/>
  <c r="I1882" i="1" s="1"/>
  <c r="H1877" i="1" a="1"/>
  <c r="H1877" i="1" s="1"/>
  <c r="F1885" i="1" a="1"/>
  <c r="F1885" i="1" s="1"/>
  <c r="H1883" i="1" a="1"/>
  <c r="H1883" i="1" s="1"/>
  <c r="J1873" i="1" a="1"/>
  <c r="J1873" i="1" s="1"/>
  <c r="F1873" i="1" a="1"/>
  <c r="F1873" i="1" s="1"/>
  <c r="I1877" i="1" a="1"/>
  <c r="I1877" i="1"/>
  <c r="J1883" i="1" a="1"/>
  <c r="J1883" i="1" s="1"/>
  <c r="I1869" i="1" a="1"/>
  <c r="I1869" i="1" s="1"/>
  <c r="J1882" i="1" a="1"/>
  <c r="J1882" i="1" s="1"/>
  <c r="K1883" i="1" a="1"/>
  <c r="K1883" i="1" s="1"/>
  <c r="J1879" i="1" a="1"/>
  <c r="J1879" i="1"/>
  <c r="K1877" i="1" a="1"/>
  <c r="K1877" i="1"/>
  <c r="J1875" i="1" a="1"/>
  <c r="J1875" i="1" s="1"/>
  <c r="I1879" i="1" a="1"/>
  <c r="I1879" i="1" s="1"/>
  <c r="K1869" i="1" a="1"/>
  <c r="K1869" i="1"/>
  <c r="I1883" i="1" a="1"/>
  <c r="I1883" i="1" s="1"/>
  <c r="K1882" i="1" a="1"/>
  <c r="K1882" i="1" s="1"/>
  <c r="K1875" i="1" a="1"/>
  <c r="K1875" i="1"/>
  <c r="G1883" i="1" a="1"/>
  <c r="G1883" i="1"/>
  <c r="F1883" i="1" a="1"/>
  <c r="F1883" i="1"/>
  <c r="H1873" i="1" a="1"/>
  <c r="H1873" i="1" s="1"/>
  <c r="H1882" i="1" a="1"/>
  <c r="H1882" i="1" s="1"/>
  <c r="K1873" i="1" a="1"/>
  <c r="K1873" i="1" s="1"/>
  <c r="H1871" i="1" a="1"/>
  <c r="H1871" i="1" s="1"/>
  <c r="J1869" i="1" a="1"/>
  <c r="J1869" i="1" s="1"/>
  <c r="G1875" i="1" a="1"/>
  <c r="G1875" i="1" s="1"/>
  <c r="F1882" i="1" a="1"/>
  <c r="F1882" i="1"/>
  <c r="J1877" i="1" a="1"/>
  <c r="J1877" i="1" s="1"/>
  <c r="J1871" i="1" a="1"/>
  <c r="J1871" i="1" s="1"/>
  <c r="G1873" i="1" a="1"/>
  <c r="G1873" i="1" s="1"/>
  <c r="F1871" i="1" a="1"/>
  <c r="F1871" i="1" s="1"/>
  <c r="K1871" i="1" a="1"/>
  <c r="K1871" i="1"/>
  <c r="K1879" i="1" a="1"/>
  <c r="K1879" i="1" s="1"/>
  <c r="F1863" i="1" a="1"/>
  <c r="F1863" i="1" s="1"/>
  <c r="I1862" i="1" a="1"/>
  <c r="I1862" i="1" s="1"/>
  <c r="K1860" i="1" a="1"/>
  <c r="K1860" i="1"/>
  <c r="I1860" i="1" a="1"/>
  <c r="I1860" i="1" s="1"/>
  <c r="G1860" i="1" a="1"/>
  <c r="G1860" i="1" s="1"/>
  <c r="K1859" i="1" a="1"/>
  <c r="K1859" i="1"/>
  <c r="K1854" i="1" a="1"/>
  <c r="K1854" i="1"/>
  <c r="K1856" i="1" a="1"/>
  <c r="K1856" i="1"/>
  <c r="J1859" i="1" a="1"/>
  <c r="J1859" i="1" s="1"/>
  <c r="G1856" i="1" a="1"/>
  <c r="G1856" i="1" s="1"/>
  <c r="I1859" i="1" a="1"/>
  <c r="I1859" i="1"/>
  <c r="K1867" i="1" a="1"/>
  <c r="K1867" i="1" s="1"/>
  <c r="F1865" i="1" a="1"/>
  <c r="F1865" i="1" s="1"/>
  <c r="J1867" i="1" a="1"/>
  <c r="J1867" i="1" s="1"/>
  <c r="F1867" i="1" a="1"/>
  <c r="F1867" i="1"/>
  <c r="J1866" i="1" a="1"/>
  <c r="J1866" i="1" s="1"/>
  <c r="H1865" i="1" a="1"/>
  <c r="H1865" i="1" s="1"/>
  <c r="F1856" i="1" a="1"/>
  <c r="F1856" i="1" s="1"/>
  <c r="G1859" i="1" a="1"/>
  <c r="G1859" i="1" s="1"/>
  <c r="I1863" i="1" a="1"/>
  <c r="I1863" i="1" s="1"/>
  <c r="I1867" i="1" a="1"/>
  <c r="I1867" i="1" s="1"/>
  <c r="G1865" i="1" a="1"/>
  <c r="G1865" i="1" s="1"/>
  <c r="H1867" i="1" a="1"/>
  <c r="H1867" i="1" s="1"/>
  <c r="G1867" i="1" a="1"/>
  <c r="G1867" i="1"/>
  <c r="F1859" i="1" a="1"/>
  <c r="F1859" i="1" s="1"/>
  <c r="G1866" i="1" a="1"/>
  <c r="G1866" i="1" s="1"/>
  <c r="J1865" i="1" a="1"/>
  <c r="J1865" i="1"/>
  <c r="F1862" i="1" a="1"/>
  <c r="F1862" i="1"/>
  <c r="H1863" i="1" a="1"/>
  <c r="H1863" i="1"/>
  <c r="H1862" i="1" a="1"/>
  <c r="H1862" i="1" s="1"/>
  <c r="J1862" i="1" a="1"/>
  <c r="J1862" i="1" s="1"/>
  <c r="J1860" i="1" a="1"/>
  <c r="J1860" i="1"/>
  <c r="F1860" i="1" a="1"/>
  <c r="F1860" i="1" s="1"/>
  <c r="H1856" i="1" a="1"/>
  <c r="H1856" i="1" s="1"/>
  <c r="J1854" i="1" a="1"/>
  <c r="J1854" i="1" s="1"/>
  <c r="K1866" i="1" a="1"/>
  <c r="K1866" i="1"/>
  <c r="G1862" i="1" a="1"/>
  <c r="G1862" i="1" s="1"/>
  <c r="F1866" i="1" a="1"/>
  <c r="F1866" i="1" s="1"/>
  <c r="J1856" i="1" a="1"/>
  <c r="J1856" i="1" s="1"/>
  <c r="K1862" i="1" a="1"/>
  <c r="K1862" i="1" s="1"/>
  <c r="H1860" i="1" a="1"/>
  <c r="H1860" i="1" s="1"/>
  <c r="I1866" i="1" a="1"/>
  <c r="I1866" i="1" s="1"/>
  <c r="H1859" i="1" a="1"/>
  <c r="H1859" i="1" s="1"/>
  <c r="K1863" i="1" a="1"/>
  <c r="K1863" i="1" s="1"/>
  <c r="K1865" i="1" a="1"/>
  <c r="K1865" i="1"/>
  <c r="I1856" i="1" a="1"/>
  <c r="I1856" i="1" s="1"/>
  <c r="H1866" i="1" a="1"/>
  <c r="H1866" i="1" s="1"/>
  <c r="I1865" i="1" a="1"/>
  <c r="I1865" i="1"/>
  <c r="J1863" i="1" a="1"/>
  <c r="J1863" i="1"/>
  <c r="G1863" i="1" a="1"/>
  <c r="G1863" i="1" s="1"/>
  <c r="K1852" i="1" a="1"/>
  <c r="K1852" i="1" s="1"/>
  <c r="K1850" i="1" a="1"/>
  <c r="K1850" i="1" s="1"/>
  <c r="G1852" i="1" a="1"/>
  <c r="G1852" i="1"/>
  <c r="K1848" i="1" a="1"/>
  <c r="K1848" i="1" s="1"/>
  <c r="F1852" i="1" a="1"/>
  <c r="F1852" i="1" s="1"/>
  <c r="I1850" i="1" a="1"/>
  <c r="I1850" i="1" s="1"/>
  <c r="J1846" i="1" a="1"/>
  <c r="J1846" i="1"/>
  <c r="H1845" i="1" a="1"/>
  <c r="H1845" i="1" s="1"/>
  <c r="J1848" i="1" a="1"/>
  <c r="J1848" i="1" s="1"/>
  <c r="G1848" i="1" a="1"/>
  <c r="G1848" i="1" s="1"/>
  <c r="G1846" i="1" a="1"/>
  <c r="G1846" i="1"/>
  <c r="F1846" i="1" a="1"/>
  <c r="F1846" i="1" s="1"/>
  <c r="I1848" i="1" a="1"/>
  <c r="I1848" i="1" s="1"/>
  <c r="H1846" i="1" a="1"/>
  <c r="H1846" i="1" s="1"/>
  <c r="J1845" i="1" a="1"/>
  <c r="J1845" i="1" s="1"/>
  <c r="F1845" i="1" a="1"/>
  <c r="F1845" i="1"/>
  <c r="I1854" i="1" a="1"/>
  <c r="I1854" i="1" s="1"/>
  <c r="H1854" i="1" a="1"/>
  <c r="H1854" i="1" s="1"/>
  <c r="J1850" i="1" a="1"/>
  <c r="J1850" i="1"/>
  <c r="K1846" i="1" a="1"/>
  <c r="K1846" i="1" s="1"/>
  <c r="I1845" i="1" a="1"/>
  <c r="I1845" i="1" s="1"/>
  <c r="H1852" i="1" a="1"/>
  <c r="H1852" i="1" s="1"/>
  <c r="J1852" i="1" a="1"/>
  <c r="J1852" i="1" s="1"/>
  <c r="H1850" i="1" a="1"/>
  <c r="H1850" i="1"/>
  <c r="F1848" i="1" a="1"/>
  <c r="F1848" i="1" s="1"/>
  <c r="G1854" i="1" a="1"/>
  <c r="G1854" i="1" s="1"/>
  <c r="F1854" i="1" a="1"/>
  <c r="F1854" i="1" s="1"/>
  <c r="I1852" i="1" a="1"/>
  <c r="I1852" i="1"/>
  <c r="K1845" i="1" a="1"/>
  <c r="K1845" i="1" s="1"/>
  <c r="G1850" i="1" a="1"/>
  <c r="G1850" i="1" s="1"/>
  <c r="F1850" i="1" a="1"/>
  <c r="F1850" i="1"/>
  <c r="I1846" i="1" a="1"/>
  <c r="I1846" i="1"/>
  <c r="G1845" i="1" a="1"/>
  <c r="G1845" i="1" s="1"/>
  <c r="H1848" i="1" a="1"/>
  <c r="H1848" i="1" s="1"/>
  <c r="F1835" i="1" a="1"/>
  <c r="F1835" i="1" s="1"/>
  <c r="H1841" i="1" a="1"/>
  <c r="H1841" i="1" s="1"/>
  <c r="K1840" i="1" a="1"/>
  <c r="K1840" i="1"/>
  <c r="I1840" i="1" a="1"/>
  <c r="I1840" i="1" s="1"/>
  <c r="G1843" i="1" a="1"/>
  <c r="G1843" i="1" s="1"/>
  <c r="F1841" i="1" a="1"/>
  <c r="F1841" i="1" s="1"/>
  <c r="J1841" i="1" a="1"/>
  <c r="J1841" i="1" s="1"/>
  <c r="G1841" i="1" a="1"/>
  <c r="G1841" i="1" s="1"/>
  <c r="H1837" i="1" a="1"/>
  <c r="H1837" i="1" s="1"/>
  <c r="H1835" i="1" a="1"/>
  <c r="H1835" i="1" s="1"/>
  <c r="H1840" i="1" a="1"/>
  <c r="H1840" i="1"/>
  <c r="J1837" i="1" a="1"/>
  <c r="J1837" i="1" s="1"/>
  <c r="I1835" i="1" a="1"/>
  <c r="I1835" i="1" s="1"/>
  <c r="G1835" i="1" a="1"/>
  <c r="G1835" i="1" s="1"/>
  <c r="G1837" i="1" a="1"/>
  <c r="G1837" i="1"/>
  <c r="J1840" i="1" a="1"/>
  <c r="J1840" i="1" s="1"/>
  <c r="K1841" i="1" a="1"/>
  <c r="K1841" i="1"/>
  <c r="J1843" i="1" a="1"/>
  <c r="J1843" i="1"/>
  <c r="J1835" i="1" a="1"/>
  <c r="J1835" i="1"/>
  <c r="I1837" i="1" a="1"/>
  <c r="I1837" i="1" s="1"/>
  <c r="G1840" i="1" a="1"/>
  <c r="G1840" i="1" s="1"/>
  <c r="F1837" i="1" a="1"/>
  <c r="F1837" i="1" s="1"/>
  <c r="K1837" i="1" a="1"/>
  <c r="K1837" i="1" s="1"/>
  <c r="F1840" i="1" a="1"/>
  <c r="F1840" i="1"/>
  <c r="K1843" i="1" a="1"/>
  <c r="K1843" i="1" s="1"/>
  <c r="I1843" i="1" a="1"/>
  <c r="I1843" i="1" s="1"/>
  <c r="H1843" i="1" a="1"/>
  <c r="H1843" i="1" s="1"/>
  <c r="F1843" i="1" a="1"/>
  <c r="F1843" i="1" s="1"/>
  <c r="I1841" i="1" a="1"/>
  <c r="I1841" i="1" s="1"/>
  <c r="K1835" i="1" a="1"/>
  <c r="K1835" i="1" s="1"/>
  <c r="K1833" i="1" a="1"/>
  <c r="K1833" i="1" s="1"/>
  <c r="F1821" i="1" a="1"/>
  <c r="F1821" i="1"/>
  <c r="H1827" i="1" a="1"/>
  <c r="H1827" i="1"/>
  <c r="K1826" i="1" a="1"/>
  <c r="K1826" i="1" s="1"/>
  <c r="K1822" i="1" a="1"/>
  <c r="K1822" i="1" s="1"/>
  <c r="G1822" i="1" a="1"/>
  <c r="G1822" i="1" s="1"/>
  <c r="G1827" i="1" a="1"/>
  <c r="G1827" i="1"/>
  <c r="K1821" i="1" a="1"/>
  <c r="K1821" i="1"/>
  <c r="G1829" i="1" a="1"/>
  <c r="G1829" i="1"/>
  <c r="I1824" i="1" a="1"/>
  <c r="I1824" i="1"/>
  <c r="F1826" i="1" a="1"/>
  <c r="F1826" i="1"/>
  <c r="H1831" i="1" a="1"/>
  <c r="H1831" i="1"/>
  <c r="I1827" i="1" a="1"/>
  <c r="I1827" i="1" s="1"/>
  <c r="J1826" i="1" a="1"/>
  <c r="J1826" i="1" s="1"/>
  <c r="J1829" i="1" a="1"/>
  <c r="J1829" i="1"/>
  <c r="F1824" i="1" a="1"/>
  <c r="F1824" i="1" s="1"/>
  <c r="K1831" i="1" a="1"/>
  <c r="K1831" i="1" s="1"/>
  <c r="I1829" i="1" a="1"/>
  <c r="I1829" i="1"/>
  <c r="I1822" i="1" a="1"/>
  <c r="I1822" i="1" s="1"/>
  <c r="J1833" i="1" a="1"/>
  <c r="J1833" i="1"/>
  <c r="G1833" i="1" a="1"/>
  <c r="G1833" i="1" s="1"/>
  <c r="J1827" i="1" a="1"/>
  <c r="J1827" i="1" s="1"/>
  <c r="J1821" i="1" a="1"/>
  <c r="J1821" i="1" s="1"/>
  <c r="G1826" i="1" a="1"/>
  <c r="G1826" i="1" s="1"/>
  <c r="K1824" i="1" a="1"/>
  <c r="K1824" i="1" s="1"/>
  <c r="G1821" i="1" a="1"/>
  <c r="G1821" i="1" s="1"/>
  <c r="G1831" i="1" a="1"/>
  <c r="G1831" i="1" s="1"/>
  <c r="K1829" i="1" a="1"/>
  <c r="K1829" i="1" s="1"/>
  <c r="J1824" i="1" a="1"/>
  <c r="J1824" i="1"/>
  <c r="I1821" i="1" a="1"/>
  <c r="I1821" i="1" s="1"/>
  <c r="J1822" i="1" a="1"/>
  <c r="J1822" i="1" s="1"/>
  <c r="F1822" i="1" a="1"/>
  <c r="F1822" i="1"/>
  <c r="H1829" i="1" a="1"/>
  <c r="H1829" i="1" s="1"/>
  <c r="F1829" i="1" a="1"/>
  <c r="F1829" i="1" s="1"/>
  <c r="H1822" i="1" a="1"/>
  <c r="H1822" i="1" s="1"/>
  <c r="G1824" i="1" a="1"/>
  <c r="G1824" i="1" s="1"/>
  <c r="H1824" i="1" a="1"/>
  <c r="H1824" i="1" s="1"/>
  <c r="H1821" i="1" a="1"/>
  <c r="H1821" i="1"/>
  <c r="K1827" i="1" a="1"/>
  <c r="K1827" i="1" s="1"/>
  <c r="F1827" i="1" a="1"/>
  <c r="F1827" i="1" s="1"/>
  <c r="H1826" i="1" a="1"/>
  <c r="H1826" i="1"/>
  <c r="I1831" i="1" a="1"/>
  <c r="I1831" i="1" s="1"/>
  <c r="I1833" i="1" a="1"/>
  <c r="I1833" i="1" s="1"/>
  <c r="H1833" i="1" a="1"/>
  <c r="H1833" i="1" s="1"/>
  <c r="F1833" i="1" a="1"/>
  <c r="F1833" i="1" s="1"/>
  <c r="I1826" i="1" a="1"/>
  <c r="I1826" i="1" s="1"/>
  <c r="J1831" i="1" a="1"/>
  <c r="J1831" i="1"/>
  <c r="F1831" i="1" a="1"/>
  <c r="F1831" i="1" s="1"/>
  <c r="K1030" i="1" a="1"/>
  <c r="K1030" i="1" s="1"/>
  <c r="I1030" i="1" a="1"/>
  <c r="I1030" i="1" s="1"/>
  <c r="F1030" i="1" a="1"/>
  <c r="F1030" i="1"/>
  <c r="F1022" i="1" a="1"/>
  <c r="F1022" i="1" s="1"/>
  <c r="J1030" i="1" a="1"/>
  <c r="J1030" i="1" s="1"/>
  <c r="H1027" i="1" a="1"/>
  <c r="H1027" i="1" s="1"/>
  <c r="G1039" i="1" a="1"/>
  <c r="G1039" i="1" s="1"/>
  <c r="H1022" i="1" a="1"/>
  <c r="H1022" i="1" s="1"/>
  <c r="J1025" i="1" a="1"/>
  <c r="J1025" i="1"/>
  <c r="G1037" i="1" a="1"/>
  <c r="G1037" i="1" s="1"/>
  <c r="I1025" i="1" a="1"/>
  <c r="I1025" i="1" s="1"/>
  <c r="G1025" i="1" a="1"/>
  <c r="G1025" i="1" s="1"/>
  <c r="I1037" i="1" a="1"/>
  <c r="I1037" i="1" s="1"/>
  <c r="J1022" i="1" a="1"/>
  <c r="J1022" i="1" s="1"/>
  <c r="K1039" i="1" a="1"/>
  <c r="K1039" i="1" s="1"/>
  <c r="G1022" i="1" a="1"/>
  <c r="G1022" i="1" s="1"/>
  <c r="F1027" i="1" a="1"/>
  <c r="F1027" i="1" s="1"/>
  <c r="H1025" i="1" a="1"/>
  <c r="H1025" i="1"/>
  <c r="J1037" i="1" a="1"/>
  <c r="J1037" i="1"/>
  <c r="K1025" i="1" a="1"/>
  <c r="K1025" i="1" s="1"/>
  <c r="J1027" i="1" a="1"/>
  <c r="J1027" i="1" s="1"/>
  <c r="J1039" i="1" a="1"/>
  <c r="J1039" i="1" s="1"/>
  <c r="K1037" i="1" a="1"/>
  <c r="K1037" i="1"/>
  <c r="I1027" i="1" a="1"/>
  <c r="I1027" i="1" s="1"/>
  <c r="I1022" i="1" a="1"/>
  <c r="I1022" i="1" s="1"/>
  <c r="F1025" i="1" a="1"/>
  <c r="F1025" i="1" s="1"/>
  <c r="K1022" i="1" a="1"/>
  <c r="K1022" i="1" s="1"/>
  <c r="I1039" i="1" a="1"/>
  <c r="I1039" i="1"/>
  <c r="F1039" i="1" a="1"/>
  <c r="F1039" i="1" s="1"/>
  <c r="G1030" i="1" a="1"/>
  <c r="G1030" i="1" s="1"/>
  <c r="H1039" i="1" a="1"/>
  <c r="H1039" i="1"/>
  <c r="F1037" i="1" a="1"/>
  <c r="F1037" i="1"/>
  <c r="G1027" i="1" a="1"/>
  <c r="G1027" i="1" s="1"/>
  <c r="H1030" i="1" a="1"/>
  <c r="H1030" i="1" s="1"/>
  <c r="H1037" i="1" a="1"/>
  <c r="H1037" i="1"/>
  <c r="K1027" i="1" a="1"/>
  <c r="K1027" i="1"/>
  <c r="K1006" i="1" a="1"/>
  <c r="K1006" i="1"/>
  <c r="K1052" i="1" s="1" a="1"/>
  <c r="K1052" i="1" s="1"/>
  <c r="G983" i="1" a="1"/>
  <c r="G983" i="1"/>
  <c r="I1006" i="1" a="1"/>
  <c r="I1006" i="1" s="1"/>
  <c r="I1052" i="1" s="1" a="1"/>
  <c r="I1052" i="1" s="1"/>
  <c r="J996" i="1" a="1"/>
  <c r="J996" i="1" s="1"/>
  <c r="F996" i="1" a="1"/>
  <c r="F996" i="1" s="1"/>
  <c r="H989" i="1" a="1"/>
  <c r="H989" i="1" s="1"/>
  <c r="F997" i="1" a="1"/>
  <c r="F997" i="1" s="1"/>
  <c r="F1049" i="1" s="1" a="1"/>
  <c r="F1049" i="1" s="1"/>
  <c r="G989" i="1" a="1"/>
  <c r="G989" i="1" s="1"/>
  <c r="I983" i="1" a="1"/>
  <c r="I983" i="1" s="1"/>
  <c r="F1006" i="1" a="1"/>
  <c r="F1006" i="1" s="1"/>
  <c r="F1052" i="1" s="1" a="1"/>
  <c r="F1052" i="1" s="1"/>
  <c r="F989" i="1" a="1"/>
  <c r="F989" i="1" s="1"/>
  <c r="J1006" i="1" a="1"/>
  <c r="J1006" i="1"/>
  <c r="J1052" i="1" s="1" a="1"/>
  <c r="J1052" i="1" s="1"/>
  <c r="H997" i="1" a="1"/>
  <c r="H997" i="1" s="1"/>
  <c r="H1049" i="1" s="1" a="1"/>
  <c r="H1049" i="1" s="1"/>
  <c r="K983" i="1" a="1"/>
  <c r="K983" i="1" s="1"/>
  <c r="G1006" i="1" a="1"/>
  <c r="G1006" i="1" s="1"/>
  <c r="G1052" i="1" s="1" a="1"/>
  <c r="G1052" i="1" s="1"/>
  <c r="J989" i="1" a="1"/>
  <c r="J989" i="1" s="1"/>
  <c r="F983" i="1" a="1"/>
  <c r="F983" i="1" s="1"/>
  <c r="I996" i="1" a="1"/>
  <c r="I996" i="1"/>
  <c r="H996" i="1" a="1"/>
  <c r="H996" i="1" s="1"/>
  <c r="K989" i="1" a="1"/>
  <c r="K989" i="1" s="1"/>
  <c r="H1006" i="1" a="1"/>
  <c r="H1006" i="1" s="1"/>
  <c r="H1052" i="1" s="1" a="1"/>
  <c r="H1052" i="1" s="1"/>
  <c r="I997" i="1" a="1"/>
  <c r="I997" i="1" s="1"/>
  <c r="I1049" i="1" s="1" a="1"/>
  <c r="I1049" i="1" s="1"/>
  <c r="H983" i="1" a="1"/>
  <c r="H983" i="1"/>
  <c r="I989" i="1" a="1"/>
  <c r="I989" i="1" s="1"/>
  <c r="J997" i="1" a="1"/>
  <c r="J997" i="1"/>
  <c r="J1049" i="1" s="1" a="1"/>
  <c r="J1049" i="1" s="1"/>
  <c r="K996" i="1" a="1"/>
  <c r="K996" i="1" s="1"/>
  <c r="K997" i="1" a="1"/>
  <c r="K997" i="1" s="1"/>
  <c r="K1049" i="1" s="1" a="1"/>
  <c r="K1049" i="1" s="1"/>
  <c r="G996" i="1" a="1"/>
  <c r="G996" i="1"/>
  <c r="G997" i="1" a="1"/>
  <c r="G997" i="1"/>
  <c r="G1049" i="1" s="1" a="1"/>
  <c r="G1049" i="1" s="1"/>
  <c r="J983" i="1" a="1"/>
  <c r="J983" i="1" s="1"/>
  <c r="G973" i="1" a="1"/>
  <c r="G973" i="1" s="1"/>
  <c r="F926" i="1" a="1"/>
  <c r="F926" i="1" s="1"/>
  <c r="I926" i="1" a="1"/>
  <c r="I926" i="1" s="1"/>
  <c r="J926" i="1" a="1"/>
  <c r="J926" i="1" s="1"/>
  <c r="K926" i="1" a="1"/>
  <c r="K926" i="1" s="1"/>
  <c r="G977" i="1" a="1"/>
  <c r="G977" i="1"/>
  <c r="G1051" i="1" s="1" a="1"/>
  <c r="G1051" i="1" s="1"/>
  <c r="F976" i="1" a="1"/>
  <c r="F976" i="1" s="1"/>
  <c r="K977" i="1" a="1"/>
  <c r="K977" i="1"/>
  <c r="K1051" i="1" s="1" a="1"/>
  <c r="K1051" i="1" s="1"/>
  <c r="J977" i="1" a="1"/>
  <c r="J977" i="1" s="1"/>
  <c r="J1051" i="1" s="1" a="1"/>
  <c r="J1051" i="1" s="1"/>
  <c r="K976" i="1" a="1"/>
  <c r="K976" i="1"/>
  <c r="J976" i="1" a="1"/>
  <c r="J976" i="1" s="1"/>
  <c r="J973" i="1" a="1"/>
  <c r="J973" i="1" s="1"/>
  <c r="H926" i="1" a="1"/>
  <c r="H926" i="1" s="1"/>
  <c r="J974" i="1" a="1"/>
  <c r="J974" i="1" s="1"/>
  <c r="I974" i="1" a="1"/>
  <c r="I974" i="1"/>
  <c r="I976" i="1" a="1"/>
  <c r="I976" i="1" s="1"/>
  <c r="H976" i="1" a="1"/>
  <c r="H976" i="1" s="1"/>
  <c r="H974" i="1" a="1"/>
  <c r="H974" i="1" s="1"/>
  <c r="G974" i="1" a="1"/>
  <c r="G974" i="1"/>
  <c r="G976" i="1" a="1"/>
  <c r="G976" i="1" s="1"/>
  <c r="I973" i="1" a="1"/>
  <c r="I973" i="1" s="1"/>
  <c r="F974" i="1" a="1"/>
  <c r="F974" i="1" s="1"/>
  <c r="F973" i="1" a="1"/>
  <c r="F973" i="1" s="1"/>
  <c r="G926" i="1" a="1"/>
  <c r="G926" i="1" s="1"/>
  <c r="I977" i="1" a="1"/>
  <c r="I977" i="1"/>
  <c r="I1051" i="1" s="1" a="1"/>
  <c r="I1051" i="1" s="1"/>
  <c r="H977" i="1" a="1"/>
  <c r="H977" i="1"/>
  <c r="H1051" i="1" s="1" a="1"/>
  <c r="H1051" i="1" s="1"/>
  <c r="F977" i="1" a="1"/>
  <c r="F977" i="1" s="1"/>
  <c r="F1051" i="1" s="1" a="1"/>
  <c r="F1051" i="1" s="1"/>
  <c r="H973" i="1" a="1"/>
  <c r="H973" i="1"/>
  <c r="K974" i="1" a="1"/>
  <c r="K974" i="1" s="1"/>
  <c r="K973" i="1" a="1"/>
  <c r="K973" i="1"/>
  <c r="I894" i="1" a="1"/>
  <c r="I894" i="1" s="1"/>
  <c r="K882" i="1" a="1"/>
  <c r="K882" i="1" s="1"/>
  <c r="H882" i="1" a="1"/>
  <c r="H882" i="1" s="1"/>
  <c r="I883" i="1" a="1"/>
  <c r="I883" i="1" s="1"/>
  <c r="F894" i="1" a="1"/>
  <c r="F894" i="1"/>
  <c r="I912" i="1" a="1"/>
  <c r="I912" i="1"/>
  <c r="G912" i="1" a="1"/>
  <c r="G912" i="1" s="1"/>
  <c r="H912" i="1" a="1"/>
  <c r="H912" i="1"/>
  <c r="J882" i="1" a="1"/>
  <c r="J882" i="1" s="1"/>
  <c r="K914" i="1" a="1"/>
  <c r="K914" i="1" s="1"/>
  <c r="K912" i="1" a="1"/>
  <c r="K912" i="1"/>
  <c r="G882" i="1" a="1"/>
  <c r="G882" i="1" s="1"/>
  <c r="F882" i="1" a="1"/>
  <c r="F882" i="1" s="1"/>
  <c r="K883" i="1" a="1"/>
  <c r="K883" i="1" s="1"/>
  <c r="H883" i="1" a="1"/>
  <c r="H883" i="1"/>
  <c r="K894" i="1" a="1"/>
  <c r="K894" i="1"/>
  <c r="F883" i="1" a="1"/>
  <c r="F883" i="1" s="1"/>
  <c r="H914" i="1" a="1"/>
  <c r="H914" i="1" s="1"/>
  <c r="J883" i="1" a="1"/>
  <c r="J883" i="1"/>
  <c r="J894" i="1" a="1"/>
  <c r="J894" i="1" s="1"/>
  <c r="G894" i="1" a="1"/>
  <c r="G894" i="1" s="1"/>
  <c r="J914" i="1" a="1"/>
  <c r="J914" i="1" s="1"/>
  <c r="I914" i="1" a="1"/>
  <c r="I914" i="1" s="1"/>
  <c r="G914" i="1" a="1"/>
  <c r="G914" i="1" s="1"/>
  <c r="F914" i="1" a="1"/>
  <c r="F914" i="1"/>
  <c r="J912" i="1" a="1"/>
  <c r="J912" i="1"/>
  <c r="I882" i="1" a="1"/>
  <c r="I882" i="1" s="1"/>
  <c r="G883" i="1" a="1"/>
  <c r="G883" i="1" s="1"/>
  <c r="H894" i="1" a="1"/>
  <c r="H894" i="1" s="1"/>
  <c r="F912" i="1" a="1"/>
  <c r="F912" i="1" s="1"/>
  <c r="F802" i="1" a="1"/>
  <c r="F802" i="1" s="1"/>
  <c r="J802" i="1" a="1"/>
  <c r="J802" i="1" s="1"/>
  <c r="F804" i="1" a="1"/>
  <c r="F804" i="1"/>
  <c r="H804" i="1" a="1"/>
  <c r="H804" i="1" s="1"/>
  <c r="K802" i="1" a="1"/>
  <c r="K802" i="1" s="1"/>
  <c r="G802" i="1" a="1"/>
  <c r="G802" i="1" s="1"/>
  <c r="I802" i="1" a="1"/>
  <c r="I802" i="1" s="1"/>
  <c r="F814" i="1" a="1"/>
  <c r="F814" i="1" s="1"/>
  <c r="H802" i="1" a="1"/>
  <c r="H802" i="1" s="1"/>
  <c r="I804" i="1" a="1"/>
  <c r="I804" i="1" s="1"/>
  <c r="K804" i="1" a="1"/>
  <c r="K804" i="1" s="1"/>
  <c r="J804" i="1" a="1"/>
  <c r="J804" i="1"/>
  <c r="G804" i="1" a="1"/>
  <c r="G804" i="1" s="1"/>
  <c r="I778" i="1" a="1"/>
  <c r="I778" i="1" s="1"/>
  <c r="I777" i="1" s="1"/>
  <c r="K778" i="1" a="1"/>
  <c r="K778" i="1" s="1"/>
  <c r="K777" i="1" s="1"/>
  <c r="K800" i="1" a="1"/>
  <c r="K800" i="1" s="1"/>
  <c r="J800" i="1" a="1"/>
  <c r="J800" i="1" s="1"/>
  <c r="I800" i="1" a="1"/>
  <c r="I800" i="1" s="1"/>
  <c r="H800" i="1" a="1"/>
  <c r="H800" i="1" s="1"/>
  <c r="G800" i="1" a="1"/>
  <c r="G800" i="1"/>
  <c r="K764" i="1" a="1"/>
  <c r="K764" i="1"/>
  <c r="K814" i="1" s="1" a="1"/>
  <c r="K814" i="1" s="1"/>
  <c r="F764" i="1" a="1"/>
  <c r="F764" i="1" s="1"/>
  <c r="H778" i="1" a="1"/>
  <c r="H778" i="1" s="1"/>
  <c r="H777" i="1" s="1"/>
  <c r="G764" i="1" a="1"/>
  <c r="G764" i="1" s="1"/>
  <c r="G814" i="1" s="1" a="1"/>
  <c r="G814" i="1" s="1"/>
  <c r="F800" i="1" a="1"/>
  <c r="F800" i="1" s="1"/>
  <c r="H764" i="1" a="1"/>
  <c r="H764" i="1" s="1"/>
  <c r="H814" i="1" s="1" a="1"/>
  <c r="H814" i="1" s="1"/>
  <c r="F778" i="1" a="1"/>
  <c r="F778" i="1" s="1"/>
  <c r="F777" i="1" s="1"/>
  <c r="J764" i="1" a="1"/>
  <c r="J764" i="1" s="1"/>
  <c r="J814" i="1" s="1" a="1"/>
  <c r="J814" i="1" s="1"/>
  <c r="I764" i="1" a="1"/>
  <c r="I764" i="1" s="1"/>
  <c r="I814" i="1" s="1" a="1"/>
  <c r="I814" i="1" s="1"/>
  <c r="J778" i="1" a="1"/>
  <c r="J778" i="1"/>
  <c r="J777" i="1" s="1"/>
  <c r="J784" i="1" s="1"/>
  <c r="J785" i="1" s="1"/>
  <c r="G778" i="1" a="1"/>
  <c r="G778" i="1"/>
  <c r="G777" i="1" s="1"/>
  <c r="K854" i="1"/>
  <c r="K853" i="1" s="1"/>
  <c r="J854" i="1"/>
  <c r="I854" i="1"/>
  <c r="I853" i="1" s="1"/>
  <c r="H854" i="1"/>
  <c r="G854" i="1"/>
  <c r="G853" i="1" s="1"/>
  <c r="F854" i="1"/>
  <c r="J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H673" i="1"/>
  <c r="F673" i="1"/>
  <c r="J672" i="1"/>
  <c r="H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I673" i="1" s="1"/>
  <c r="H667" i="1"/>
  <c r="G667" i="1"/>
  <c r="G673" i="1" s="1"/>
  <c r="F667" i="1"/>
  <c r="K666" i="1"/>
  <c r="K672" i="1" s="1"/>
  <c r="J666" i="1"/>
  <c r="I666" i="1"/>
  <c r="I672" i="1" s="1"/>
  <c r="H666" i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7" i="1"/>
  <c r="F515" i="1"/>
  <c r="J513" i="1"/>
  <c r="K503" i="1"/>
  <c r="J503" i="1"/>
  <c r="I503" i="1"/>
  <c r="H503" i="1"/>
  <c r="G503" i="1"/>
  <c r="F503" i="1"/>
  <c r="H478" i="1"/>
  <c r="I477" i="1"/>
  <c r="G477" i="1"/>
  <c r="J471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18" i="1"/>
  <c r="J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G398" i="1"/>
  <c r="G518" i="1" s="1"/>
  <c r="K397" i="1"/>
  <c r="K517" i="1" s="1"/>
  <c r="I397" i="1"/>
  <c r="I517" i="1" s="1"/>
  <c r="F397" i="1"/>
  <c r="J396" i="1"/>
  <c r="J437" i="1" s="1"/>
  <c r="H396" i="1"/>
  <c r="H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F384" i="1"/>
  <c r="J383" i="1"/>
  <c r="J514" i="1" s="1"/>
  <c r="J382" i="1"/>
  <c r="I382" i="1"/>
  <c r="I513" i="1" s="1"/>
  <c r="K381" i="1"/>
  <c r="K512" i="1" s="1"/>
  <c r="K379" i="1"/>
  <c r="J379" i="1"/>
  <c r="I379" i="1"/>
  <c r="H379" i="1"/>
  <c r="G379" i="1"/>
  <c r="F379" i="1"/>
  <c r="J378" i="1"/>
  <c r="J435" i="1" s="1"/>
  <c r="H378" i="1"/>
  <c r="H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I323" i="1"/>
  <c r="I478" i="1" s="1"/>
  <c r="H323" i="1"/>
  <c r="K322" i="1"/>
  <c r="K477" i="1" s="1"/>
  <c r="I322" i="1"/>
  <c r="G322" i="1"/>
  <c r="F320" i="1"/>
  <c r="F475" i="1" s="1"/>
  <c r="J316" i="1"/>
  <c r="J313" i="1"/>
  <c r="J418" i="1" s="1"/>
  <c r="H313" i="1"/>
  <c r="F313" i="1"/>
  <c r="F418" i="1" s="1"/>
  <c r="J312" i="1"/>
  <c r="H312" i="1"/>
  <c r="H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F299" i="1"/>
  <c r="F463" i="1" s="1"/>
  <c r="J298" i="1"/>
  <c r="J411" i="1" s="1"/>
  <c r="H298" i="1"/>
  <c r="H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7" i="1"/>
  <c r="H127" i="1"/>
  <c r="F127" i="1"/>
  <c r="J126" i="1"/>
  <c r="H126" i="1"/>
  <c r="F126" i="1"/>
  <c r="J124" i="1"/>
  <c r="F124" i="1"/>
  <c r="J123" i="1"/>
  <c r="I123" i="1"/>
  <c r="G123" i="1"/>
  <c r="K122" i="1"/>
  <c r="I122" i="1"/>
  <c r="H122" i="1"/>
  <c r="G122" i="1"/>
  <c r="F122" i="1"/>
  <c r="J121" i="1"/>
  <c r="I121" i="1"/>
  <c r="H121" i="1"/>
  <c r="J120" i="1"/>
  <c r="H120" i="1"/>
  <c r="F120" i="1"/>
  <c r="J119" i="1"/>
  <c r="H119" i="1"/>
  <c r="F119" i="1"/>
  <c r="J118" i="1"/>
  <c r="H118" i="1"/>
  <c r="F118" i="1"/>
  <c r="H117" i="1"/>
  <c r="K116" i="1"/>
  <c r="I116" i="1"/>
  <c r="G116" i="1"/>
  <c r="J115" i="1"/>
  <c r="H115" i="1"/>
  <c r="G115" i="1"/>
  <c r="F115" i="1"/>
  <c r="J114" i="1"/>
  <c r="I114" i="1"/>
  <c r="F114" i="1"/>
  <c r="J113" i="1"/>
  <c r="H113" i="1"/>
  <c r="F113" i="1"/>
  <c r="K393" i="1"/>
  <c r="J393" i="1"/>
  <c r="I393" i="1"/>
  <c r="H393" i="1"/>
  <c r="G393" i="1"/>
  <c r="F393" i="1"/>
  <c r="K288" i="1"/>
  <c r="J288" i="1"/>
  <c r="J398" i="1" s="1"/>
  <c r="J518" i="1" s="1"/>
  <c r="I288" i="1"/>
  <c r="H288" i="1"/>
  <c r="H398" i="1" s="1"/>
  <c r="H518" i="1" s="1"/>
  <c r="G288" i="1"/>
  <c r="F288" i="1"/>
  <c r="K287" i="1"/>
  <c r="J287" i="1"/>
  <c r="I287" i="1"/>
  <c r="H287" i="1"/>
  <c r="G287" i="1"/>
  <c r="F287" i="1"/>
  <c r="K285" i="1"/>
  <c r="J285" i="1"/>
  <c r="J384" i="1" s="1"/>
  <c r="J515" i="1" s="1"/>
  <c r="I285" i="1"/>
  <c r="H285" i="1"/>
  <c r="H384" i="1" s="1"/>
  <c r="H515" i="1" s="1"/>
  <c r="G285" i="1"/>
  <c r="F285" i="1"/>
  <c r="K284" i="1"/>
  <c r="J284" i="1"/>
  <c r="I284" i="1"/>
  <c r="H284" i="1"/>
  <c r="G284" i="1"/>
  <c r="F284" i="1"/>
  <c r="F383" i="1" s="1"/>
  <c r="F514" i="1" s="1"/>
  <c r="K283" i="1"/>
  <c r="J283" i="1"/>
  <c r="I283" i="1"/>
  <c r="H283" i="1"/>
  <c r="H382" i="1" s="1"/>
  <c r="H513" i="1" s="1"/>
  <c r="G283" i="1"/>
  <c r="F283" i="1"/>
  <c r="F382" i="1" s="1"/>
  <c r="F513" i="1" s="1"/>
  <c r="F281" i="1"/>
  <c r="F272" i="1"/>
  <c r="F361" i="1" s="1"/>
  <c r="F502" i="1" s="1"/>
  <c r="K248" i="1"/>
  <c r="J248" i="1"/>
  <c r="I248" i="1"/>
  <c r="H248" i="1"/>
  <c r="G248" i="1"/>
  <c r="F248" i="1"/>
  <c r="F323" i="1" s="1"/>
  <c r="F478" i="1" s="1"/>
  <c r="K247" i="1"/>
  <c r="J247" i="1"/>
  <c r="I247" i="1"/>
  <c r="H247" i="1"/>
  <c r="H322" i="1" s="1"/>
  <c r="H477" i="1" s="1"/>
  <c r="G247" i="1"/>
  <c r="F247" i="1"/>
  <c r="K246" i="1"/>
  <c r="J246" i="1"/>
  <c r="J321" i="1" s="1"/>
  <c r="J476" i="1" s="1"/>
  <c r="I246" i="1"/>
  <c r="H246" i="1"/>
  <c r="H321" i="1" s="1"/>
  <c r="H476" i="1" s="1"/>
  <c r="G246" i="1"/>
  <c r="F246" i="1"/>
  <c r="F321" i="1" s="1"/>
  <c r="F476" i="1" s="1"/>
  <c r="K245" i="1"/>
  <c r="J245" i="1"/>
  <c r="J320" i="1" s="1"/>
  <c r="J475" i="1" s="1"/>
  <c r="I245" i="1"/>
  <c r="H245" i="1"/>
  <c r="H320" i="1" s="1"/>
  <c r="H475" i="1" s="1"/>
  <c r="G245" i="1"/>
  <c r="F245" i="1"/>
  <c r="K244" i="1"/>
  <c r="J244" i="1"/>
  <c r="J319" i="1" s="1"/>
  <c r="J474" i="1" s="1"/>
  <c r="I244" i="1"/>
  <c r="H244" i="1"/>
  <c r="H319" i="1" s="1"/>
  <c r="H474" i="1" s="1"/>
  <c r="G244" i="1"/>
  <c r="F244" i="1"/>
  <c r="F319" i="1" s="1"/>
  <c r="F474" i="1" s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H299" i="1" s="1"/>
  <c r="H463" i="1" s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F214" i="1"/>
  <c r="F210" i="1" s="1"/>
  <c r="K210" i="1"/>
  <c r="J210" i="1"/>
  <c r="I210" i="1"/>
  <c r="G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G196" i="1"/>
  <c r="G359" i="1" s="1"/>
  <c r="G426" i="1" s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I170" i="1"/>
  <c r="I398" i="1" s="1"/>
  <c r="I518" i="1" s="1"/>
  <c r="H170" i="1"/>
  <c r="G170" i="1"/>
  <c r="F170" i="1"/>
  <c r="F398" i="1" s="1"/>
  <c r="F518" i="1" s="1"/>
  <c r="K169" i="1"/>
  <c r="J169" i="1"/>
  <c r="J397" i="1" s="1"/>
  <c r="J517" i="1" s="1"/>
  <c r="I169" i="1"/>
  <c r="H169" i="1"/>
  <c r="G169" i="1"/>
  <c r="G397" i="1" s="1"/>
  <c r="G517" i="1" s="1"/>
  <c r="F169" i="1"/>
  <c r="K168" i="1"/>
  <c r="K396" i="1" s="1"/>
  <c r="K437" i="1" s="1"/>
  <c r="J168" i="1"/>
  <c r="I168" i="1"/>
  <c r="I396" i="1" s="1"/>
  <c r="I437" i="1" s="1"/>
  <c r="H168" i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I156" i="1"/>
  <c r="I384" i="1" s="1"/>
  <c r="I515" i="1" s="1"/>
  <c r="H156" i="1"/>
  <c r="G156" i="1"/>
  <c r="G384" i="1" s="1"/>
  <c r="G515" i="1" s="1"/>
  <c r="F156" i="1"/>
  <c r="K155" i="1"/>
  <c r="K383" i="1" s="1"/>
  <c r="K514" i="1" s="1"/>
  <c r="J155" i="1"/>
  <c r="I155" i="1"/>
  <c r="I383" i="1" s="1"/>
  <c r="I514" i="1" s="1"/>
  <c r="H155" i="1"/>
  <c r="G155" i="1"/>
  <c r="G383" i="1" s="1"/>
  <c r="G514" i="1" s="1"/>
  <c r="F155" i="1"/>
  <c r="K154" i="1"/>
  <c r="K382" i="1" s="1"/>
  <c r="K513" i="1" s="1"/>
  <c r="J154" i="1"/>
  <c r="I154" i="1"/>
  <c r="H154" i="1"/>
  <c r="G154" i="1"/>
  <c r="G382" i="1" s="1"/>
  <c r="G513" i="1" s="1"/>
  <c r="F154" i="1"/>
  <c r="K153" i="1"/>
  <c r="J153" i="1"/>
  <c r="J381" i="1" s="1"/>
  <c r="J512" i="1" s="1"/>
  <c r="I153" i="1"/>
  <c r="I381" i="1" s="1"/>
  <c r="I512" i="1" s="1"/>
  <c r="H153" i="1"/>
  <c r="G153" i="1"/>
  <c r="G381" i="1" s="1"/>
  <c r="G512" i="1" s="1"/>
  <c r="F153" i="1"/>
  <c r="F381" i="1" s="1"/>
  <c r="F512" i="1" s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G378" i="1" s="1"/>
  <c r="G435" i="1" s="1"/>
  <c r="F150" i="1"/>
  <c r="K134" i="1"/>
  <c r="K362" i="1" s="1"/>
  <c r="J134" i="1"/>
  <c r="I134" i="1"/>
  <c r="I362" i="1" s="1"/>
  <c r="H134" i="1"/>
  <c r="G134" i="1"/>
  <c r="G362" i="1" s="1"/>
  <c r="F134" i="1"/>
  <c r="K133" i="1"/>
  <c r="J133" i="1"/>
  <c r="I133" i="1"/>
  <c r="H133" i="1"/>
  <c r="G133" i="1"/>
  <c r="G361" i="1" s="1"/>
  <c r="G502" i="1" s="1"/>
  <c r="F133" i="1"/>
  <c r="K132" i="1"/>
  <c r="K139" i="1" s="1" a="1"/>
  <c r="K139" i="1" s="1"/>
  <c r="J132" i="1"/>
  <c r="I132" i="1"/>
  <c r="I139" i="1" s="1" a="1"/>
  <c r="I139" i="1" s="1"/>
  <c r="H132" i="1"/>
  <c r="G132" i="1"/>
  <c r="G360" i="1" s="1"/>
  <c r="G427" i="1" s="1"/>
  <c r="F132" i="1"/>
  <c r="F360" i="1" s="1"/>
  <c r="F427" i="1" s="1"/>
  <c r="K131" i="1"/>
  <c r="J131" i="1"/>
  <c r="I131" i="1"/>
  <c r="I138" i="1" s="1" a="1"/>
  <c r="I138" i="1" s="1"/>
  <c r="H131" i="1"/>
  <c r="G131" i="1"/>
  <c r="G138" i="1" s="1" a="1"/>
  <c r="G138" i="1" s="1"/>
  <c r="F131" i="1"/>
  <c r="K130" i="1"/>
  <c r="K137" i="1" s="1" a="1"/>
  <c r="K137" i="1" s="1"/>
  <c r="J130" i="1"/>
  <c r="I130" i="1"/>
  <c r="I137" i="1" s="1" a="1"/>
  <c r="I137" i="1" s="1"/>
  <c r="H130" i="1"/>
  <c r="G130" i="1"/>
  <c r="G137" i="1" s="1" a="1"/>
  <c r="G137" i="1" s="1"/>
  <c r="F130" i="1"/>
  <c r="K129" i="1"/>
  <c r="K136" i="1" s="1" a="1"/>
  <c r="K136" i="1" s="1"/>
  <c r="J129" i="1"/>
  <c r="I129" i="1"/>
  <c r="I136" i="1" s="1" a="1"/>
  <c r="I136" i="1" s="1"/>
  <c r="H129" i="1"/>
  <c r="G129" i="1"/>
  <c r="G136" i="1" s="1" a="1"/>
  <c r="G136" i="1" s="1"/>
  <c r="F129" i="1"/>
  <c r="K95" i="1"/>
  <c r="K323" i="1" s="1"/>
  <c r="K478" i="1" s="1"/>
  <c r="J95" i="1"/>
  <c r="J323" i="1" s="1"/>
  <c r="J478" i="1" s="1"/>
  <c r="I95" i="1"/>
  <c r="I127" i="1" s="1"/>
  <c r="H95" i="1"/>
  <c r="G95" i="1"/>
  <c r="G127" i="1" s="1"/>
  <c r="F95" i="1"/>
  <c r="K94" i="1"/>
  <c r="K126" i="1" s="1"/>
  <c r="J94" i="1"/>
  <c r="J322" i="1" s="1"/>
  <c r="J477" i="1" s="1"/>
  <c r="I94" i="1"/>
  <c r="I126" i="1" s="1"/>
  <c r="H94" i="1"/>
  <c r="G94" i="1"/>
  <c r="G126" i="1" s="1"/>
  <c r="F94" i="1"/>
  <c r="K93" i="1"/>
  <c r="K321" i="1" s="1"/>
  <c r="K476" i="1" s="1"/>
  <c r="J93" i="1"/>
  <c r="I93" i="1"/>
  <c r="I321" i="1" s="1"/>
  <c r="I476" i="1" s="1"/>
  <c r="H93" i="1"/>
  <c r="G93" i="1"/>
  <c r="G321" i="1" s="1"/>
  <c r="G476" i="1" s="1"/>
  <c r="F93" i="1"/>
  <c r="K92" i="1"/>
  <c r="K320" i="1" s="1"/>
  <c r="K475" i="1" s="1"/>
  <c r="J92" i="1"/>
  <c r="I92" i="1"/>
  <c r="I320" i="1" s="1"/>
  <c r="I475" i="1" s="1"/>
  <c r="H92" i="1"/>
  <c r="H124" i="1" s="1"/>
  <c r="G92" i="1"/>
  <c r="G320" i="1" s="1"/>
  <c r="G475" i="1" s="1"/>
  <c r="F92" i="1"/>
  <c r="K91" i="1"/>
  <c r="K319" i="1" s="1"/>
  <c r="K474" i="1" s="1"/>
  <c r="J91" i="1"/>
  <c r="I91" i="1"/>
  <c r="I319" i="1" s="1"/>
  <c r="I474" i="1" s="1"/>
  <c r="H91" i="1"/>
  <c r="H123" i="1" s="1"/>
  <c r="G91" i="1"/>
  <c r="G319" i="1" s="1"/>
  <c r="G474" i="1" s="1"/>
  <c r="F91" i="1"/>
  <c r="F123" i="1" s="1"/>
  <c r="K90" i="1"/>
  <c r="K318" i="1" s="1"/>
  <c r="K473" i="1" s="1"/>
  <c r="J90" i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K317" i="1" s="1"/>
  <c r="K472" i="1" s="1"/>
  <c r="J89" i="1"/>
  <c r="J317" i="1" s="1"/>
  <c r="J472" i="1" s="1"/>
  <c r="I89" i="1"/>
  <c r="I317" i="1" s="1"/>
  <c r="I472" i="1" s="1"/>
  <c r="H89" i="1"/>
  <c r="H317" i="1" s="1"/>
  <c r="H472" i="1" s="1"/>
  <c r="G89" i="1"/>
  <c r="G317" i="1" s="1"/>
  <c r="G472" i="1" s="1"/>
  <c r="F89" i="1"/>
  <c r="F121" i="1" s="1"/>
  <c r="K88" i="1"/>
  <c r="K316" i="1" s="1"/>
  <c r="K471" i="1" s="1"/>
  <c r="J88" i="1"/>
  <c r="I88" i="1"/>
  <c r="I316" i="1" s="1"/>
  <c r="I471" i="1" s="1"/>
  <c r="H88" i="1"/>
  <c r="H316" i="1" s="1"/>
  <c r="H471" i="1" s="1"/>
  <c r="G88" i="1"/>
  <c r="G316" i="1" s="1"/>
  <c r="G471" i="1" s="1"/>
  <c r="F88" i="1"/>
  <c r="F316" i="1" s="1"/>
  <c r="F471" i="1" s="1"/>
  <c r="K87" i="1"/>
  <c r="J87" i="1"/>
  <c r="J315" i="1" s="1"/>
  <c r="J470" i="1" s="1"/>
  <c r="I87" i="1"/>
  <c r="I315" i="1" s="1"/>
  <c r="I470" i="1" s="1"/>
  <c r="H87" i="1"/>
  <c r="G87" i="1"/>
  <c r="G119" i="1" s="1"/>
  <c r="F87" i="1"/>
  <c r="K86" i="1"/>
  <c r="K118" i="1" s="1"/>
  <c r="J86" i="1"/>
  <c r="I86" i="1"/>
  <c r="I118" i="1" s="1"/>
  <c r="H86" i="1"/>
  <c r="G86" i="1"/>
  <c r="F86" i="1"/>
  <c r="K85" i="1"/>
  <c r="K313" i="1" s="1"/>
  <c r="K418" i="1" s="1"/>
  <c r="J85" i="1"/>
  <c r="J117" i="1" s="1"/>
  <c r="I85" i="1"/>
  <c r="I313" i="1" s="1"/>
  <c r="I418" i="1" s="1"/>
  <c r="H85" i="1"/>
  <c r="G85" i="1"/>
  <c r="G313" i="1" s="1"/>
  <c r="G418" i="1" s="1"/>
  <c r="F85" i="1"/>
  <c r="F117" i="1" s="1"/>
  <c r="K84" i="1"/>
  <c r="K312" i="1" s="1"/>
  <c r="K417" i="1" s="1"/>
  <c r="J84" i="1"/>
  <c r="J116" i="1" s="1"/>
  <c r="I84" i="1"/>
  <c r="I312" i="1" s="1"/>
  <c r="I417" i="1" s="1"/>
  <c r="H84" i="1"/>
  <c r="H116" i="1" s="1"/>
  <c r="G84" i="1"/>
  <c r="G312" i="1" s="1"/>
  <c r="G417" i="1" s="1"/>
  <c r="F84" i="1"/>
  <c r="F312" i="1" s="1"/>
  <c r="F417" i="1" s="1"/>
  <c r="K83" i="1"/>
  <c r="K115" i="1" s="1"/>
  <c r="J83" i="1"/>
  <c r="I83" i="1"/>
  <c r="I115" i="1" s="1"/>
  <c r="H83" i="1"/>
  <c r="G83" i="1"/>
  <c r="F83" i="1"/>
  <c r="K82" i="1"/>
  <c r="K114" i="1" s="1"/>
  <c r="J82" i="1"/>
  <c r="I82" i="1"/>
  <c r="H82" i="1"/>
  <c r="H114" i="1" s="1"/>
  <c r="G82" i="1"/>
  <c r="G114" i="1" s="1"/>
  <c r="F82" i="1"/>
  <c r="K81" i="1"/>
  <c r="K113" i="1" s="1"/>
  <c r="J81" i="1"/>
  <c r="I81" i="1"/>
  <c r="I113" i="1" s="1"/>
  <c r="H81" i="1"/>
  <c r="G81" i="1"/>
  <c r="G113" i="1" s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I71" i="1"/>
  <c r="I299" i="1" s="1"/>
  <c r="I463" i="1" s="1"/>
  <c r="H71" i="1"/>
  <c r="G71" i="1"/>
  <c r="G299" i="1" s="1"/>
  <c r="G463" i="1" s="1"/>
  <c r="F71" i="1"/>
  <c r="K70" i="1"/>
  <c r="K298" i="1" s="1"/>
  <c r="K411" i="1" s="1"/>
  <c r="J70" i="1"/>
  <c r="I70" i="1"/>
  <c r="I298" i="1" s="1"/>
  <c r="I411" i="1" s="1"/>
  <c r="H70" i="1"/>
  <c r="G70" i="1"/>
  <c r="G298" i="1" s="1"/>
  <c r="G411" i="1" s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2" i="1" a="1"/>
  <c r="I2042" i="1" s="1"/>
  <c r="F2038" i="1" a="1"/>
  <c r="F2038" i="1" s="1"/>
  <c r="I2043" i="1" a="1"/>
  <c r="I2043" i="1" s="1"/>
  <c r="I2038" i="1" a="1"/>
  <c r="I2038" i="1" s="1"/>
  <c r="F2041" i="1" a="1"/>
  <c r="F2041" i="1" s="1"/>
  <c r="F2042" i="1" a="1"/>
  <c r="F2042" i="1" s="1"/>
  <c r="J2039" i="1" a="1"/>
  <c r="J2039" i="1" s="1"/>
  <c r="K2044" i="1" a="1"/>
  <c r="K2044" i="1" s="1"/>
  <c r="K2043" i="1" a="1"/>
  <c r="K2043" i="1" s="1"/>
  <c r="K2042" i="1" a="1"/>
  <c r="K2042" i="1" s="1"/>
  <c r="G2039" i="1" a="1"/>
  <c r="G2039" i="1"/>
  <c r="J2038" i="1" a="1"/>
  <c r="J2038" i="1"/>
  <c r="J2040" i="1" a="1"/>
  <c r="J2040" i="1"/>
  <c r="I2040" i="1" a="1"/>
  <c r="I2040" i="1"/>
  <c r="G2040" i="1" a="1"/>
  <c r="G2040" i="1"/>
  <c r="H2038" i="1" a="1"/>
  <c r="H2038" i="1"/>
  <c r="I2039" i="1" a="1"/>
  <c r="I2039" i="1"/>
  <c r="J2044" i="1" a="1"/>
  <c r="J2044" i="1"/>
  <c r="H2039" i="1" a="1"/>
  <c r="H2039" i="1"/>
  <c r="H2042" i="1" a="1"/>
  <c r="H2042" i="1" s="1"/>
  <c r="J2042" i="1" a="1"/>
  <c r="J2042" i="1" s="1"/>
  <c r="J2041" i="1" a="1"/>
  <c r="J2041" i="1" s="1"/>
  <c r="K2041" i="1" a="1"/>
  <c r="K2041" i="1" s="1"/>
  <c r="G2044" i="1" a="1"/>
  <c r="G2044" i="1" s="1"/>
  <c r="H2043" i="1" a="1"/>
  <c r="H2043" i="1" s="1"/>
  <c r="H2040" i="1" a="1"/>
  <c r="H2040" i="1" s="1"/>
  <c r="G2042" i="1" a="1"/>
  <c r="G2042" i="1" s="1"/>
  <c r="G2043" i="1" a="1"/>
  <c r="G2043" i="1" s="1"/>
  <c r="I2041" i="1" a="1"/>
  <c r="I2041" i="1" s="1"/>
  <c r="K2040" i="1" a="1"/>
  <c r="K2040" i="1" s="1"/>
  <c r="K2039" i="1" a="1"/>
  <c r="K2039" i="1"/>
  <c r="K2038" i="1" a="1"/>
  <c r="K2038" i="1"/>
  <c r="J2043" i="1" a="1"/>
  <c r="J2043" i="1"/>
  <c r="F2043" i="1" a="1"/>
  <c r="F2043" i="1"/>
  <c r="G2041" i="1" a="1"/>
  <c r="G2041" i="1"/>
  <c r="I2044" i="1" a="1"/>
  <c r="I2044" i="1"/>
  <c r="F2040" i="1" a="1"/>
  <c r="F2040" i="1"/>
  <c r="F2039" i="1" a="1"/>
  <c r="F2039" i="1"/>
  <c r="F2044" i="1" a="1"/>
  <c r="F2044" i="1"/>
  <c r="H2041" i="1" a="1"/>
  <c r="H2041" i="1" s="1"/>
  <c r="G2038" i="1" a="1"/>
  <c r="G2038" i="1" s="1"/>
  <c r="H2044" i="1" a="1"/>
  <c r="H2044" i="1" s="1"/>
  <c r="K2032" i="1" a="1"/>
  <c r="K2032" i="1" s="1"/>
  <c r="F2030" i="1" a="1"/>
  <c r="F2030" i="1" s="1"/>
  <c r="G2027" i="1" a="1"/>
  <c r="G2027" i="1" s="1"/>
  <c r="G2026" i="1" s="1" a="1"/>
  <c r="G2026" i="1" s="1"/>
  <c r="G2032" i="1" a="1"/>
  <c r="G2032" i="1" s="1"/>
  <c r="J2029" i="1" a="1"/>
  <c r="J2029" i="1" s="1"/>
  <c r="F2032" i="1" a="1"/>
  <c r="F2032" i="1" s="1"/>
  <c r="K2026" i="1" a="1"/>
  <c r="K2026" i="1" s="1"/>
  <c r="K2031" i="1" a="1"/>
  <c r="K2031" i="1" s="1"/>
  <c r="H2031" i="1" a="1"/>
  <c r="H2031" i="1"/>
  <c r="K2027" i="1" a="1"/>
  <c r="K2027" i="1"/>
  <c r="J2027" i="1" a="1"/>
  <c r="J2027" i="1"/>
  <c r="J2026" i="1" s="1" a="1"/>
  <c r="J2026" i="1" s="1"/>
  <c r="I2037" i="1" a="1"/>
  <c r="I2037" i="1"/>
  <c r="I2036" i="1" a="1"/>
  <c r="I2036" i="1"/>
  <c r="K2034" i="1" a="1"/>
  <c r="K2034" i="1"/>
  <c r="J2032" i="1" a="1"/>
  <c r="J2032" i="1"/>
  <c r="H2032" i="1" a="1"/>
  <c r="H2032" i="1"/>
  <c r="I2033" i="1" a="1"/>
  <c r="I2033" i="1"/>
  <c r="F2033" i="1" a="1"/>
  <c r="F2033" i="1" s="1"/>
  <c r="K2029" i="1" a="1"/>
  <c r="K2029" i="1" s="1"/>
  <c r="F2029" i="1" a="1"/>
  <c r="F2029" i="1" s="1"/>
  <c r="F2027" i="1" a="1"/>
  <c r="F2027" i="1" s="1"/>
  <c r="F2026" i="1" s="1" a="1"/>
  <c r="F2026" i="1" s="1"/>
  <c r="I2027" i="1" a="1"/>
  <c r="I2027" i="1" s="1"/>
  <c r="I2026" i="1" s="1" a="1"/>
  <c r="I2026" i="1" s="1"/>
  <c r="I2031" i="1" a="1"/>
  <c r="I2031" i="1" s="1"/>
  <c r="H2037" i="1" a="1"/>
  <c r="H2037" i="1" s="1"/>
  <c r="G2030" i="1" a="1"/>
  <c r="G2030" i="1" s="1"/>
  <c r="K2037" i="1" a="1"/>
  <c r="K2037" i="1" s="1"/>
  <c r="J2037" i="1" a="1"/>
  <c r="J2037" i="1" s="1"/>
  <c r="G2037" i="1" a="1"/>
  <c r="G2037" i="1" s="1"/>
  <c r="F2037" i="1" a="1"/>
  <c r="F2037" i="1"/>
  <c r="F2036" i="1" a="1"/>
  <c r="F2036" i="1"/>
  <c r="K2035" i="1" a="1"/>
  <c r="K2035" i="1"/>
  <c r="K2036" i="1" a="1"/>
  <c r="K2036" i="1"/>
  <c r="J2035" i="1" a="1"/>
  <c r="J2035" i="1"/>
  <c r="J2036" i="1" a="1"/>
  <c r="J2036" i="1"/>
  <c r="H2036" i="1" a="1"/>
  <c r="H2036" i="1"/>
  <c r="G2029" i="1" a="1"/>
  <c r="G2029" i="1"/>
  <c r="H2030" i="1" a="1"/>
  <c r="H2030" i="1" s="1"/>
  <c r="G2036" i="1" a="1"/>
  <c r="G2036" i="1" s="1"/>
  <c r="J2030" i="1" a="1"/>
  <c r="J2030" i="1" s="1"/>
  <c r="I2035" i="1" a="1"/>
  <c r="I2035" i="1" s="1"/>
  <c r="H2035" i="1" a="1"/>
  <c r="H2035" i="1" s="1"/>
  <c r="J2033" i="1" a="1"/>
  <c r="J2033" i="1" s="1"/>
  <c r="G2031" i="1" a="1"/>
  <c r="G2031" i="1" s="1"/>
  <c r="H2029" i="1" a="1"/>
  <c r="H2029" i="1" s="1"/>
  <c r="I2029" i="1" a="1"/>
  <c r="I2029" i="1" s="1"/>
  <c r="H2033" i="1" a="1"/>
  <c r="H2033" i="1" s="1"/>
  <c r="J2031" i="1" a="1"/>
  <c r="J2031" i="1" s="1"/>
  <c r="K2030" i="1" a="1"/>
  <c r="K2030" i="1"/>
  <c r="G2035" i="1" a="1"/>
  <c r="G2035" i="1"/>
  <c r="I2030" i="1" a="1"/>
  <c r="I2030" i="1"/>
  <c r="F2035" i="1" a="1"/>
  <c r="F2035" i="1"/>
  <c r="J2034" i="1" a="1"/>
  <c r="J2034" i="1"/>
  <c r="H2027" i="1" a="1"/>
  <c r="H2027" i="1"/>
  <c r="I2034" i="1" a="1"/>
  <c r="I2034" i="1"/>
  <c r="F2031" i="1" a="1"/>
  <c r="F2031" i="1"/>
  <c r="H2034" i="1" a="1"/>
  <c r="H2034" i="1"/>
  <c r="I2032" i="1" a="1"/>
  <c r="I2032" i="1" s="1"/>
  <c r="G2033" i="1" a="1"/>
  <c r="G2033" i="1" s="1"/>
  <c r="G2034" i="1" a="1"/>
  <c r="G2034" i="1" s="1"/>
  <c r="F2034" i="1" a="1"/>
  <c r="F2034" i="1" s="1"/>
  <c r="K2033" i="1" a="1"/>
  <c r="K2033" i="1" s="1"/>
  <c r="H2024" i="1" a="1"/>
  <c r="H2024" i="1" s="1"/>
  <c r="H2023" i="1" s="1" a="1"/>
  <c r="H2023" i="1" s="1"/>
  <c r="J2018" i="1" a="1"/>
  <c r="J2018" i="1" s="1"/>
  <c r="J2020" i="1" a="1"/>
  <c r="J2020" i="1"/>
  <c r="H2021" i="1" a="1"/>
  <c r="H2021" i="1"/>
  <c r="K2020" i="1" a="1"/>
  <c r="K2020" i="1"/>
  <c r="F2021" i="1" a="1"/>
  <c r="F2021" i="1"/>
  <c r="K2018" i="1" a="1"/>
  <c r="K2018" i="1"/>
  <c r="I2018" i="1" a="1"/>
  <c r="I2018" i="1"/>
  <c r="H2018" i="1" a="1"/>
  <c r="H2018" i="1"/>
  <c r="I2021" i="1" a="1"/>
  <c r="I2021" i="1" s="1"/>
  <c r="J2024" i="1" a="1"/>
  <c r="J2024" i="1" s="1"/>
  <c r="J2023" i="1" s="1" a="1"/>
  <c r="J2023" i="1" s="1"/>
  <c r="H2020" i="1" a="1"/>
  <c r="H2020" i="1" s="1"/>
  <c r="G2020" i="1" a="1"/>
  <c r="G2020" i="1" s="1"/>
  <c r="G2018" i="1" a="1"/>
  <c r="G2018" i="1" s="1"/>
  <c r="F2018" i="1" a="1"/>
  <c r="F2018" i="1" s="1"/>
  <c r="I2024" i="1" a="1"/>
  <c r="I2024" i="1" s="1"/>
  <c r="I2023" i="1" s="1" a="1"/>
  <c r="I2023" i="1" s="1"/>
  <c r="F2020" i="1" a="1"/>
  <c r="F2020" i="1" s="1"/>
  <c r="K2024" i="1" a="1"/>
  <c r="K2024" i="1" s="1"/>
  <c r="K2023" i="1" s="1" a="1"/>
  <c r="K2023" i="1" s="1"/>
  <c r="H2026" i="1" a="1"/>
  <c r="H2026" i="1" s="1"/>
  <c r="J2021" i="1" a="1"/>
  <c r="J2021" i="1"/>
  <c r="F2024" i="1" a="1"/>
  <c r="F2024" i="1"/>
  <c r="F2023" i="1" s="1" a="1"/>
  <c r="F2023" i="1" s="1"/>
  <c r="G2024" i="1" a="1"/>
  <c r="G2024" i="1"/>
  <c r="G2023" i="1" s="1" a="1"/>
  <c r="G2023" i="1" s="1"/>
  <c r="G2021" i="1" a="1"/>
  <c r="G2021" i="1"/>
  <c r="K2021" i="1" a="1"/>
  <c r="K2021" i="1"/>
  <c r="I2020" i="1" a="1"/>
  <c r="I2020" i="1"/>
  <c r="K1704" i="1" a="1"/>
  <c r="K1704" i="1"/>
  <c r="I1704" i="1" a="1"/>
  <c r="I1704" i="1" s="1"/>
  <c r="H1704" i="1" a="1"/>
  <c r="H1704" i="1" s="1"/>
  <c r="G1704" i="1" a="1"/>
  <c r="G1704" i="1" s="1"/>
  <c r="K1703" i="1" a="1"/>
  <c r="K1703" i="1" s="1"/>
  <c r="J1703" i="1" a="1"/>
  <c r="J1703" i="1" s="1"/>
  <c r="H1703" i="1" a="1"/>
  <c r="H1703" i="1" s="1"/>
  <c r="F1703" i="1" a="1"/>
  <c r="F1703" i="1" s="1"/>
  <c r="G1703" i="1" a="1"/>
  <c r="G1703" i="1" s="1"/>
  <c r="F1704" i="1" a="1"/>
  <c r="F1704" i="1" s="1"/>
  <c r="I1703" i="1" a="1"/>
  <c r="I1703" i="1" s="1"/>
  <c r="J1704" i="1" a="1"/>
  <c r="J1704" i="1" s="1"/>
  <c r="G738" i="1" a="1"/>
  <c r="G738" i="1"/>
  <c r="I741" i="1" a="1"/>
  <c r="I741" i="1"/>
  <c r="J741" i="1" a="1"/>
  <c r="J741" i="1"/>
  <c r="H741" i="1" a="1"/>
  <c r="H741" i="1"/>
  <c r="G741" i="1" a="1"/>
  <c r="G741" i="1" s="1"/>
  <c r="H738" i="1" a="1"/>
  <c r="H738" i="1" s="1"/>
  <c r="J738" i="1" a="1"/>
  <c r="J738" i="1" s="1"/>
  <c r="F741" i="1" a="1"/>
  <c r="F741" i="1" s="1"/>
  <c r="I738" i="1" a="1"/>
  <c r="I738" i="1" s="1"/>
  <c r="K738" i="1" a="1"/>
  <c r="K738" i="1"/>
  <c r="K741" i="1" a="1"/>
  <c r="K741" i="1"/>
  <c r="F738" i="1" a="1"/>
  <c r="F738" i="1"/>
  <c r="K716" i="1" a="1"/>
  <c r="K716" i="1"/>
  <c r="K724" i="1" s="1" a="1"/>
  <c r="K724" i="1" s="1"/>
  <c r="K726" i="1" s="1" a="1"/>
  <c r="K726" i="1" s="1"/>
  <c r="F725" i="1" a="1"/>
  <c r="F725" i="1"/>
  <c r="J717" i="1" a="1"/>
  <c r="J717" i="1"/>
  <c r="H718" i="1" a="1"/>
  <c r="H718" i="1" s="1"/>
  <c r="G725" i="1" a="1"/>
  <c r="G725" i="1" s="1"/>
  <c r="H722" i="1" a="1"/>
  <c r="H722" i="1" s="1"/>
  <c r="J722" i="1" a="1"/>
  <c r="J722" i="1" s="1"/>
  <c r="G722" i="1" a="1"/>
  <c r="G722" i="1"/>
  <c r="G717" i="1" a="1"/>
  <c r="G717" i="1"/>
  <c r="K718" i="1" a="1"/>
  <c r="K718" i="1"/>
  <c r="J714" i="1" a="1"/>
  <c r="J714" i="1"/>
  <c r="J718" i="1" a="1"/>
  <c r="J718" i="1"/>
  <c r="I717" i="1" a="1"/>
  <c r="I717" i="1"/>
  <c r="I716" i="1" a="1"/>
  <c r="I716" i="1"/>
  <c r="H717" i="1" a="1"/>
  <c r="H717" i="1"/>
  <c r="H716" i="1" a="1"/>
  <c r="H716" i="1"/>
  <c r="H724" i="1" s="1" a="1"/>
  <c r="H724" i="1" s="1"/>
  <c r="H726" i="1" s="1" a="1"/>
  <c r="H726" i="1" s="1"/>
  <c r="H725" i="1" a="1"/>
  <c r="H725" i="1" s="1"/>
  <c r="F716" i="1" a="1"/>
  <c r="F716" i="1" s="1"/>
  <c r="I718" i="1" a="1"/>
  <c r="I718" i="1" s="1"/>
  <c r="K717" i="1" a="1"/>
  <c r="K717" i="1" s="1"/>
  <c r="F717" i="1" a="1"/>
  <c r="F717" i="1" s="1"/>
  <c r="J725" i="1" a="1"/>
  <c r="J725" i="1" s="1"/>
  <c r="J716" i="1" a="1"/>
  <c r="J716" i="1" s="1"/>
  <c r="I725" i="1" a="1"/>
  <c r="I725" i="1" s="1"/>
  <c r="I722" i="1" a="1"/>
  <c r="I722" i="1" s="1"/>
  <c r="G716" i="1" a="1"/>
  <c r="G716" i="1" s="1"/>
  <c r="G740" i="1" s="1" a="1"/>
  <c r="G740" i="1" s="1"/>
  <c r="G742" i="1" s="1" a="1"/>
  <c r="G742" i="1" s="1"/>
  <c r="G718" i="1" a="1"/>
  <c r="G718" i="1"/>
  <c r="K714" i="1" a="1"/>
  <c r="K714" i="1"/>
  <c r="K725" i="1" a="1"/>
  <c r="K725" i="1"/>
  <c r="K722" i="1" a="1"/>
  <c r="K722" i="1"/>
  <c r="F722" i="1" a="1"/>
  <c r="F722" i="1"/>
  <c r="F718" i="1" a="1"/>
  <c r="F718" i="1"/>
  <c r="G685" i="1" a="1"/>
  <c r="G685" i="1"/>
  <c r="I686" i="1" a="1"/>
  <c r="I686" i="1" s="1"/>
  <c r="F686" i="1" a="1"/>
  <c r="F686" i="1" s="1"/>
  <c r="K709" i="1" a="1"/>
  <c r="K709" i="1" s="1"/>
  <c r="K695" i="1" a="1"/>
  <c r="K695" i="1" s="1"/>
  <c r="K707" i="1" a="1"/>
  <c r="K707" i="1" s="1"/>
  <c r="I694" i="1" a="1"/>
  <c r="I694" i="1" s="1"/>
  <c r="F694" i="1" a="1"/>
  <c r="F694" i="1" s="1"/>
  <c r="H707" i="1" a="1"/>
  <c r="H707" i="1" s="1"/>
  <c r="J695" i="1" a="1"/>
  <c r="J695" i="1" s="1"/>
  <c r="F695" i="1" a="1"/>
  <c r="F695" i="1" s="1"/>
  <c r="I707" i="1" a="1"/>
  <c r="I707" i="1" s="1"/>
  <c r="G709" i="1" a="1"/>
  <c r="G709" i="1"/>
  <c r="J685" i="1" a="1"/>
  <c r="J685" i="1"/>
  <c r="I695" i="1" a="1"/>
  <c r="I695" i="1"/>
  <c r="H695" i="1" a="1"/>
  <c r="H695" i="1"/>
  <c r="I685" i="1" a="1"/>
  <c r="I685" i="1"/>
  <c r="H685" i="1" a="1"/>
  <c r="H685" i="1"/>
  <c r="K686" i="1" a="1"/>
  <c r="K686" i="1"/>
  <c r="J694" i="1" a="1"/>
  <c r="J694" i="1"/>
  <c r="J686" i="1" a="1"/>
  <c r="J686" i="1"/>
  <c r="G694" i="1" a="1"/>
  <c r="G694" i="1" s="1"/>
  <c r="G695" i="1" a="1"/>
  <c r="G695" i="1" s="1"/>
  <c r="J709" i="1" a="1"/>
  <c r="J709" i="1" s="1"/>
  <c r="H709" i="1" a="1"/>
  <c r="H709" i="1" s="1"/>
  <c r="F709" i="1" a="1"/>
  <c r="F709" i="1" s="1"/>
  <c r="G707" i="1" a="1"/>
  <c r="G707" i="1" s="1"/>
  <c r="K694" i="1" a="1"/>
  <c r="K694" i="1" s="1"/>
  <c r="H694" i="1" a="1"/>
  <c r="H694" i="1" s="1"/>
  <c r="K683" i="1" a="1"/>
  <c r="K683" i="1" s="1"/>
  <c r="G686" i="1" a="1"/>
  <c r="G686" i="1" s="1"/>
  <c r="F707" i="1" a="1"/>
  <c r="F707" i="1" s="1"/>
  <c r="H714" i="1" a="1"/>
  <c r="H714" i="1"/>
  <c r="K685" i="1" a="1"/>
  <c r="K685" i="1"/>
  <c r="F685" i="1" a="1"/>
  <c r="F685" i="1"/>
  <c r="J707" i="1" a="1"/>
  <c r="J707" i="1"/>
  <c r="I709" i="1" a="1"/>
  <c r="I709" i="1"/>
  <c r="H686" i="1" a="1"/>
  <c r="H686" i="1"/>
  <c r="I714" i="1" a="1"/>
  <c r="I714" i="1"/>
  <c r="G714" i="1" a="1"/>
  <c r="G714" i="1"/>
  <c r="F714" i="1" a="1"/>
  <c r="F714" i="1"/>
  <c r="I664" i="1" a="1"/>
  <c r="I664" i="1" s="1"/>
  <c r="G664" i="1" a="1"/>
  <c r="G664" i="1" s="1"/>
  <c r="I663" i="1" a="1"/>
  <c r="I663" i="1" s="1"/>
  <c r="H663" i="1" a="1"/>
  <c r="H663" i="1" s="1"/>
  <c r="G663" i="1" a="1"/>
  <c r="G663" i="1" s="1"/>
  <c r="K663" i="1" a="1"/>
  <c r="K663" i="1" s="1"/>
  <c r="H680" i="1" a="1"/>
  <c r="H680" i="1" s="1"/>
  <c r="J683" i="1" a="1"/>
  <c r="J683" i="1" s="1"/>
  <c r="K681" i="1" a="1"/>
  <c r="K681" i="1" s="1"/>
  <c r="H681" i="1" a="1"/>
  <c r="H681" i="1" s="1"/>
  <c r="H679" i="1" a="1"/>
  <c r="H679" i="1" s="1"/>
  <c r="F679" i="1" a="1"/>
  <c r="F679" i="1"/>
  <c r="F681" i="1" a="1"/>
  <c r="F681" i="1"/>
  <c r="G680" i="1" a="1"/>
  <c r="G680" i="1"/>
  <c r="K680" i="1" a="1"/>
  <c r="K680" i="1"/>
  <c r="J679" i="1" a="1"/>
  <c r="J679" i="1"/>
  <c r="H664" i="1" a="1"/>
  <c r="H664" i="1"/>
  <c r="K664" i="1" a="1"/>
  <c r="K664" i="1"/>
  <c r="G679" i="1" a="1"/>
  <c r="G679" i="1"/>
  <c r="G683" i="1" a="1"/>
  <c r="G683" i="1"/>
  <c r="F683" i="1" a="1"/>
  <c r="F683" i="1" s="1"/>
  <c r="J663" i="1" a="1"/>
  <c r="J663" i="1" s="1"/>
  <c r="I683" i="1" a="1"/>
  <c r="I683" i="1" s="1"/>
  <c r="F663" i="1" a="1"/>
  <c r="F663" i="1" s="1"/>
  <c r="I679" i="1" a="1"/>
  <c r="I679" i="1" s="1"/>
  <c r="H683" i="1" a="1"/>
  <c r="H683" i="1" s="1"/>
  <c r="J681" i="1" a="1"/>
  <c r="J681" i="1" s="1"/>
  <c r="K679" i="1" a="1"/>
  <c r="K679" i="1" s="1"/>
  <c r="I681" i="1" a="1"/>
  <c r="I681" i="1" s="1"/>
  <c r="G681" i="1" a="1"/>
  <c r="G681" i="1" s="1"/>
  <c r="J680" i="1" a="1"/>
  <c r="J680" i="1" s="1"/>
  <c r="I680" i="1" a="1"/>
  <c r="I680" i="1"/>
  <c r="F664" i="1" a="1"/>
  <c r="F664" i="1"/>
  <c r="J664" i="1" a="1"/>
  <c r="J664" i="1"/>
  <c r="F680" i="1" a="1"/>
  <c r="F680" i="1"/>
  <c r="I650" i="1" a="1"/>
  <c r="I650" i="1"/>
  <c r="F647" i="1" a="1"/>
  <c r="F647" i="1"/>
  <c r="I646" i="1" a="1"/>
  <c r="I646" i="1"/>
  <c r="G647" i="1" a="1"/>
  <c r="G647" i="1"/>
  <c r="K662" i="1" a="1"/>
  <c r="K662" i="1"/>
  <c r="J662" i="1" a="1"/>
  <c r="J662" i="1" s="1"/>
  <c r="I662" i="1" a="1"/>
  <c r="I662" i="1" s="1"/>
  <c r="K651" i="1" a="1"/>
  <c r="K651" i="1" s="1"/>
  <c r="G646" i="1" a="1"/>
  <c r="G646" i="1" s="1"/>
  <c r="J648" i="1" a="1"/>
  <c r="J648" i="1" s="1"/>
  <c r="J643" i="1" a="1"/>
  <c r="J643" i="1" s="1"/>
  <c r="H662" i="1" a="1"/>
  <c r="H662" i="1" s="1"/>
  <c r="G651" i="1" a="1"/>
  <c r="G651" i="1" s="1"/>
  <c r="F650" i="1" a="1"/>
  <c r="F650" i="1" s="1"/>
  <c r="G648" i="1" a="1"/>
  <c r="G648" i="1" s="1"/>
  <c r="H646" i="1" a="1"/>
  <c r="H646" i="1" s="1"/>
  <c r="F645" i="1" a="1"/>
  <c r="F645" i="1"/>
  <c r="G662" i="1" a="1"/>
  <c r="G662" i="1"/>
  <c r="K648" i="1" a="1"/>
  <c r="K648" i="1"/>
  <c r="F662" i="1" a="1"/>
  <c r="F662" i="1"/>
  <c r="I645" i="1" a="1"/>
  <c r="I645" i="1"/>
  <c r="H651" i="1" a="1"/>
  <c r="H651" i="1"/>
  <c r="K650" i="1" a="1"/>
  <c r="K650" i="1"/>
  <c r="K647" i="1" a="1"/>
  <c r="K647" i="1"/>
  <c r="K646" i="1" a="1"/>
  <c r="K646" i="1"/>
  <c r="J646" i="1" a="1"/>
  <c r="J646" i="1" s="1"/>
  <c r="K643" i="1" a="1"/>
  <c r="K643" i="1" s="1"/>
  <c r="F651" i="1" a="1"/>
  <c r="F651" i="1" s="1"/>
  <c r="J651" i="1" a="1"/>
  <c r="J651" i="1" s="1"/>
  <c r="J650" i="1" a="1"/>
  <c r="J650" i="1" s="1"/>
  <c r="F646" i="1" a="1"/>
  <c r="F646" i="1" s="1"/>
  <c r="I651" i="1" a="1"/>
  <c r="I651" i="1" s="1"/>
  <c r="H650" i="1" a="1"/>
  <c r="H650" i="1" s="1"/>
  <c r="J647" i="1" a="1"/>
  <c r="J647" i="1" s="1"/>
  <c r="F648" i="1" a="1"/>
  <c r="F648" i="1" s="1"/>
  <c r="H645" i="1" a="1"/>
  <c r="H645" i="1" s="1"/>
  <c r="H647" i="1" a="1"/>
  <c r="H647" i="1"/>
  <c r="G650" i="1" a="1"/>
  <c r="G650" i="1"/>
  <c r="I648" i="1" a="1"/>
  <c r="I648" i="1"/>
  <c r="J645" i="1" a="1"/>
  <c r="J645" i="1"/>
  <c r="G645" i="1" a="1"/>
  <c r="G645" i="1"/>
  <c r="H648" i="1" a="1"/>
  <c r="H648" i="1"/>
  <c r="I647" i="1" a="1"/>
  <c r="I647" i="1"/>
  <c r="K645" i="1" a="1"/>
  <c r="K645" i="1"/>
  <c r="I636" i="1" a="1"/>
  <c r="I636" i="1"/>
  <c r="K637" i="1" a="1"/>
  <c r="K637" i="1" s="1"/>
  <c r="I641" i="1" a="1"/>
  <c r="I641" i="1" s="1"/>
  <c r="I635" i="1" a="1"/>
  <c r="I635" i="1" s="1"/>
  <c r="K638" i="1" a="1"/>
  <c r="K638" i="1" s="1"/>
  <c r="G641" i="1" a="1"/>
  <c r="G641" i="1" s="1"/>
  <c r="H641" i="1" a="1"/>
  <c r="H641" i="1" s="1"/>
  <c r="J636" i="1" a="1"/>
  <c r="J636" i="1" s="1"/>
  <c r="K635" i="1" a="1"/>
  <c r="K635" i="1" s="1"/>
  <c r="K636" i="1" a="1"/>
  <c r="K636" i="1" s="1"/>
  <c r="J637" i="1" a="1"/>
  <c r="J637" i="1" s="1"/>
  <c r="K641" i="1" a="1"/>
  <c r="K641" i="1" s="1"/>
  <c r="F637" i="1" a="1"/>
  <c r="F637" i="1"/>
  <c r="K640" i="1" a="1"/>
  <c r="K640" i="1"/>
  <c r="G635" i="1" a="1"/>
  <c r="G635" i="1"/>
  <c r="J638" i="1" a="1"/>
  <c r="J638" i="1"/>
  <c r="J641" i="1" a="1"/>
  <c r="J641" i="1"/>
  <c r="F640" i="1" a="1"/>
  <c r="F640" i="1"/>
  <c r="G636" i="1" a="1"/>
  <c r="G636" i="1"/>
  <c r="H633" i="1" a="1"/>
  <c r="H633" i="1"/>
  <c r="H640" i="1" a="1"/>
  <c r="H640" i="1"/>
  <c r="F638" i="1" a="1"/>
  <c r="F638" i="1" s="1"/>
  <c r="G638" i="1" a="1"/>
  <c r="G638" i="1" s="1"/>
  <c r="F641" i="1" a="1"/>
  <c r="F641" i="1" s="1"/>
  <c r="K633" i="1" a="1"/>
  <c r="K633" i="1" s="1"/>
  <c r="J640" i="1" a="1"/>
  <c r="J640" i="1" s="1"/>
  <c r="I640" i="1" a="1"/>
  <c r="I640" i="1" s="1"/>
  <c r="G640" i="1" a="1"/>
  <c r="G640" i="1" s="1"/>
  <c r="H636" i="1" a="1"/>
  <c r="H636" i="1" s="1"/>
  <c r="I638" i="1" a="1"/>
  <c r="I638" i="1" s="1"/>
  <c r="F636" i="1" a="1"/>
  <c r="F636" i="1" s="1"/>
  <c r="G633" i="1" a="1"/>
  <c r="G633" i="1" s="1"/>
  <c r="I633" i="1" a="1"/>
  <c r="I633" i="1"/>
  <c r="F633" i="1" a="1"/>
  <c r="F633" i="1"/>
  <c r="H637" i="1" a="1"/>
  <c r="H637" i="1"/>
  <c r="H638" i="1" a="1"/>
  <c r="H638" i="1"/>
  <c r="G637" i="1" a="1"/>
  <c r="G637" i="1"/>
  <c r="J635" i="1" a="1"/>
  <c r="J635" i="1"/>
  <c r="H635" i="1" a="1"/>
  <c r="H635" i="1"/>
  <c r="J633" i="1" a="1"/>
  <c r="J633" i="1"/>
  <c r="I643" i="1" a="1"/>
  <c r="I643" i="1"/>
  <c r="I637" i="1" a="1"/>
  <c r="I637" i="1" s="1"/>
  <c r="H643" i="1" a="1"/>
  <c r="H643" i="1" s="1"/>
  <c r="G643" i="1" a="1"/>
  <c r="G643" i="1" s="1"/>
  <c r="F643" i="1" a="1"/>
  <c r="F643" i="1" s="1"/>
  <c r="F635" i="1" a="1"/>
  <c r="F635" i="1" s="1"/>
  <c r="J621" i="1" a="1"/>
  <c r="J621" i="1" s="1"/>
  <c r="K618" i="1" a="1"/>
  <c r="K618" i="1" s="1"/>
  <c r="H626" i="1" a="1"/>
  <c r="H626" i="1" s="1"/>
  <c r="F626" i="1" a="1"/>
  <c r="F626" i="1" s="1"/>
  <c r="J625" i="1" a="1"/>
  <c r="J625" i="1" s="1"/>
  <c r="I623" i="1" a="1"/>
  <c r="I623" i="1" s="1"/>
  <c r="H621" i="1" a="1"/>
  <c r="H621" i="1"/>
  <c r="G621" i="1" a="1"/>
  <c r="G621" i="1"/>
  <c r="J620" i="1" a="1"/>
  <c r="J620" i="1"/>
  <c r="F620" i="1" a="1"/>
  <c r="F620" i="1"/>
  <c r="F621" i="1" a="1"/>
  <c r="F621" i="1"/>
  <c r="K621" i="1" a="1"/>
  <c r="K621" i="1"/>
  <c r="K620" i="1" a="1"/>
  <c r="K620" i="1"/>
  <c r="G620" i="1" a="1"/>
  <c r="G620" i="1"/>
  <c r="J630" i="1" a="1"/>
  <c r="J630" i="1"/>
  <c r="K630" i="1" a="1"/>
  <c r="K630" i="1" s="1"/>
  <c r="J627" i="1" a="1"/>
  <c r="J627" i="1" s="1"/>
  <c r="K625" i="1" a="1"/>
  <c r="K625" i="1" s="1"/>
  <c r="G625" i="1" a="1"/>
  <c r="G625" i="1" s="1"/>
  <c r="G628" i="1" a="1"/>
  <c r="G628" i="1" s="1"/>
  <c r="F630" i="1" a="1"/>
  <c r="F630" i="1" s="1"/>
  <c r="K626" i="1" a="1"/>
  <c r="K626" i="1" s="1"/>
  <c r="K623" i="1" a="1"/>
  <c r="K623" i="1" s="1"/>
  <c r="I625" i="1" a="1"/>
  <c r="I625" i="1" s="1"/>
  <c r="K631" i="1" a="1"/>
  <c r="K631" i="1" s="1"/>
  <c r="J628" i="1" a="1"/>
  <c r="J628" i="1" s="1"/>
  <c r="I631" i="1" a="1"/>
  <c r="I631" i="1"/>
  <c r="H623" i="1" a="1"/>
  <c r="H623" i="1"/>
  <c r="I620" i="1" a="1"/>
  <c r="I620" i="1"/>
  <c r="F623" i="1" a="1"/>
  <c r="F623" i="1"/>
  <c r="H630" i="1" a="1"/>
  <c r="H630" i="1"/>
  <c r="G630" i="1" a="1"/>
  <c r="G630" i="1"/>
  <c r="K628" i="1" a="1"/>
  <c r="K628" i="1"/>
  <c r="G626" i="1" a="1"/>
  <c r="G626" i="1"/>
  <c r="J623" i="1" a="1"/>
  <c r="J623" i="1"/>
  <c r="I628" i="1" a="1"/>
  <c r="I628" i="1" s="1"/>
  <c r="H627" i="1" a="1"/>
  <c r="H627" i="1" s="1"/>
  <c r="J626" i="1" a="1"/>
  <c r="J626" i="1" s="1"/>
  <c r="H620" i="1" a="1"/>
  <c r="H620" i="1" s="1"/>
  <c r="H625" i="1" a="1"/>
  <c r="H625" i="1" s="1"/>
  <c r="G623" i="1" a="1"/>
  <c r="G623" i="1" s="1"/>
  <c r="K627" i="1" a="1"/>
  <c r="K627" i="1" s="1"/>
  <c r="F625" i="1" a="1"/>
  <c r="F625" i="1" s="1"/>
  <c r="H628" i="1" a="1"/>
  <c r="H628" i="1" s="1"/>
  <c r="I621" i="1" a="1"/>
  <c r="I621" i="1" s="1"/>
  <c r="J631" i="1" a="1"/>
  <c r="J631" i="1" s="1"/>
  <c r="H631" i="1" a="1"/>
  <c r="H631" i="1"/>
  <c r="G631" i="1" a="1"/>
  <c r="G631" i="1"/>
  <c r="F631" i="1" a="1"/>
  <c r="F631" i="1"/>
  <c r="I630" i="1" a="1"/>
  <c r="I630" i="1"/>
  <c r="F628" i="1" a="1"/>
  <c r="F628" i="1"/>
  <c r="F627" i="1" a="1"/>
  <c r="F627" i="1"/>
  <c r="I627" i="1" a="1"/>
  <c r="I627" i="1"/>
  <c r="G627" i="1" a="1"/>
  <c r="G627" i="1"/>
  <c r="I626" i="1" a="1"/>
  <c r="I626" i="1"/>
  <c r="G608" i="1" a="1"/>
  <c r="G608" i="1"/>
  <c r="H605" i="1" a="1"/>
  <c r="H605" i="1"/>
  <c r="F608" i="1" a="1"/>
  <c r="F608" i="1"/>
  <c r="G605" i="1" a="1"/>
  <c r="G605" i="1"/>
  <c r="F605" i="1" a="1"/>
  <c r="F605" i="1"/>
  <c r="K605" i="1" a="1"/>
  <c r="K605" i="1"/>
  <c r="G607" i="1" a="1"/>
  <c r="G607" i="1"/>
  <c r="K608" i="1" a="1"/>
  <c r="K608" i="1"/>
  <c r="J615" i="1" a="1"/>
  <c r="J615" i="1"/>
  <c r="G618" i="1" a="1"/>
  <c r="G618" i="1"/>
  <c r="F616" i="1" a="1"/>
  <c r="F616" i="1"/>
  <c r="F618" i="1" a="1"/>
  <c r="F618" i="1"/>
  <c r="K617" i="1" a="1"/>
  <c r="K617" i="1"/>
  <c r="I608" i="1" a="1"/>
  <c r="I608" i="1"/>
  <c r="J617" i="1" a="1"/>
  <c r="J617" i="1"/>
  <c r="K616" i="1" a="1"/>
  <c r="K616" i="1"/>
  <c r="H616" i="1" a="1"/>
  <c r="H616" i="1"/>
  <c r="G601" i="1" a="1"/>
  <c r="G601" i="1"/>
  <c r="K601" i="1" a="1"/>
  <c r="K601" i="1"/>
  <c r="H617" i="1" a="1"/>
  <c r="H617" i="1"/>
  <c r="G617" i="1" a="1"/>
  <c r="G617" i="1"/>
  <c r="F617" i="1" a="1"/>
  <c r="F617" i="1"/>
  <c r="I607" i="1" a="1"/>
  <c r="I607" i="1"/>
  <c r="I615" i="1" a="1"/>
  <c r="I615" i="1"/>
  <c r="G604" i="1" a="1"/>
  <c r="G604" i="1"/>
  <c r="J616" i="1" a="1"/>
  <c r="J616" i="1"/>
  <c r="J605" i="1" a="1"/>
  <c r="J605" i="1"/>
  <c r="J601" i="1" a="1"/>
  <c r="J601" i="1"/>
  <c r="I605" i="1" a="1"/>
  <c r="I605" i="1"/>
  <c r="K604" i="1" a="1"/>
  <c r="K604" i="1"/>
  <c r="J607" i="1" a="1"/>
  <c r="J607" i="1"/>
  <c r="I617" i="1" a="1"/>
  <c r="I617" i="1"/>
  <c r="F607" i="1" a="1"/>
  <c r="F607" i="1"/>
  <c r="J608" i="1" a="1"/>
  <c r="J608" i="1"/>
  <c r="H607" i="1" a="1"/>
  <c r="H607" i="1"/>
  <c r="J604" i="1" a="1"/>
  <c r="J604" i="1"/>
  <c r="I616" i="1" a="1"/>
  <c r="I616" i="1"/>
  <c r="F604" i="1" a="1"/>
  <c r="F604" i="1"/>
  <c r="G616" i="1" a="1"/>
  <c r="G616" i="1"/>
  <c r="F615" i="1" a="1"/>
  <c r="F615" i="1"/>
  <c r="J618" i="1" a="1"/>
  <c r="J618" i="1"/>
  <c r="I618" i="1" a="1"/>
  <c r="I618" i="1"/>
  <c r="H618" i="1" a="1"/>
  <c r="H618" i="1"/>
  <c r="K615" i="1" a="1"/>
  <c r="K615" i="1"/>
  <c r="H608" i="1" a="1"/>
  <c r="H608" i="1"/>
  <c r="I601" i="1" a="1"/>
  <c r="I601" i="1"/>
  <c r="H615" i="1" a="1"/>
  <c r="H615" i="1"/>
  <c r="G615" i="1" a="1"/>
  <c r="G615" i="1"/>
  <c r="K607" i="1" a="1"/>
  <c r="K607" i="1"/>
  <c r="H604" i="1" a="1"/>
  <c r="H604" i="1"/>
  <c r="H601" i="1" a="1"/>
  <c r="H601" i="1"/>
  <c r="I604" i="1" a="1"/>
  <c r="I604" i="1"/>
  <c r="K593" i="1" a="1"/>
  <c r="K593" i="1"/>
  <c r="I593" i="1" a="1"/>
  <c r="I593" i="1"/>
  <c r="G583" i="1" a="1"/>
  <c r="G583" i="1"/>
  <c r="K591" i="1" a="1"/>
  <c r="K591" i="1"/>
  <c r="G586" i="1" a="1"/>
  <c r="G586" i="1"/>
  <c r="J590" i="1" a="1"/>
  <c r="J590" i="1"/>
  <c r="F601" i="1" a="1"/>
  <c r="F601" i="1"/>
  <c r="J594" i="1" a="1"/>
  <c r="J594" i="1"/>
  <c r="K600" i="1" a="1"/>
  <c r="K600" i="1"/>
  <c r="G600" i="1" a="1"/>
  <c r="G600" i="1"/>
  <c r="F591" i="1" a="1"/>
  <c r="F591" i="1"/>
  <c r="J586" i="1" a="1"/>
  <c r="J586" i="1"/>
  <c r="J593" i="1" a="1"/>
  <c r="J593" i="1"/>
  <c r="H583" i="1" a="1"/>
  <c r="H583" i="1"/>
  <c r="F600" i="1" a="1"/>
  <c r="F600" i="1"/>
  <c r="G593" i="1" a="1"/>
  <c r="G593" i="1"/>
  <c r="K594" i="1" a="1"/>
  <c r="K594" i="1"/>
  <c r="J587" i="1" a="1"/>
  <c r="J587" i="1"/>
  <c r="I583" i="1" a="1"/>
  <c r="I583" i="1"/>
  <c r="I591" i="1" a="1"/>
  <c r="I591" i="1"/>
  <c r="J582" i="1" a="1"/>
  <c r="J582" i="1"/>
  <c r="J600" i="1" a="1"/>
  <c r="J600" i="1"/>
  <c r="I600" i="1" a="1"/>
  <c r="I600" i="1"/>
  <c r="H594" i="1" a="1"/>
  <c r="H594" i="1"/>
  <c r="K583" i="1" a="1"/>
  <c r="K583" i="1"/>
  <c r="G594" i="1" a="1"/>
  <c r="G594" i="1"/>
  <c r="J591" i="1" a="1"/>
  <c r="J591" i="1"/>
  <c r="K582" i="1" a="1"/>
  <c r="K582" i="1"/>
  <c r="I587" i="1" a="1"/>
  <c r="I587" i="1"/>
  <c r="H600" i="1" a="1"/>
  <c r="H600" i="1"/>
  <c r="I590" i="1" a="1"/>
  <c r="I590" i="1"/>
  <c r="H591" i="1" a="1"/>
  <c r="H591" i="1"/>
  <c r="K587" i="1" a="1"/>
  <c r="K587" i="1"/>
  <c r="I582" i="1" a="1"/>
  <c r="I582" i="1"/>
  <c r="I594" i="1" a="1"/>
  <c r="I594" i="1"/>
  <c r="G587" i="1" a="1"/>
  <c r="G587" i="1"/>
  <c r="K586" i="1" a="1"/>
  <c r="K586" i="1"/>
  <c r="J583" i="1" a="1"/>
  <c r="J583" i="1"/>
  <c r="F587" i="1" a="1"/>
  <c r="F587" i="1"/>
  <c r="F594" i="1" a="1"/>
  <c r="F594" i="1"/>
  <c r="G591" i="1" a="1"/>
  <c r="G591" i="1"/>
  <c r="H593" i="1" a="1"/>
  <c r="H593" i="1"/>
  <c r="H586" i="1" a="1"/>
  <c r="H586" i="1"/>
  <c r="F593" i="1" a="1"/>
  <c r="F593" i="1"/>
  <c r="F590" i="1" a="1"/>
  <c r="F590" i="1"/>
  <c r="K590" i="1" a="1"/>
  <c r="K590" i="1"/>
  <c r="H590" i="1" a="1"/>
  <c r="H590" i="1"/>
  <c r="F583" i="1" a="1"/>
  <c r="F583" i="1"/>
  <c r="G590" i="1" a="1"/>
  <c r="G590" i="1"/>
  <c r="H582" i="1" a="1"/>
  <c r="H582" i="1"/>
  <c r="F586" i="1" a="1"/>
  <c r="F586" i="1"/>
  <c r="I586" i="1" a="1"/>
  <c r="I586" i="1"/>
  <c r="H587" i="1" a="1"/>
  <c r="H587" i="1"/>
  <c r="G582" i="1" a="1"/>
  <c r="G582" i="1"/>
  <c r="F582" i="1" a="1"/>
  <c r="F582" i="1"/>
  <c r="F31" i="1" a="1"/>
  <c r="F31" i="1"/>
  <c r="K31" i="1" a="1"/>
  <c r="K31" i="1"/>
  <c r="I31" i="1" a="1"/>
  <c r="I31" i="1"/>
  <c r="J31" i="1" a="1"/>
  <c r="J31" i="1"/>
  <c r="H31" i="1" a="1"/>
  <c r="H31" i="1"/>
  <c r="G31" i="1" a="1"/>
  <c r="G31" i="1"/>
  <c r="K30" i="1" a="1"/>
  <c r="K30" i="1"/>
  <c r="J30" i="1" a="1"/>
  <c r="J30" i="1"/>
  <c r="I30" i="1" a="1"/>
  <c r="I30" i="1"/>
  <c r="H30" i="1" a="1"/>
  <c r="H30" i="1"/>
  <c r="G30" i="1" a="1"/>
  <c r="G30" i="1"/>
  <c r="F30" i="1" a="1"/>
  <c r="F30" i="1"/>
  <c r="K19" i="1"/>
  <c r="J19" i="1"/>
  <c r="I19" i="1"/>
  <c r="H19" i="1"/>
  <c r="H18" i="1" s="1"/>
  <c r="G19" i="1"/>
  <c r="G18" i="1" s="1"/>
  <c r="F19" i="1"/>
  <c r="F18" i="1" s="1"/>
  <c r="K18" i="1"/>
  <c r="J18" i="1"/>
  <c r="I18" i="1"/>
  <c r="I273" i="1" a="1"/>
  <c r="I273" i="1"/>
  <c r="I272" i="1" s="1"/>
  <c r="I361" i="1" s="1"/>
  <c r="I502" i="1" s="1"/>
  <c r="I240" i="1" a="1"/>
  <c r="I240" i="1"/>
  <c r="J240" i="1" a="1"/>
  <c r="J240" i="1"/>
  <c r="J239" i="1" s="1"/>
  <c r="J314" i="1" s="1"/>
  <c r="J469" i="1" s="1"/>
  <c r="I282" i="1" a="1"/>
  <c r="I282" i="1"/>
  <c r="I281" i="1" s="1"/>
  <c r="I380" i="1" s="1"/>
  <c r="I511" i="1" s="1"/>
  <c r="G240" i="1" a="1"/>
  <c r="G240" i="1"/>
  <c r="G273" i="1" a="1"/>
  <c r="G273" i="1"/>
  <c r="G272" i="1" s="1"/>
  <c r="F282" i="1" a="1"/>
  <c r="F282" i="1"/>
  <c r="J282" i="1" a="1"/>
  <c r="J282" i="1"/>
  <c r="J281" i="1" s="1"/>
  <c r="G282" i="1" a="1"/>
  <c r="G282" i="1"/>
  <c r="G281" i="1" s="1"/>
  <c r="G380" i="1" s="1"/>
  <c r="G511" i="1" s="1"/>
  <c r="F240" i="1" a="1"/>
  <c r="F240" i="1" s="1"/>
  <c r="F273" i="1" a="1"/>
  <c r="F273" i="1"/>
  <c r="F362" i="1" s="1"/>
  <c r="J273" i="1" a="1"/>
  <c r="J273" i="1"/>
  <c r="J272" i="1" s="1"/>
  <c r="H273" i="1" a="1"/>
  <c r="H273" i="1"/>
  <c r="H272" i="1" s="1"/>
  <c r="H282" i="1" a="1"/>
  <c r="H282" i="1"/>
  <c r="H381" i="1" s="1"/>
  <c r="H512" i="1" s="1"/>
  <c r="K273" i="1" a="1"/>
  <c r="K273" i="1"/>
  <c r="K272" i="1" s="1"/>
  <c r="K282" i="1" a="1"/>
  <c r="K282" i="1"/>
  <c r="K281" i="1" s="1"/>
  <c r="K380" i="1" s="1"/>
  <c r="K511" i="1" s="1"/>
  <c r="K240" i="1" a="1"/>
  <c r="K240" i="1" s="1"/>
  <c r="K239" i="1" s="1"/>
  <c r="H240" i="1" a="1"/>
  <c r="H240" i="1"/>
  <c r="H239" i="1" s="1"/>
  <c r="H314" i="1" s="1"/>
  <c r="H469" i="1" s="1"/>
  <c r="H197" i="1" a="1"/>
  <c r="H197" i="1"/>
  <c r="H196" i="1" s="1"/>
  <c r="H359" i="1" s="1"/>
  <c r="H426" i="1" s="1"/>
  <c r="I197" i="1" a="1"/>
  <c r="I197" i="1" s="1"/>
  <c r="G197" i="1" a="1"/>
  <c r="G197" i="1"/>
  <c r="J197" i="1" a="1"/>
  <c r="J197" i="1"/>
  <c r="J196" i="1" s="1"/>
  <c r="J359" i="1" s="1"/>
  <c r="J426" i="1" s="1"/>
  <c r="F197" i="1" a="1"/>
  <c r="F197" i="1"/>
  <c r="F196" i="1" s="1"/>
  <c r="K197" i="1" a="1"/>
  <c r="K197" i="1"/>
  <c r="K196" i="1" s="1"/>
  <c r="K359" i="1" s="1"/>
  <c r="K426" i="1" s="1"/>
  <c r="J139" i="1" a="1"/>
  <c r="J139" i="1" s="1"/>
  <c r="H139" i="1" a="1"/>
  <c r="H139" i="1"/>
  <c r="J138" i="1" a="1"/>
  <c r="J138" i="1"/>
  <c r="H138" i="1" a="1"/>
  <c r="H138" i="1"/>
  <c r="H137" i="1" a="1"/>
  <c r="H137" i="1" s="1"/>
  <c r="J136" i="1" a="1"/>
  <c r="J136" i="1"/>
  <c r="F139" i="1" a="1"/>
  <c r="F139" i="1"/>
  <c r="K138" i="1" a="1"/>
  <c r="K138" i="1" s="1"/>
  <c r="F138" i="1" a="1"/>
  <c r="F138" i="1"/>
  <c r="J137" i="1" a="1"/>
  <c r="J137" i="1"/>
  <c r="F137" i="1" a="1"/>
  <c r="F137" i="1"/>
  <c r="H136" i="1" a="1"/>
  <c r="H136" i="1" s="1"/>
  <c r="F136" i="1" a="1"/>
  <c r="F136" i="1"/>
  <c r="F59" i="1" a="1"/>
  <c r="F59" i="1"/>
  <c r="G57" i="1" a="1"/>
  <c r="G57" i="1" s="1"/>
  <c r="J51" i="1" a="1"/>
  <c r="J51" i="1"/>
  <c r="K60" i="1" a="1"/>
  <c r="K60" i="1" s="1"/>
  <c r="G59" i="1" a="1"/>
  <c r="G59" i="1"/>
  <c r="F52" i="1" a="1"/>
  <c r="F52" i="1"/>
  <c r="F53" i="1" a="1"/>
  <c r="F53" i="1"/>
  <c r="K51" i="1" a="1"/>
  <c r="K51" i="1"/>
  <c r="K53" i="1" a="1"/>
  <c r="K53" i="1" s="1"/>
  <c r="H59" i="1" a="1"/>
  <c r="H59" i="1"/>
  <c r="I60" i="1" a="1"/>
  <c r="I60" i="1" s="1"/>
  <c r="G60" i="1" a="1"/>
  <c r="G60" i="1" s="1"/>
  <c r="J59" i="1" a="1"/>
  <c r="J59" i="1" s="1"/>
  <c r="G58" i="1" a="1"/>
  <c r="G58" i="1" s="1"/>
  <c r="I52" i="1" a="1"/>
  <c r="I52" i="1"/>
  <c r="F60" i="1" a="1"/>
  <c r="F60" i="1"/>
  <c r="I58" i="1" a="1"/>
  <c r="I58" i="1"/>
  <c r="H58" i="1" a="1"/>
  <c r="H58" i="1"/>
  <c r="F58" i="1" a="1"/>
  <c r="F58" i="1" s="1"/>
  <c r="H57" i="1" a="1"/>
  <c r="H57" i="1"/>
  <c r="K52" i="1" a="1"/>
  <c r="K52" i="1" s="1"/>
  <c r="K58" i="1" a="1"/>
  <c r="K58" i="1" s="1"/>
  <c r="K57" i="1" a="1"/>
  <c r="K57" i="1" s="1"/>
  <c r="J57" i="1" a="1"/>
  <c r="J57" i="1" s="1"/>
  <c r="I57" i="1" a="1"/>
  <c r="I57" i="1"/>
  <c r="G53" i="1" a="1"/>
  <c r="G53" i="1"/>
  <c r="H60" i="1" a="1"/>
  <c r="H60" i="1"/>
  <c r="K59" i="1" a="1"/>
  <c r="K59" i="1"/>
  <c r="I59" i="1" a="1"/>
  <c r="I59" i="1" s="1"/>
  <c r="J58" i="1" a="1"/>
  <c r="J58" i="1"/>
  <c r="H53" i="1" a="1"/>
  <c r="H53" i="1" s="1"/>
  <c r="G52" i="1" a="1"/>
  <c r="G52" i="1" s="1"/>
  <c r="F57" i="1" a="1"/>
  <c r="F57" i="1" s="1"/>
  <c r="J52" i="1" a="1"/>
  <c r="J52" i="1" s="1"/>
  <c r="J53" i="1" a="1"/>
  <c r="J53" i="1"/>
  <c r="J60" i="1" a="1"/>
  <c r="J60" i="1"/>
  <c r="I53" i="1" a="1"/>
  <c r="I53" i="1"/>
  <c r="H52" i="1" a="1"/>
  <c r="H52" i="1"/>
  <c r="H51" i="1" a="1"/>
  <c r="H51" i="1" s="1"/>
  <c r="G51" i="1" a="1"/>
  <c r="G51" i="1"/>
  <c r="F51" i="1" a="1"/>
  <c r="F51" i="1" s="1"/>
  <c r="J50" i="1" a="1"/>
  <c r="J50" i="1" s="1"/>
  <c r="I50" i="1" a="1"/>
  <c r="I50" i="1" s="1"/>
  <c r="H50" i="1" a="1"/>
  <c r="H50" i="1" s="1"/>
  <c r="G50" i="1" a="1"/>
  <c r="G50" i="1"/>
  <c r="F50" i="1" a="1"/>
  <c r="F50" i="1"/>
  <c r="K50" i="1" a="1"/>
  <c r="K50" i="1"/>
  <c r="I51" i="1" a="1"/>
  <c r="I51" i="1"/>
  <c r="G13" i="1" a="1"/>
  <c r="G13" i="1" s="1"/>
  <c r="G14" i="1" a="1"/>
  <c r="G14" i="1"/>
  <c r="F13" i="1" a="1"/>
  <c r="F13" i="1" s="1"/>
  <c r="G15" i="1" a="1"/>
  <c r="G15" i="1" s="1"/>
  <c r="J15" i="1" a="1"/>
  <c r="J15" i="1" s="1"/>
  <c r="I15" i="1" a="1"/>
  <c r="I15" i="1" s="1"/>
  <c r="F15" i="1" a="1"/>
  <c r="F15" i="1"/>
  <c r="H14" i="1" a="1"/>
  <c r="H14" i="1" s="1"/>
  <c r="H13" i="1" a="1"/>
  <c r="H13" i="1" s="1"/>
  <c r="I13" i="1" a="1"/>
  <c r="I13" i="1"/>
  <c r="K14" i="1" a="1"/>
  <c r="K14" i="1" s="1"/>
  <c r="J13" i="1" a="1"/>
  <c r="J13" i="1"/>
  <c r="K13" i="1" a="1"/>
  <c r="K13" i="1" s="1"/>
  <c r="J14" i="1" a="1"/>
  <c r="J14" i="1" s="1"/>
  <c r="F14" i="1" a="1"/>
  <c r="F14" i="1" s="1"/>
  <c r="K15" i="1" a="1"/>
  <c r="K15" i="1" s="1"/>
  <c r="H15" i="1" a="1"/>
  <c r="H15" i="1"/>
  <c r="I14" i="1" a="1"/>
  <c r="I14" i="1" s="1"/>
  <c r="F54" i="1" a="1"/>
  <c r="F54" i="1"/>
  <c r="I54" i="1" a="1"/>
  <c r="I54" i="1"/>
  <c r="H54" i="1" a="1"/>
  <c r="H54" i="1" s="1"/>
  <c r="G54" i="1" a="1"/>
  <c r="G54" i="1"/>
  <c r="J54" i="1" a="1"/>
  <c r="J54" i="1" s="1"/>
  <c r="K54" i="1" a="1"/>
  <c r="K54" i="1" s="1"/>
  <c r="G43" i="1" a="1"/>
  <c r="G43" i="1" s="1"/>
  <c r="F48" i="1" a="1"/>
  <c r="F48" i="1" s="1"/>
  <c r="G42" i="1" a="1"/>
  <c r="G42" i="1"/>
  <c r="F43" i="1" a="1"/>
  <c r="F43" i="1" s="1"/>
  <c r="J42" i="1" a="1"/>
  <c r="J42" i="1"/>
  <c r="K42" i="1" a="1"/>
  <c r="K42" i="1"/>
  <c r="J48" i="1" a="1"/>
  <c r="J48" i="1" s="1"/>
  <c r="G41" i="1" a="1"/>
  <c r="G41" i="1"/>
  <c r="I48" i="1" a="1"/>
  <c r="I48" i="1" s="1"/>
  <c r="H42" i="1" a="1"/>
  <c r="H42" i="1" s="1"/>
  <c r="H48" i="1" a="1"/>
  <c r="H48" i="1" s="1"/>
  <c r="I43" i="1" a="1"/>
  <c r="I43" i="1" s="1"/>
  <c r="I41" i="1" a="1"/>
  <c r="I41" i="1"/>
  <c r="F41" i="1" a="1"/>
  <c r="F41" i="1" s="1"/>
  <c r="I42" i="1" a="1"/>
  <c r="I42" i="1"/>
  <c r="K48" i="1" a="1"/>
  <c r="K48" i="1"/>
  <c r="J43" i="1" a="1"/>
  <c r="J43" i="1" s="1"/>
  <c r="K41" i="1" a="1"/>
  <c r="K41" i="1"/>
  <c r="G48" i="1" a="1"/>
  <c r="G48" i="1" s="1"/>
  <c r="F42" i="1" a="1"/>
  <c r="F42" i="1" s="1"/>
  <c r="H43" i="1" a="1"/>
  <c r="H43" i="1" s="1"/>
  <c r="H41" i="1" a="1"/>
  <c r="H41" i="1" s="1"/>
  <c r="J41" i="1" a="1"/>
  <c r="J41" i="1"/>
  <c r="K43" i="1" a="1"/>
  <c r="K43" i="1" s="1"/>
  <c r="J26" i="1" a="1"/>
  <c r="J26" i="1"/>
  <c r="K25" i="1" a="1"/>
  <c r="K25" i="1"/>
  <c r="I25" i="1" a="1"/>
  <c r="I25" i="1" s="1"/>
  <c r="F27" i="1" a="1"/>
  <c r="F27" i="1"/>
  <c r="K26" i="1" a="1"/>
  <c r="K26" i="1" s="1"/>
  <c r="K27" i="1" a="1"/>
  <c r="K27" i="1" s="1"/>
  <c r="H27" i="1" a="1"/>
  <c r="H27" i="1" s="1"/>
  <c r="H26" i="1" a="1"/>
  <c r="H26" i="1" s="1"/>
  <c r="H25" i="1" a="1"/>
  <c r="H25" i="1"/>
  <c r="K28" i="1" a="1"/>
  <c r="K28" i="1" s="1"/>
  <c r="G25" i="1" a="1"/>
  <c r="G25" i="1" s="1"/>
  <c r="J28" i="1" a="1"/>
  <c r="J28" i="1"/>
  <c r="G27" i="1" a="1"/>
  <c r="G27" i="1" s="1"/>
  <c r="F26" i="1" a="1"/>
  <c r="F26" i="1"/>
  <c r="I28" i="1" a="1"/>
  <c r="I28" i="1" s="1"/>
  <c r="J25" i="1" a="1"/>
  <c r="J25" i="1" s="1"/>
  <c r="H28" i="1" a="1"/>
  <c r="H28" i="1" s="1"/>
  <c r="G28" i="1" a="1"/>
  <c r="G28" i="1" s="1"/>
  <c r="F28" i="1" a="1"/>
  <c r="F28" i="1"/>
  <c r="J27" i="1" a="1"/>
  <c r="J27" i="1" s="1"/>
  <c r="I27" i="1" a="1"/>
  <c r="I27" i="1" s="1"/>
  <c r="G26" i="1" a="1"/>
  <c r="G26" i="1"/>
  <c r="I26" i="1" a="1"/>
  <c r="I26" i="1" s="1"/>
  <c r="J16" i="1" a="1"/>
  <c r="J16" i="1"/>
  <c r="J21" i="1" a="1"/>
  <c r="J21" i="1" s="1"/>
  <c r="H16" i="1" a="1"/>
  <c r="H16" i="1" s="1"/>
  <c r="F16" i="1" a="1"/>
  <c r="F16" i="1" s="1"/>
  <c r="F21" i="1" a="1"/>
  <c r="F21" i="1" s="1"/>
  <c r="G17" i="1" a="1"/>
  <c r="G17" i="1"/>
  <c r="K16" i="1" a="1"/>
  <c r="K16" i="1" s="1"/>
  <c r="G21" i="1" a="1"/>
  <c r="G21" i="1" s="1"/>
  <c r="F17" i="1" a="1"/>
  <c r="F17" i="1"/>
  <c r="F25" i="1" a="1"/>
  <c r="F25" i="1" s="1"/>
  <c r="H17" i="1" a="1"/>
  <c r="H17" i="1"/>
  <c r="K24" i="1" a="1"/>
  <c r="K24" i="1" s="1"/>
  <c r="H24" i="1" a="1"/>
  <c r="H24" i="1" s="1"/>
  <c r="J24" i="1" a="1"/>
  <c r="J24" i="1" s="1"/>
  <c r="I24" i="1" a="1"/>
  <c r="I24" i="1" s="1"/>
  <c r="I21" i="1" a="1"/>
  <c r="I21" i="1"/>
  <c r="G24" i="1" a="1"/>
  <c r="G24" i="1" s="1"/>
  <c r="H21" i="1" a="1"/>
  <c r="H21" i="1" s="1"/>
  <c r="J17" i="1" a="1"/>
  <c r="J17" i="1"/>
  <c r="I16" i="1" a="1"/>
  <c r="I16" i="1" s="1"/>
  <c r="F24" i="1" a="1"/>
  <c r="F24" i="1"/>
  <c r="K21" i="1" a="1"/>
  <c r="K21" i="1" s="1"/>
  <c r="K17" i="1" a="1"/>
  <c r="K17" i="1" s="1"/>
  <c r="I17" i="1" a="1"/>
  <c r="I17" i="1" s="1"/>
  <c r="G16" i="1" a="1"/>
  <c r="G16" i="1" s="1"/>
  <c r="H5" i="1" a="1"/>
  <c r="H5" i="1"/>
  <c r="J4" i="1" a="1"/>
  <c r="J4" i="1" s="1"/>
  <c r="G5" i="1" a="1"/>
  <c r="G5" i="1" s="1"/>
  <c r="I5" i="1" a="1"/>
  <c r="I5" i="1"/>
  <c r="G4" i="1" a="1"/>
  <c r="G4" i="1" s="1"/>
  <c r="J6" i="1" a="1"/>
  <c r="J6" i="1"/>
  <c r="I11" i="1" a="1"/>
  <c r="I11" i="1" s="1"/>
  <c r="H11" i="1" a="1"/>
  <c r="H11" i="1" s="1"/>
  <c r="F9" i="1" a="1"/>
  <c r="F9" i="1" s="1"/>
  <c r="F4" i="1" a="1"/>
  <c r="F4" i="1" s="1"/>
  <c r="H4" i="1" a="1"/>
  <c r="H4" i="1"/>
  <c r="K11" i="1" a="1"/>
  <c r="K11" i="1" s="1"/>
  <c r="J11" i="1" a="1"/>
  <c r="J11" i="1" s="1"/>
  <c r="G6" i="1" a="1"/>
  <c r="G6" i="1"/>
  <c r="I10" i="1" a="1"/>
  <c r="I10" i="1" s="1"/>
  <c r="F6" i="1" a="1"/>
  <c r="F6" i="1"/>
  <c r="K9" i="1" a="1"/>
  <c r="K9" i="1" s="1"/>
  <c r="F11" i="1" a="1"/>
  <c r="F11" i="1" s="1"/>
  <c r="I4" i="1" a="1"/>
  <c r="I4" i="1" s="1"/>
  <c r="G11" i="1" a="1"/>
  <c r="G11" i="1" s="1"/>
  <c r="K10" i="1" a="1"/>
  <c r="K10" i="1"/>
  <c r="H9" i="1" a="1"/>
  <c r="H9" i="1" s="1"/>
  <c r="H10" i="1" a="1"/>
  <c r="H10" i="1" s="1"/>
  <c r="J7" i="1" a="1"/>
  <c r="J7" i="1"/>
  <c r="I7" i="1" a="1"/>
  <c r="I7" i="1" s="1"/>
  <c r="F10" i="1" a="1"/>
  <c r="F10" i="1"/>
  <c r="F5" i="1" a="1"/>
  <c r="F5" i="1" s="1"/>
  <c r="G9" i="1" a="1"/>
  <c r="G9" i="1" s="1"/>
  <c r="J10" i="1" a="1"/>
  <c r="J10" i="1" s="1"/>
  <c r="G10" i="1" a="1"/>
  <c r="G10" i="1" s="1"/>
  <c r="J9" i="1" a="1"/>
  <c r="J9" i="1"/>
  <c r="I9" i="1" a="1"/>
  <c r="I9" i="1" s="1"/>
  <c r="K7" i="1" a="1"/>
  <c r="K7" i="1" s="1"/>
  <c r="H7" i="1" a="1"/>
  <c r="H7" i="1"/>
  <c r="K4" i="1" a="1"/>
  <c r="K4" i="1" s="1"/>
  <c r="F7" i="1" a="1"/>
  <c r="F7" i="1"/>
  <c r="G7" i="1" a="1"/>
  <c r="G7" i="1" s="1"/>
  <c r="K6" i="1" a="1"/>
  <c r="K6" i="1" s="1"/>
  <c r="I6" i="1" a="1"/>
  <c r="I6" i="1" s="1"/>
  <c r="H6" i="1" a="1"/>
  <c r="H6" i="1" s="1"/>
  <c r="K5" i="1" a="1"/>
  <c r="K5" i="1"/>
  <c r="J5" i="1" a="1"/>
  <c r="J5" i="1" s="1"/>
  <c r="F724" i="1" l="1" a="1"/>
  <c r="F724" i="1" s="1"/>
  <c r="F726" i="1" s="1" a="1"/>
  <c r="F726" i="1" s="1"/>
  <c r="F740" i="1" a="1"/>
  <c r="F740" i="1" s="1"/>
  <c r="F742" i="1" s="1" a="1"/>
  <c r="F742" i="1" s="1"/>
  <c r="K361" i="1"/>
  <c r="K502" i="1" s="1"/>
  <c r="H897" i="1"/>
  <c r="H901" i="1"/>
  <c r="H923" i="1"/>
  <c r="H922" i="1" s="1"/>
  <c r="K315" i="1"/>
  <c r="K470" i="1" s="1"/>
  <c r="F359" i="1"/>
  <c r="F426" i="1" s="1"/>
  <c r="J380" i="1"/>
  <c r="J511" i="1" s="1"/>
  <c r="G781" i="1"/>
  <c r="G784" i="1"/>
  <c r="G785" i="1" s="1"/>
  <c r="K784" i="1"/>
  <c r="K785" i="1" s="1"/>
  <c r="K781" i="1"/>
  <c r="G923" i="1"/>
  <c r="G922" i="1" s="1"/>
  <c r="G901" i="1"/>
  <c r="F315" i="1"/>
  <c r="F470" i="1" s="1"/>
  <c r="F239" i="1"/>
  <c r="F314" i="1" s="1"/>
  <c r="F469" i="1" s="1"/>
  <c r="I897" i="1"/>
  <c r="I901" i="1"/>
  <c r="I900" i="1"/>
  <c r="I923" i="1"/>
  <c r="I922" i="1" s="1"/>
  <c r="I781" i="1"/>
  <c r="I784" i="1"/>
  <c r="I785" i="1" s="1"/>
  <c r="I724" i="1" a="1"/>
  <c r="I724" i="1" s="1"/>
  <c r="I726" i="1" s="1" a="1"/>
  <c r="I726" i="1" s="1"/>
  <c r="F781" i="1"/>
  <c r="F784" i="1"/>
  <c r="F785" i="1" s="1"/>
  <c r="J897" i="1"/>
  <c r="J901" i="1"/>
  <c r="J900" i="1"/>
  <c r="J923" i="1"/>
  <c r="J922" i="1" s="1"/>
  <c r="H781" i="1"/>
  <c r="H784" i="1"/>
  <c r="H785" i="1" s="1"/>
  <c r="I360" i="1"/>
  <c r="I427" i="1" s="1"/>
  <c r="I196" i="1"/>
  <c r="J724" i="1" a="1"/>
  <c r="J724" i="1" s="1"/>
  <c r="J726" i="1" s="1" a="1"/>
  <c r="J726" i="1" s="1"/>
  <c r="J740" i="1" a="1"/>
  <c r="J740" i="1" s="1"/>
  <c r="J742" i="1" s="1" a="1"/>
  <c r="J742" i="1" s="1"/>
  <c r="H361" i="1"/>
  <c r="H502" i="1" s="1"/>
  <c r="F116" i="1"/>
  <c r="I119" i="1"/>
  <c r="I314" i="1"/>
  <c r="I469" i="1" s="1"/>
  <c r="J781" i="1"/>
  <c r="K119" i="1"/>
  <c r="K127" i="1"/>
  <c r="K314" i="1"/>
  <c r="K469" i="1" s="1"/>
  <c r="H281" i="1"/>
  <c r="H380" i="1" s="1"/>
  <c r="H511" i="1" s="1"/>
  <c r="H315" i="1"/>
  <c r="H470" i="1" s="1"/>
  <c r="J318" i="1"/>
  <c r="J473" i="1" s="1"/>
  <c r="F322" i="1"/>
  <c r="F477" i="1" s="1"/>
  <c r="J361" i="1"/>
  <c r="J502" i="1" s="1"/>
  <c r="F380" i="1"/>
  <c r="F511" i="1" s="1"/>
  <c r="H383" i="1"/>
  <c r="H514" i="1" s="1"/>
  <c r="H397" i="1"/>
  <c r="H517" i="1" s="1"/>
  <c r="G120" i="1"/>
  <c r="G239" i="1"/>
  <c r="G314" i="1" s="1"/>
  <c r="G469" i="1" s="1"/>
  <c r="G315" i="1"/>
  <c r="G470" i="1" s="1"/>
  <c r="G139" i="1" a="1"/>
  <c r="G139" i="1" s="1"/>
  <c r="K740" i="1" a="1"/>
  <c r="K740" i="1" s="1"/>
  <c r="K742" i="1" s="1" a="1"/>
  <c r="K742" i="1" s="1"/>
  <c r="K123" i="1"/>
  <c r="H362" i="1"/>
  <c r="I120" i="1"/>
  <c r="I239" i="1"/>
  <c r="G117" i="1"/>
  <c r="G124" i="1"/>
  <c r="J362" i="1"/>
  <c r="I740" i="1" a="1"/>
  <c r="I740" i="1" s="1"/>
  <c r="I742" i="1" s="1" a="1"/>
  <c r="I742" i="1" s="1"/>
  <c r="K120" i="1"/>
  <c r="I124" i="1"/>
  <c r="G724" i="1" a="1"/>
  <c r="G724" i="1" s="1"/>
  <c r="G726" i="1" s="1" a="1"/>
  <c r="G726" i="1" s="1"/>
  <c r="I117" i="1"/>
  <c r="G121" i="1"/>
  <c r="G323" i="1"/>
  <c r="G478" i="1" s="1"/>
  <c r="I359" i="1"/>
  <c r="I426" i="1" s="1"/>
  <c r="K117" i="1"/>
  <c r="K124" i="1"/>
  <c r="J299" i="1"/>
  <c r="J463" i="1" s="1"/>
  <c r="G118" i="1"/>
  <c r="K121" i="1"/>
  <c r="F317" i="1"/>
  <c r="F472" i="1" s="1"/>
  <c r="H360" i="1"/>
  <c r="H427" i="1" s="1"/>
  <c r="J360" i="1"/>
  <c r="J427" i="1" s="1"/>
  <c r="K360" i="1"/>
  <c r="K427" i="1" s="1"/>
  <c r="J122" i="1"/>
  <c r="H740" i="1" a="1"/>
  <c r="H740" i="1" s="1"/>
  <c r="H742" i="1" s="1" a="1"/>
  <c r="H742" i="1" s="1"/>
  <c r="K901" i="1"/>
  <c r="K923" i="1"/>
  <c r="K922" i="1" s="1"/>
  <c r="F923" i="1"/>
  <c r="F922" i="1" s="1"/>
  <c r="F893" i="1"/>
  <c r="F901" i="1" s="1"/>
  <c r="G897" i="1"/>
  <c r="H900" i="1"/>
  <c r="K897" i="1"/>
  <c r="G900" i="1"/>
  <c r="K900" i="1"/>
  <c r="F897" i="1" l="1"/>
  <c r="F900" i="1"/>
  <c r="B2029" i="1" l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1861" i="1" l="1"/>
  <c r="I1858" i="1"/>
  <c r="F1858" i="1"/>
  <c r="F1886" i="1"/>
  <c r="F1880" i="1" s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/>
  <c r="K2019" i="1"/>
  <c r="F1881" i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I1880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G1838" i="1" s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I1838" i="1" l="1"/>
  <c r="G1880" i="1"/>
  <c r="G1857" i="1"/>
  <c r="J1857" i="1"/>
  <c r="H1857" i="1"/>
  <c r="F1819" i="1"/>
  <c r="F1818" i="1" s="1"/>
  <c r="J1838" i="1"/>
  <c r="K1819" i="1"/>
  <c r="K1818" i="1" s="1"/>
  <c r="I1819" i="1"/>
  <c r="I1818" i="1" s="1"/>
  <c r="J1819" i="1"/>
  <c r="J1818" i="1" s="1"/>
  <c r="H1819" i="1"/>
  <c r="H1818" i="1" s="1"/>
  <c r="G1819" i="1"/>
  <c r="G1818" i="1" s="1"/>
  <c r="G1806" i="1" l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I1651" i="1"/>
  <c r="F1651" i="1"/>
  <c r="G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F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I1569" i="1"/>
  <c r="F1616" i="1"/>
  <c r="H1616" i="1"/>
  <c r="I1616" i="1"/>
  <c r="H1569" i="1"/>
  <c r="G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561" i="1" l="1"/>
  <c r="G1561" i="1"/>
  <c r="H1601" i="1"/>
  <c r="G1601" i="1"/>
  <c r="I1601" i="1"/>
  <c r="F1608" i="1"/>
  <c r="G1608" i="1"/>
  <c r="H1554" i="1"/>
  <c r="H1608" i="1"/>
  <c r="F1561" i="1"/>
  <c r="F1554" i="1"/>
  <c r="I1554" i="1"/>
  <c r="G1554" i="1"/>
  <c r="I1561" i="1"/>
  <c r="F1601" i="1"/>
  <c r="I1608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H1510" i="1"/>
  <c r="F1413" i="1"/>
  <c r="G1510" i="1"/>
  <c r="F1510" i="1"/>
  <c r="G1427" i="1"/>
  <c r="I1413" i="1"/>
  <c r="I1427" i="1"/>
  <c r="H1427" i="1"/>
  <c r="F1427" i="1"/>
  <c r="G1413" i="1"/>
  <c r="H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H1329" i="1"/>
  <c r="I1329" i="1"/>
  <c r="H1343" i="1"/>
  <c r="G1329" i="1"/>
  <c r="I1343" i="1"/>
  <c r="F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F1205" i="1"/>
  <c r="G1182" i="1"/>
  <c r="H1182" i="1"/>
  <c r="I1182" i="1"/>
  <c r="F1182" i="1"/>
  <c r="H1205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H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J1005" i="1"/>
  <c r="J1124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02" i="1" l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K1007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J1011" i="1"/>
  <c r="J1008" i="1" s="1"/>
  <c r="J1007" i="1" s="1"/>
  <c r="J1004" i="1"/>
  <c r="I1012" i="1"/>
  <c r="I1009" i="1" s="1"/>
  <c r="H1011" i="1"/>
  <c r="H1008" i="1" s="1"/>
  <c r="F1002" i="1"/>
  <c r="F999" i="1" s="1"/>
  <c r="F1012" i="1"/>
  <c r="F1009" i="1" s="1"/>
  <c r="H1012" i="1"/>
  <c r="H1004" i="1"/>
  <c r="K1001" i="1"/>
  <c r="F1011" i="1"/>
  <c r="F1008" i="1" s="1"/>
  <c r="F1004" i="1"/>
  <c r="J999" i="1"/>
  <c r="K999" i="1"/>
  <c r="K998" i="1" s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I1001" i="1" l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J1010" i="1"/>
  <c r="H1001" i="1"/>
  <c r="G1001" i="1"/>
  <c r="H1010" i="1"/>
  <c r="H1009" i="1"/>
  <c r="H1007" i="1" s="1"/>
  <c r="F1001" i="1"/>
  <c r="F1010" i="1"/>
  <c r="G1008" i="1" l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G10" i="4" s="1"/>
  <c r="K588" i="1"/>
  <c r="H10" i="4" s="1"/>
  <c r="F588" i="1"/>
  <c r="C10" i="4" s="1"/>
  <c r="F10" i="4" l="1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568" i="1" l="1"/>
  <c r="F1615" i="1"/>
  <c r="F1426" i="1"/>
  <c r="F1342" i="1"/>
  <c r="F1204" i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F1567" i="1"/>
  <c r="F1566" i="1" s="1"/>
  <c r="F1614" i="1"/>
  <c r="F1613" i="1" s="1"/>
  <c r="F1425" i="1"/>
  <c r="F1424" i="1" s="1"/>
  <c r="F1341" i="1"/>
  <c r="F1340" i="1" s="1"/>
  <c r="F1203" i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615" i="1" l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343" i="1" l="1"/>
  <c r="K1569" i="1"/>
  <c r="K1616" i="1"/>
  <c r="K1205" i="1"/>
  <c r="K1427" i="1"/>
  <c r="K1426" i="1"/>
  <c r="K1568" i="1"/>
  <c r="K1567" i="1" s="1"/>
  <c r="K1566" i="1" s="1"/>
  <c r="K1204" i="1"/>
  <c r="K1342" i="1"/>
  <c r="K1615" i="1"/>
  <c r="K1614" i="1" s="1"/>
  <c r="K1613" i="1" s="1"/>
  <c r="J1616" i="1"/>
  <c r="J1569" i="1"/>
  <c r="J1343" i="1"/>
  <c r="J1205" i="1"/>
  <c r="J1427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I1650" i="1" l="1"/>
  <c r="I1553" i="1"/>
  <c r="I1600" i="1"/>
  <c r="I1509" i="1"/>
  <c r="I1158" i="1"/>
  <c r="F1650" i="1"/>
  <c r="F1553" i="1"/>
  <c r="F1600" i="1"/>
  <c r="F1509" i="1"/>
  <c r="F1158" i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G1650" i="1"/>
  <c r="G1649" i="1" s="1"/>
  <c r="G1600" i="1"/>
  <c r="G1553" i="1"/>
  <c r="G1509" i="1"/>
  <c r="G1508" i="1" s="1"/>
  <c r="G1507" i="1" s="1"/>
  <c r="G1158" i="1"/>
  <c r="G1157" i="1" s="1"/>
  <c r="G1156" i="1" s="1"/>
  <c r="F1656" i="1"/>
  <c r="F1560" i="1"/>
  <c r="F1607" i="1"/>
  <c r="F1412" i="1"/>
  <c r="F1328" i="1"/>
  <c r="F1181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560" i="1"/>
  <c r="I1559" i="1" s="1"/>
  <c r="I1558" i="1" s="1"/>
  <c r="I1607" i="1"/>
  <c r="I1412" i="1"/>
  <c r="I1328" i="1"/>
  <c r="I1181" i="1"/>
  <c r="I1649" i="1"/>
  <c r="I1599" i="1"/>
  <c r="I1598" i="1" s="1"/>
  <c r="I1552" i="1"/>
  <c r="I1551" i="1" s="1"/>
  <c r="I1508" i="1"/>
  <c r="I1507" i="1" s="1"/>
  <c r="I1157" i="1"/>
  <c r="I1156" i="1" s="1"/>
  <c r="F1649" i="1"/>
  <c r="F1552" i="1"/>
  <c r="F1551" i="1" s="1"/>
  <c r="F1599" i="1"/>
  <c r="F1598" i="1" s="1"/>
  <c r="F1508" i="1"/>
  <c r="F1507" i="1" s="1"/>
  <c r="F1157" i="1"/>
  <c r="F1156" i="1" s="1"/>
  <c r="F1327" i="1"/>
  <c r="F1326" i="1" s="1"/>
  <c r="F1180" i="1"/>
  <c r="F1179" i="1" s="1"/>
  <c r="I1606" i="1"/>
  <c r="I1605" i="1" s="1"/>
  <c r="I1180" i="1"/>
  <c r="I1179" i="1" s="1"/>
  <c r="H1720" i="1"/>
  <c r="I1720" i="1"/>
  <c r="F1720" i="1"/>
  <c r="H1719" i="1"/>
  <c r="G1720" i="1"/>
  <c r="G1599" i="1"/>
  <c r="G1598" i="1" s="1"/>
  <c r="G1552" i="1"/>
  <c r="G1551" i="1" s="1"/>
  <c r="F1719" i="1"/>
  <c r="F1559" i="1"/>
  <c r="F1558" i="1" s="1"/>
  <c r="F1606" i="1"/>
  <c r="F1605" i="1" s="1"/>
  <c r="F1411" i="1"/>
  <c r="F1410" i="1" s="1"/>
  <c r="G1719" i="1"/>
  <c r="I1719" i="1"/>
  <c r="I1411" i="1"/>
  <c r="I1410" i="1" s="1"/>
  <c r="I1327" i="1"/>
  <c r="I132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1560" i="1"/>
  <c r="J1607" i="1"/>
  <c r="J1412" i="1"/>
  <c r="J1328" i="1"/>
  <c r="J1181" i="1"/>
  <c r="K1656" i="1"/>
  <c r="K1607" i="1"/>
  <c r="K1560" i="1"/>
  <c r="K1412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181" i="1" s="1"/>
  <c r="K1601" i="1" l="1"/>
  <c r="K1651" i="1"/>
  <c r="K1510" i="1"/>
  <c r="K1159" i="1"/>
  <c r="K1554" i="1"/>
  <c r="K1158" i="1"/>
  <c r="K1650" i="1"/>
  <c r="K1553" i="1"/>
  <c r="J1554" i="1"/>
  <c r="J1651" i="1"/>
  <c r="J1510" i="1"/>
  <c r="J1601" i="1"/>
  <c r="J1159" i="1"/>
  <c r="J1600" i="1"/>
  <c r="K1509" i="1"/>
  <c r="J1509" i="1"/>
  <c r="J1329" i="1"/>
  <c r="J1608" i="1"/>
  <c r="J1413" i="1"/>
  <c r="J1182" i="1"/>
  <c r="J1561" i="1"/>
  <c r="J1657" i="1"/>
  <c r="J1553" i="1"/>
  <c r="K1600" i="1"/>
  <c r="J1158" i="1"/>
  <c r="K1561" i="1"/>
  <c r="K1608" i="1"/>
  <c r="K1413" i="1"/>
  <c r="K1329" i="1"/>
  <c r="K1182" i="1"/>
  <c r="K1657" i="1"/>
  <c r="K1328" i="1"/>
  <c r="J1650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<sst xmlns="http://schemas.openxmlformats.org/spreadsheetml/2006/main" count="4756" uniqueCount="2179">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</sst>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0" fillId="22" borderId="11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2" borderId="11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3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164" fontId="4" fillId="0" borderId="0" xfId="0" quotePrefix="1" applyNumberFormat="1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64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4" fontId="1" fillId="0" borderId="0" xfId="1" applyNumberFormat="1" applyFont="1"/>
    <xf numFmtId="164" fontId="2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164" fontId="0" fillId="0" borderId="0" xfId="0" quotePrefix="1" applyNumberFormat="1"/>
    <xf numFmtId="164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J:\WP07%20integrated%20modelling\STEM_Results\SPS4_BAU_BSM_V2.xlsx" TargetMode="External"/><Relationship Id="rId1" Type="http://schemas.openxmlformats.org/officeDocument/2006/relationships/externalLinkPath" Target="/WP07%20integrated%20modelling/STEM_Results/SPS4_BAU_BSM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7.0593499064149686E-4</v>
          </cell>
          <cell r="G4">
            <v>8.0053677277309803E-4</v>
          </cell>
          <cell r="H4">
            <v>8.1990571553565157E-4</v>
          </cell>
          <cell r="I4">
            <v>2.9480144774764747E-3</v>
          </cell>
          <cell r="J4">
            <v>2.2046409939607168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7.0593499064149686E-4</v>
          </cell>
          <cell r="G5">
            <v>8.0053677277309803E-4</v>
          </cell>
          <cell r="H5">
            <v>8.1990571553565157E-4</v>
          </cell>
          <cell r="I5">
            <v>2.9480144774764747E-3</v>
          </cell>
          <cell r="J5">
            <v>2.2046409939607168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8.6880668525805103E-5</v>
          </cell>
          <cell r="G6">
            <v>3.1980057321365703E-7</v>
          </cell>
          <cell r="H6">
            <v>7.5408475985355795E-8</v>
          </cell>
          <cell r="I6">
            <v>1.5858196889077301E-4</v>
          </cell>
          <cell r="J6">
            <v>0.22652099025084901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8.6880668525805103E-5</v>
          </cell>
          <cell r="G7">
            <v>8.7200469099018804E-5</v>
          </cell>
          <cell r="H7">
            <v>8.7275877575004101E-5</v>
          </cell>
          <cell r="I7">
            <v>2.9772615691347099E-4</v>
          </cell>
          <cell r="J7">
            <v>0.22681871640776199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3.2682039505310958</v>
          </cell>
          <cell r="F8">
            <v>4.1183685223506226</v>
          </cell>
          <cell r="G8">
            <v>0.43215584181309791</v>
          </cell>
          <cell r="H8">
            <v>0.73782590117945757</v>
          </cell>
          <cell r="I8">
            <v>1.0574589064380928</v>
          </cell>
          <cell r="J8">
            <v>1.1750264831175536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3.2682039505310958</v>
          </cell>
          <cell r="F9">
            <v>4.1183685223506226</v>
          </cell>
          <cell r="G9">
            <v>0.43215584181309791</v>
          </cell>
          <cell r="H9">
            <v>0.73782590117945757</v>
          </cell>
          <cell r="I9">
            <v>1.0574589064380928</v>
          </cell>
          <cell r="J9">
            <v>1.1750264831175536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0.66996085322538235</v>
          </cell>
          <cell r="F10">
            <v>0.5069164477662248</v>
          </cell>
          <cell r="G10">
            <v>1.8955624970029785</v>
          </cell>
          <cell r="H10">
            <v>3.1812336501017815</v>
          </cell>
          <cell r="I10">
            <v>0.42252848280029065</v>
          </cell>
          <cell r="J10">
            <v>0.10812129950043441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2.0850128275433617</v>
          </cell>
          <cell r="F11">
            <v>1.4772498098262568</v>
          </cell>
          <cell r="G11">
            <v>4.9611760804005582</v>
          </cell>
          <cell r="H11">
            <v>6.7517697776500087</v>
          </cell>
          <cell r="I11">
            <v>0.47855918080821919</v>
          </cell>
          <cell r="J11">
            <v>0.11950248892153301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108.279396627553</v>
          </cell>
          <cell r="F12">
            <v>81.222036688385103</v>
          </cell>
          <cell r="G12">
            <v>301.15884501617001</v>
          </cell>
          <cell r="H12">
            <v>498.407786352843</v>
          </cell>
          <cell r="I12">
            <v>66.251066123003596</v>
          </cell>
          <cell r="J12">
            <v>17.092173183084402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1.9198474579353404</v>
          </cell>
          <cell r="F13">
            <v>1.440107033482005</v>
          </cell>
          <cell r="G13">
            <v>5.3396958336200333</v>
          </cell>
          <cell r="H13">
            <v>8.8370174885255857</v>
          </cell>
          <cell r="I13">
            <v>1.1746642929610562</v>
          </cell>
          <cell r="J13">
            <v>0.30305271601213513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6.5825662537443103E-7</v>
          </cell>
          <cell r="G14">
            <v>1.3024803543606E-2</v>
          </cell>
          <cell r="H14">
            <v>8.8664529869948702E-2</v>
          </cell>
          <cell r="I14">
            <v>9.9333690350852397E-8</v>
          </cell>
          <cell r="J14">
            <v>4.0726109349443802E-7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6.3349832537398454E-2</v>
          </cell>
          <cell r="F15">
            <v>5.8000513459760303E-2</v>
          </cell>
          <cell r="G15">
            <v>7.102522691028218E-2</v>
          </cell>
          <cell r="H15">
            <v>0.11929637726045593</v>
          </cell>
          <cell r="I15">
            <v>5.8810394639295306E-2</v>
          </cell>
          <cell r="J15">
            <v>1.5292770617498671E-2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6.7990981767875525</v>
          </cell>
          <cell r="F16">
            <v>5.9043597959006674E-5</v>
          </cell>
          <cell r="G16">
            <v>5.0915001355676736E-5</v>
          </cell>
          <cell r="H16">
            <v>2.2628260956372238E-5</v>
          </cell>
          <cell r="I16">
            <v>3.0137557808764544E-5</v>
          </cell>
          <cell r="J16">
            <v>2.9305144945996091E-5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6.7990981767875525</v>
          </cell>
          <cell r="F17">
            <v>5.9043597959006674E-5</v>
          </cell>
          <cell r="G17">
            <v>5.0915001355676736E-5</v>
          </cell>
          <cell r="H17">
            <v>2.2628260956372238E-5</v>
          </cell>
          <cell r="I17">
            <v>3.0137557808764544E-5</v>
          </cell>
          <cell r="J17">
            <v>2.9305144945996091E-5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1.6449189375200199E-7</v>
          </cell>
          <cell r="F18">
            <v>1.3388710919997099E-7</v>
          </cell>
          <cell r="G18">
            <v>1.2593606696940099E-7</v>
          </cell>
          <cell r="H18">
            <v>1.4868700168485E-7</v>
          </cell>
          <cell r="I18">
            <v>1.5489804095508799E-7</v>
          </cell>
          <cell r="J18">
            <v>2.22128266993318E-7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1.4616456705491636</v>
          </cell>
          <cell r="F19">
            <v>6.0401223169970208E-5</v>
          </cell>
          <cell r="G19">
            <v>5.8868933219935471E-5</v>
          </cell>
          <cell r="H19">
            <v>5.6651325111234385E-5</v>
          </cell>
          <cell r="I19">
            <v>5.6449323381668748E-5</v>
          </cell>
          <cell r="J19">
            <v>5.643586683579116E-5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1.4384190781453469E-4</v>
          </cell>
          <cell r="F20">
            <v>1.4356240641835477E-4</v>
          </cell>
          <cell r="G20">
            <v>1.4426264733646314E-4</v>
          </cell>
          <cell r="H20">
            <v>5.6903318593822503E-4</v>
          </cell>
          <cell r="I20">
            <v>9.0684437838521993E-4</v>
          </cell>
          <cell r="J20">
            <v>6.1080205262762591E-4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1.4384190781453461E-4</v>
          </cell>
          <cell r="F21">
            <v>1.4356240641835469E-4</v>
          </cell>
          <cell r="G21">
            <v>1.4426264733646301E-4</v>
          </cell>
          <cell r="H21">
            <v>5.6903318593822438E-4</v>
          </cell>
          <cell r="I21">
            <v>9.0684437838521885E-4</v>
          </cell>
          <cell r="J21">
            <v>6.1080205262762526E-4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1.5921427328527819E-4</v>
          </cell>
          <cell r="F22">
            <v>1.5889298628216943E-4</v>
          </cell>
          <cell r="G22">
            <v>1.5965685414215215E-4</v>
          </cell>
          <cell r="H22">
            <v>6.2938465196116494E-4</v>
          </cell>
          <cell r="I22">
            <v>1.0030601739792122E-3</v>
          </cell>
          <cell r="J22">
            <v>6.7567642284809546E-4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1.5921427328527819E-4</v>
          </cell>
          <cell r="F23">
            <v>1.5889298628216943E-4</v>
          </cell>
          <cell r="G23">
            <v>1.5965685414215215E-4</v>
          </cell>
          <cell r="H23">
            <v>6.2938465196116494E-4</v>
          </cell>
          <cell r="I23">
            <v>1.0030601739792122E-3</v>
          </cell>
          <cell r="J23">
            <v>6.7567642284809546E-4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5.6274492444779999E-5</v>
          </cell>
          <cell r="F24">
            <v>9.7673013586357404E-8</v>
          </cell>
          <cell r="G24">
            <v>2.90448255896939E-7</v>
          </cell>
          <cell r="H24">
            <v>1.9147469334443001E-4</v>
          </cell>
          <cell r="I24">
            <v>7.7194401552084098E-5</v>
          </cell>
          <cell r="J24">
            <v>1.65531159345831E-4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5.8677008162464405E-5</v>
          </cell>
          <cell r="F25">
            <v>5.8737461721141853E-5</v>
          </cell>
          <cell r="G25">
            <v>5.8985144523396985E-5</v>
          </cell>
          <cell r="H25">
            <v>2.3295421198735967E-4</v>
          </cell>
          <cell r="I25">
            <v>3.7116671595262447E-4</v>
          </cell>
          <cell r="J25">
            <v>2.4985832892804343E-4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1.2051838152516947E-5</v>
          </cell>
          <cell r="G26">
            <v>5.670182727911346E-4</v>
          </cell>
          <cell r="H26">
            <v>3.9876981250280098E-4</v>
          </cell>
          <cell r="I26">
            <v>2.958493970857046E-2</v>
          </cell>
          <cell r="J26">
            <v>1.5743995100961014E-2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1.2041995397658058E-5</v>
          </cell>
          <cell r="G27">
            <v>5.662950351982887E-4</v>
          </cell>
          <cell r="H27">
            <v>3.9876981250280185E-4</v>
          </cell>
          <cell r="I27">
            <v>2.9584939708570498E-2</v>
          </cell>
          <cell r="J27">
            <v>1.5743995100961014E-2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1.4661603591988605E-5</v>
          </cell>
          <cell r="G28">
            <v>6.7502583649746439E-4</v>
          </cell>
          <cell r="H28">
            <v>4.5835610632506132E-4</v>
          </cell>
          <cell r="I28">
            <v>3.1811785847817589E-2</v>
          </cell>
          <cell r="J28">
            <v>1.5903026876763707E-2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1.4661603591988605E-5</v>
          </cell>
          <cell r="G29">
            <v>6.7502583649746439E-4</v>
          </cell>
          <cell r="H29">
            <v>4.5835610632506132E-4</v>
          </cell>
          <cell r="I29">
            <v>3.1811785847817589E-2</v>
          </cell>
          <cell r="J29">
            <v>1.5903026876763707E-2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2.5154187006261401E-4</v>
          </cell>
          <cell r="F30">
            <v>3.3352345306645299E-6</v>
          </cell>
          <cell r="G30">
            <v>4.4711027499387302E-6</v>
          </cell>
          <cell r="H30">
            <v>3.4176265779849099E-6</v>
          </cell>
          <cell r="I30">
            <v>7.0093591906798597E-6</v>
          </cell>
          <cell r="J30">
            <v>1.6695213147161999E-6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2.5154187006261401E-4</v>
          </cell>
          <cell r="F31">
            <v>2.5443392286235493E-4</v>
          </cell>
          <cell r="G31">
            <v>2.5758810062885686E-4</v>
          </cell>
          <cell r="H31">
            <v>2.5812970056354436E-4</v>
          </cell>
          <cell r="I31">
            <v>5.9638221397846289E-3</v>
          </cell>
          <cell r="J31">
            <v>2.5184198972354166E-3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3.5248460920271754E-4</v>
          </cell>
          <cell r="J32">
            <v>3.6601509851870082E-4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3.5604505980072485E-4</v>
          </cell>
          <cell r="J33">
            <v>3.6971222072596026E-4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9.0453972722271004E-8</v>
          </cell>
          <cell r="I34">
            <v>5.9577264387063202E-5</v>
          </cell>
          <cell r="J34">
            <v>1.0629554625949299E-6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9.0453972722271004E-8</v>
          </cell>
          <cell r="I35">
            <v>5.99402349175448E-5</v>
          </cell>
          <cell r="J35">
            <v>6.1003190380139698E-5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1.4326186877297684E-4</v>
          </cell>
          <cell r="F36">
            <v>1.4298204863297603E-4</v>
          </cell>
          <cell r="G36">
            <v>1.4373424117242322E-4</v>
          </cell>
          <cell r="H36">
            <v>5.6249155968057525E-4</v>
          </cell>
          <cell r="I36">
            <v>9.0648507981963252E-4</v>
          </cell>
          <cell r="J36">
            <v>6.4738896119598873E-4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1.4326186877297673E-4</v>
          </cell>
          <cell r="F37">
            <v>1.429820486329759E-4</v>
          </cell>
          <cell r="G37">
            <v>1.4373424117242309E-4</v>
          </cell>
          <cell r="H37">
            <v>5.6249155968057481E-4</v>
          </cell>
          <cell r="I37">
            <v>9.0648507981963154E-4</v>
          </cell>
          <cell r="J37">
            <v>6.4738896119598808E-4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1.58572828528703E-4</v>
          </cell>
          <cell r="F38">
            <v>1.5825145293634375E-4</v>
          </cell>
          <cell r="G38">
            <v>1.5907396530530436E-4</v>
          </cell>
          <cell r="H38">
            <v>6.221473846952536E-4</v>
          </cell>
          <cell r="I38">
            <v>1.0025950805301483E-3</v>
          </cell>
          <cell r="J38">
            <v>7.1604178566611262E-4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1.58572828528703E-4</v>
          </cell>
          <cell r="F39">
            <v>1.5825145293634375E-4</v>
          </cell>
          <cell r="G39">
            <v>1.5907396530530436E-4</v>
          </cell>
          <cell r="H39">
            <v>6.221473846952536E-4</v>
          </cell>
          <cell r="I39">
            <v>1.0025950805301483E-3</v>
          </cell>
          <cell r="J39">
            <v>7.1604178566611262E-4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5.62991413040619E-5</v>
          </cell>
          <cell r="F40">
            <v>9.7539658955267905E-8</v>
          </cell>
          <cell r="G40">
            <v>2.9002087091571099E-7</v>
          </cell>
          <cell r="H40">
            <v>1.8878175774203701E-4</v>
          </cell>
          <cell r="I40">
            <v>7.6941565296724301E-5</v>
          </cell>
          <cell r="J40">
            <v>1.8054298183303101E-4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5.8442860001717762E-5</v>
          </cell>
          <cell r="F41">
            <v>5.8503489735876187E-5</v>
          </cell>
          <cell r="G41">
            <v>5.8751077704807697E-5</v>
          </cell>
          <cell r="H41">
            <v>2.3027874696404611E-4</v>
          </cell>
          <cell r="I41">
            <v>3.7102594199481693E-4</v>
          </cell>
          <cell r="J41">
            <v>2.648466996080861E-4</v>
          </cell>
        </row>
        <row r="42">
          <cell r="B42" t="str">
            <v>D-RES_LTH</v>
          </cell>
          <cell r="C42" t="str">
            <v>VAR_fout</v>
          </cell>
          <cell r="D42" t="str">
            <v>RHNS_LTH_DH</v>
          </cell>
          <cell r="F42">
            <v>5.6421294814372018E-2</v>
          </cell>
          <cell r="G42">
            <v>3.6394561171337421E-3</v>
          </cell>
          <cell r="H42">
            <v>6.5933691880049354E-3</v>
          </cell>
          <cell r="I42">
            <v>1.028549411698175E-2</v>
          </cell>
          <cell r="J42">
            <v>1.2964779246518107E-2</v>
          </cell>
        </row>
        <row r="43">
          <cell r="B43" t="str">
            <v>D-RES_LTH</v>
          </cell>
          <cell r="C43" t="str">
            <v>VAR_fout</v>
          </cell>
          <cell r="D43" t="str">
            <v>RHEM_LTH_DH</v>
          </cell>
          <cell r="E43">
            <v>2.9066887564916168</v>
          </cell>
          <cell r="F43">
            <v>3.9840372065940097</v>
          </cell>
          <cell r="G43">
            <v>4.3841694184566071</v>
          </cell>
          <cell r="H43">
            <v>4.7747356447764924</v>
          </cell>
          <cell r="I43">
            <v>4.9128566748591904</v>
          </cell>
          <cell r="J43">
            <v>4.8725548153282157</v>
          </cell>
        </row>
        <row r="44">
          <cell r="B44" t="str">
            <v>D-RES_LTH</v>
          </cell>
          <cell r="C44" t="str">
            <v>VAR_fout</v>
          </cell>
          <cell r="D44" t="str">
            <v>RHES_LTH_DH</v>
          </cell>
          <cell r="E44">
            <v>2.7868625752049296</v>
          </cell>
          <cell r="F44">
            <v>3.6846280313038595</v>
          </cell>
          <cell r="G44">
            <v>1.3577775527336184</v>
          </cell>
          <cell r="H44">
            <v>1.5069546020894802</v>
          </cell>
          <cell r="I44">
            <v>1.5616396649107114</v>
          </cell>
          <cell r="J44">
            <v>1.5484513519149512</v>
          </cell>
        </row>
        <row r="45">
          <cell r="B45" t="str">
            <v>D-RES_LTH</v>
          </cell>
          <cell r="C45" t="str">
            <v>VAR_fout</v>
          </cell>
          <cell r="D45" t="str">
            <v>RHSA_LTH</v>
          </cell>
          <cell r="E45">
            <v>2.6464497768793445</v>
          </cell>
          <cell r="F45">
            <v>1.9152202576059221</v>
          </cell>
          <cell r="G45">
            <v>1.354799873537746</v>
          </cell>
          <cell r="H45">
            <v>1.5701200832927404</v>
          </cell>
          <cell r="I45">
            <v>1.539487691523667</v>
          </cell>
          <cell r="J45">
            <v>1.5173716340070178</v>
          </cell>
        </row>
        <row r="46">
          <cell r="B46" t="str">
            <v>D-RES_LTH</v>
          </cell>
          <cell r="C46" t="str">
            <v>VAR_fout</v>
          </cell>
          <cell r="D46" t="str">
            <v>RHNM_LTH_DH</v>
          </cell>
          <cell r="F46">
            <v>0.36274211330930589</v>
          </cell>
          <cell r="G46">
            <v>6.779800223139E-2</v>
          </cell>
          <cell r="H46">
            <v>0.12604974922498921</v>
          </cell>
          <cell r="I46">
            <v>0.17724990081476835</v>
          </cell>
          <cell r="J46">
            <v>0.21987647688216017</v>
          </cell>
        </row>
        <row r="47">
          <cell r="B47" t="str">
            <v>D-RES_LTH</v>
          </cell>
          <cell r="C47" t="str">
            <v>VAR_fin</v>
          </cell>
          <cell r="D47" t="str">
            <v>LTH</v>
          </cell>
          <cell r="E47">
            <v>9.2187292747381289</v>
          </cell>
          <cell r="F47">
            <v>11.056963618742508</v>
          </cell>
          <cell r="G47">
            <v>7.9058006030746828</v>
          </cell>
          <cell r="H47">
            <v>8.7735776486623234</v>
          </cell>
          <cell r="I47">
            <v>8.9460805510391577</v>
          </cell>
          <cell r="J47">
            <v>8.8482126004065158</v>
          </cell>
        </row>
        <row r="48">
          <cell r="B48" t="str">
            <v>D-RES_LTH</v>
          </cell>
          <cell r="C48" t="str">
            <v>VAR_ncap</v>
          </cell>
          <cell r="D48" t="str">
            <v>-</v>
          </cell>
          <cell r="E48">
            <v>0.32991962295071398</v>
          </cell>
          <cell r="F48">
            <v>6.9550790331500897E-2</v>
          </cell>
          <cell r="I48">
            <v>3.21069766605452E-8</v>
          </cell>
          <cell r="J48">
            <v>1.7657185121208601E-2</v>
          </cell>
        </row>
        <row r="49">
          <cell r="B49" t="str">
            <v>D-RES_LTH</v>
          </cell>
          <cell r="C49" t="str">
            <v>VAR_cap</v>
          </cell>
          <cell r="D49" t="str">
            <v>-</v>
          </cell>
          <cell r="E49">
            <v>0.32991962295071398</v>
          </cell>
          <cell r="F49">
            <v>0.399470413282215</v>
          </cell>
          <cell r="G49">
            <v>0.399470413282215</v>
          </cell>
          <cell r="H49">
            <v>0.399470413282215</v>
          </cell>
          <cell r="I49">
            <v>0.39947046425525701</v>
          </cell>
          <cell r="J49">
            <v>0.41712764937646601</v>
          </cell>
        </row>
        <row r="50">
          <cell r="B50" t="str">
            <v>RHES-SHSTG-CHPNGA</v>
          </cell>
          <cell r="C50" t="str">
            <v>VAR_fout</v>
          </cell>
          <cell r="D50" t="str">
            <v>RHES_LTH_CHPNGA</v>
          </cell>
          <cell r="E50">
            <v>1.2192180724096824E-3</v>
          </cell>
          <cell r="F50">
            <v>5.5384396170785736E-6</v>
          </cell>
          <cell r="G50">
            <v>4.0221504961472583E-4</v>
          </cell>
          <cell r="H50">
            <v>3.5553116999734608E-4</v>
          </cell>
          <cell r="I50">
            <v>1.2799363528259482E-2</v>
          </cell>
          <cell r="J50">
            <v>9.2307900925760134E-2</v>
          </cell>
        </row>
        <row r="51">
          <cell r="B51" t="str">
            <v>RHES-SHSTG-CHPNGA</v>
          </cell>
          <cell r="C51" t="str">
            <v>VAR_fout</v>
          </cell>
          <cell r="D51" t="str">
            <v>AUX_RES_CHPNGA_OUT</v>
          </cell>
          <cell r="E51">
            <v>1.2192180724096841E-3</v>
          </cell>
          <cell r="F51">
            <v>5.5347497838893283E-6</v>
          </cell>
          <cell r="G51">
            <v>4.017965115818286E-4</v>
          </cell>
          <cell r="H51">
            <v>3.5553116999734608E-4</v>
          </cell>
          <cell r="I51">
            <v>1.2799363528259533E-2</v>
          </cell>
          <cell r="J51">
            <v>9.2307900925760245E-2</v>
          </cell>
        </row>
        <row r="52">
          <cell r="B52" t="str">
            <v>RHES-SHSTG-CHPNGA</v>
          </cell>
          <cell r="C52" t="str">
            <v>VAR_fin</v>
          </cell>
          <cell r="D52" t="str">
            <v>RHES_LTH_CHPNGA</v>
          </cell>
          <cell r="E52">
            <v>1.6256240965462545E-3</v>
          </cell>
          <cell r="F52">
            <v>7.2874205481461872E-6</v>
          </cell>
          <cell r="G52">
            <v>5.1898741563383393E-4</v>
          </cell>
          <cell r="H52">
            <v>4.4441445832493569E-4</v>
          </cell>
          <cell r="I52">
            <v>1.5058151575993882E-2</v>
          </cell>
          <cell r="J52">
            <v>0.10256438935572076</v>
          </cell>
        </row>
        <row r="53">
          <cell r="B53" t="str">
            <v>RHES-SHSTG-CHPNGA</v>
          </cell>
          <cell r="C53" t="str">
            <v>VAR_fin</v>
          </cell>
          <cell r="D53" t="str">
            <v>AUX_RES_CHPNGA_IN</v>
          </cell>
          <cell r="E53">
            <v>1.6256240965462545E-3</v>
          </cell>
          <cell r="F53">
            <v>7.2874205481461872E-6</v>
          </cell>
          <cell r="G53">
            <v>5.1898741563383393E-4</v>
          </cell>
          <cell r="H53">
            <v>4.4441445832493569E-4</v>
          </cell>
          <cell r="I53">
            <v>1.5058151575993882E-2</v>
          </cell>
          <cell r="J53">
            <v>0.10256438935572076</v>
          </cell>
        </row>
        <row r="54">
          <cell r="B54" t="str">
            <v>RHES-SHSTG-CHPNGA</v>
          </cell>
          <cell r="C54" t="str">
            <v>VAR_ncap</v>
          </cell>
          <cell r="D54" t="str">
            <v>-</v>
          </cell>
          <cell r="E54">
            <v>3.6522278420334197E-4</v>
          </cell>
          <cell r="F54">
            <v>3.5045417300728101E-6</v>
          </cell>
          <cell r="G54">
            <v>5.1598635764794498E-6</v>
          </cell>
          <cell r="H54">
            <v>2.61173665954685E-6</v>
          </cell>
          <cell r="I54">
            <v>6.1539223424549299E-3</v>
          </cell>
          <cell r="J54">
            <v>3.4541642969872603E-2</v>
          </cell>
        </row>
        <row r="55">
          <cell r="B55" t="str">
            <v>RHES-SHSTG-CHPNGA</v>
          </cell>
          <cell r="C55" t="str">
            <v>VAR_cap</v>
          </cell>
          <cell r="D55" t="str">
            <v>-</v>
          </cell>
          <cell r="E55">
            <v>3.6522278420334197E-4</v>
          </cell>
          <cell r="F55">
            <v>3.6813119976022757E-4</v>
          </cell>
          <cell r="G55">
            <v>3.7175006109113623E-4</v>
          </cell>
          <cell r="H55">
            <v>3.7041471703066505E-4</v>
          </cell>
          <cell r="I55">
            <v>7.9069731599417936E-3</v>
          </cell>
          <cell r="J55">
            <v>3.9747538976918032E-2</v>
          </cell>
        </row>
        <row r="56">
          <cell r="B56" t="str">
            <v>RHNS-CHPWOD</v>
          </cell>
          <cell r="C56" t="str">
            <v>VAR_fout</v>
          </cell>
          <cell r="D56" t="str">
            <v>RHNS_LTH_CHPWOD</v>
          </cell>
          <cell r="H56">
            <v>5.6431498012802248E-4</v>
          </cell>
          <cell r="I56">
            <v>8.799411716241876E-4</v>
          </cell>
          <cell r="J56">
            <v>7.5768427638627346E-4</v>
          </cell>
        </row>
        <row r="57">
          <cell r="B57" t="str">
            <v>RHNS-CHPWOD</v>
          </cell>
          <cell r="C57" t="str">
            <v>VAR_fout</v>
          </cell>
          <cell r="D57" t="str">
            <v>RHNS_KEV_WOD_ELC_CHP</v>
          </cell>
          <cell r="H57">
            <v>2.0903900820327988E-4</v>
          </cell>
          <cell r="I57">
            <v>3.400061531540185E-4</v>
          </cell>
          <cell r="J57">
            <v>3.0486431185567015E-4</v>
          </cell>
        </row>
        <row r="58">
          <cell r="B58" t="str">
            <v>RHNS-CHPWOD</v>
          </cell>
          <cell r="C58" t="str">
            <v>VAR_fin</v>
          </cell>
          <cell r="D58" t="str">
            <v>RWOD</v>
          </cell>
          <cell r="H58">
            <v>9.7694348338383001E-4</v>
          </cell>
          <cell r="I58">
            <v>1.4741494222971709E-3</v>
          </cell>
          <cell r="J58">
            <v>1.2278433781656975E-3</v>
          </cell>
        </row>
        <row r="59">
          <cell r="B59" t="str">
            <v>RHNS-CHPWOD</v>
          </cell>
          <cell r="C59" t="str">
            <v>VAR_ncap</v>
          </cell>
          <cell r="D59" t="str">
            <v>-</v>
          </cell>
          <cell r="H59">
            <v>1.85333764684404E-5</v>
          </cell>
          <cell r="I59">
            <v>1.7169473680610201E-7</v>
          </cell>
          <cell r="J59">
            <v>1.95123278233256E-5</v>
          </cell>
        </row>
        <row r="60">
          <cell r="B60" t="str">
            <v>RHNS-CHPWOD</v>
          </cell>
          <cell r="C60" t="str">
            <v>VAR_cap</v>
          </cell>
          <cell r="D60" t="str">
            <v>-</v>
          </cell>
          <cell r="H60">
            <v>1.85333764684404E-5</v>
          </cell>
          <cell r="I60">
            <v>3.0075975834768303E-5</v>
          </cell>
          <cell r="J60">
            <v>2.6930923641816251E-5</v>
          </cell>
        </row>
        <row r="61">
          <cell r="B61" t="str">
            <v>D-ICOA</v>
          </cell>
          <cell r="C61" t="str">
            <v>VAR_fout</v>
          </cell>
          <cell r="D61" t="str">
            <v>ICOA</v>
          </cell>
          <cell r="E61">
            <v>3.5600006457603204</v>
          </cell>
          <cell r="F61">
            <v>3.4647169942733389</v>
          </cell>
          <cell r="G61">
            <v>3.2132939812462782</v>
          </cell>
          <cell r="H61">
            <v>3.0271423380016049</v>
          </cell>
          <cell r="I61">
            <v>2.562158924025054</v>
          </cell>
          <cell r="J61">
            <v>2.1148578688391484</v>
          </cell>
        </row>
        <row r="62">
          <cell r="B62" t="str">
            <v>D-ICOA</v>
          </cell>
          <cell r="C62" t="str">
            <v>VAR_fout</v>
          </cell>
          <cell r="D62" t="str">
            <v>CO2</v>
          </cell>
          <cell r="E62">
            <v>330.01205986198198</v>
          </cell>
          <cell r="F62">
            <v>321.17926536913899</v>
          </cell>
          <cell r="G62">
            <v>297.87235206153002</v>
          </cell>
          <cell r="H62">
            <v>280.61609473274899</v>
          </cell>
          <cell r="I62">
            <v>237.512132257123</v>
          </cell>
          <cell r="J62">
            <v>196.04732444138901</v>
          </cell>
        </row>
        <row r="63">
          <cell r="B63" t="str">
            <v>D-ICOA</v>
          </cell>
          <cell r="C63" t="str">
            <v>VAR_fin</v>
          </cell>
          <cell r="D63" t="str">
            <v>COA</v>
          </cell>
          <cell r="E63">
            <v>3.5600006457603204</v>
          </cell>
          <cell r="F63">
            <v>3.4647169942733389</v>
          </cell>
          <cell r="G63">
            <v>3.2132939812462782</v>
          </cell>
          <cell r="H63">
            <v>3.0271423380016049</v>
          </cell>
          <cell r="I63">
            <v>2.562158924025054</v>
          </cell>
          <cell r="J63">
            <v>2.1148578688391484</v>
          </cell>
        </row>
        <row r="64">
          <cell r="B64" t="str">
            <v>RHNM-SHSTG-CHPWOD</v>
          </cell>
          <cell r="C64" t="str">
            <v>VAR_fout</v>
          </cell>
          <cell r="D64" t="str">
            <v>RHNM_LTH_CHPWOD</v>
          </cell>
          <cell r="E64">
            <v>6.0026173497189258E-7</v>
          </cell>
          <cell r="F64">
            <v>2.1133885788702063E-6</v>
          </cell>
          <cell r="G64">
            <v>2.2905783634923982E-6</v>
          </cell>
          <cell r="H64">
            <v>1.2178359466562198E-5</v>
          </cell>
          <cell r="I64">
            <v>2.6627496922824396E-5</v>
          </cell>
          <cell r="J64">
            <v>5.0636585108005674E-5</v>
          </cell>
        </row>
        <row r="65">
          <cell r="B65" t="str">
            <v>RHNM-SHSTG-CHPWOD</v>
          </cell>
          <cell r="C65" t="str">
            <v>VAR_fout</v>
          </cell>
          <cell r="D65" t="str">
            <v>AUX_RNM-CHPWOD_OUT</v>
          </cell>
          <cell r="G65">
            <v>2.2881948272140532E-6</v>
          </cell>
          <cell r="H65">
            <v>1.2178359466562198E-5</v>
          </cell>
          <cell r="I65">
            <v>2.6627496922824484E-5</v>
          </cell>
          <cell r="J65">
            <v>5.0636585108005715E-5</v>
          </cell>
        </row>
        <row r="66">
          <cell r="B66" t="str">
            <v>RHNM-SHSTG-CHPWOD</v>
          </cell>
          <cell r="C66" t="str">
            <v>VAR_fin</v>
          </cell>
          <cell r="D66" t="str">
            <v>RHNM_LTH_CHPWOD</v>
          </cell>
          <cell r="H66">
            <v>1.5233882442169011E-5</v>
          </cell>
          <cell r="I66">
            <v>3.1463704954898418E-5</v>
          </cell>
          <cell r="J66">
            <v>5.6369952318279975E-5</v>
          </cell>
        </row>
        <row r="67">
          <cell r="B67" t="str">
            <v>RHNM-SHSTG-CHPWOD</v>
          </cell>
          <cell r="C67" t="str">
            <v>VAR_fin</v>
          </cell>
          <cell r="D67" t="str">
            <v>AUX_RNM-CHPWOD_IN</v>
          </cell>
          <cell r="H67">
            <v>1.5233882442169011E-5</v>
          </cell>
          <cell r="I67">
            <v>3.1463704954898418E-5</v>
          </cell>
          <cell r="J67">
            <v>5.6369952318279975E-5</v>
          </cell>
        </row>
        <row r="68">
          <cell r="B68" t="str">
            <v>RHNM-SHSTG-CHPWOD</v>
          </cell>
          <cell r="C68" t="str">
            <v>VAR_ncap</v>
          </cell>
          <cell r="D68" t="str">
            <v>-</v>
          </cell>
          <cell r="E68">
            <v>2.7612272429900002E-4</v>
          </cell>
          <cell r="F68">
            <v>6.8465315162123401E-6</v>
          </cell>
          <cell r="G68">
            <v>1.02525441930274E-5</v>
          </cell>
          <cell r="H68">
            <v>8.1508727900786808E-6</v>
          </cell>
          <cell r="I68">
            <v>2.5429371056317701E-5</v>
          </cell>
          <cell r="J68">
            <v>4.9487071323951698E-5</v>
          </cell>
        </row>
        <row r="69">
          <cell r="B69" t="str">
            <v>RHNM-SHSTG-CHPWOD</v>
          </cell>
          <cell r="C69" t="str">
            <v>VAR_cap</v>
          </cell>
          <cell r="D69" t="str">
            <v>-</v>
          </cell>
          <cell r="E69">
            <v>2.7612272429900002E-4</v>
          </cell>
          <cell r="F69">
            <v>2.8210634486558657E-4</v>
          </cell>
          <cell r="G69">
            <v>2.9012518359123663E-4</v>
          </cell>
          <cell r="H69">
            <v>2.9469499903102389E-4</v>
          </cell>
          <cell r="I69">
            <v>3.851623172779179E-4</v>
          </cell>
          <cell r="J69">
            <v>2.1643356656105855E-4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I70">
            <v>4.7345303855959803E-3</v>
          </cell>
          <cell r="J70">
            <v>2.63245342461797E-3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I71">
            <v>8.3945574212694642E-5</v>
          </cell>
          <cell r="J71">
            <v>4.6674706110247618E-5</v>
          </cell>
        </row>
        <row r="72">
          <cell r="B72" t="str">
            <v>RHNS-CHPGFC</v>
          </cell>
          <cell r="C72" t="str">
            <v>VAR_fout</v>
          </cell>
          <cell r="D72" t="str">
            <v>CO2_R</v>
          </cell>
          <cell r="H72">
            <v>2.3111700599332602E-3</v>
          </cell>
          <cell r="I72">
            <v>6.7563550403019696E-3</v>
          </cell>
          <cell r="J72">
            <v>5.3009666983107303E-3</v>
          </cell>
        </row>
        <row r="73">
          <cell r="B73" t="str">
            <v>RHNS-CHPGFC</v>
          </cell>
          <cell r="C73" t="str">
            <v>VAR_fout</v>
          </cell>
          <cell r="D73" t="str">
            <v>RHNS_LTH_CHPNGA</v>
          </cell>
          <cell r="H73">
            <v>1.9276141776464669E-5</v>
          </cell>
          <cell r="I73">
            <v>5.5871701964482887E-5</v>
          </cell>
          <cell r="J73">
            <v>4.2294947060989797E-5</v>
          </cell>
        </row>
        <row r="74">
          <cell r="B74" t="str">
            <v>RHNS-CHPGFC</v>
          </cell>
          <cell r="C74" t="str">
            <v>VAR_fout</v>
          </cell>
          <cell r="D74" t="str">
            <v>RHNS_NKEV_GAS_ELC_CHP</v>
          </cell>
          <cell r="H74">
            <v>1.7210840871843444E-5</v>
          </cell>
          <cell r="I74">
            <v>5.270915279668197E-5</v>
          </cell>
          <cell r="J74">
            <v>4.2294947060989797E-5</v>
          </cell>
        </row>
        <row r="75">
          <cell r="B75" t="str">
            <v>RHNS-CHPGFC</v>
          </cell>
          <cell r="C75" t="str">
            <v>VAR_fin</v>
          </cell>
          <cell r="D75" t="str">
            <v>RNGA</v>
          </cell>
          <cell r="H75">
            <v>4.0978192552008226E-5</v>
          </cell>
          <cell r="I75">
            <v>1.1979352908336829E-4</v>
          </cell>
          <cell r="J75">
            <v>9.3988771246644167E-5</v>
          </cell>
        </row>
        <row r="76">
          <cell r="B76" t="str">
            <v>RHNS-CHPGFC</v>
          </cell>
          <cell r="C76" t="str">
            <v>VAR_ncap</v>
          </cell>
          <cell r="D76" t="str">
            <v>-</v>
          </cell>
          <cell r="H76">
            <v>1.47082126360459E-6</v>
          </cell>
          <cell r="I76">
            <v>3.1011858155830902E-8</v>
          </cell>
          <cell r="J76">
            <v>7.6836386230569505E-7</v>
          </cell>
        </row>
        <row r="77">
          <cell r="B77" t="str">
            <v>RHNS-CHPGFC</v>
          </cell>
          <cell r="C77" t="str">
            <v>VAR_cap</v>
          </cell>
          <cell r="D77" t="str">
            <v>-</v>
          </cell>
          <cell r="H77">
            <v>1.47082126360459E-6</v>
          </cell>
          <cell r="I77">
            <v>4.50537515492463E-6</v>
          </cell>
          <cell r="J77">
            <v>3.571590565798452E-6</v>
          </cell>
        </row>
        <row r="78">
          <cell r="B78" t="str">
            <v>D-ENGA</v>
          </cell>
          <cell r="C78" t="str">
            <v>VAR_fout</v>
          </cell>
          <cell r="D78" t="str">
            <v>CO2</v>
          </cell>
          <cell r="E78">
            <v>309.59556365986998</v>
          </cell>
          <cell r="F78">
            <v>7.94261093061077E-3</v>
          </cell>
          <cell r="G78">
            <v>0.26599021445982302</v>
          </cell>
          <cell r="H78">
            <v>302.95569581149499</v>
          </cell>
          <cell r="I78">
            <v>848.87511970799301</v>
          </cell>
          <cell r="J78">
            <v>2749.4115749634998</v>
          </cell>
        </row>
        <row r="79">
          <cell r="B79" t="str">
            <v>D-ENGA</v>
          </cell>
          <cell r="C79" t="str">
            <v>VAR_fout</v>
          </cell>
          <cell r="D79" t="str">
            <v>ENGA</v>
          </cell>
          <cell r="E79">
            <v>5.6954508648675892</v>
          </cell>
          <cell r="F79">
            <v>1.5568783797402895E-4</v>
          </cell>
          <cell r="G79">
            <v>5.1981687712492992E-3</v>
          </cell>
          <cell r="H79">
            <v>5.7558790301697522</v>
          </cell>
          <cell r="I79">
            <v>15.732651013081455</v>
          </cell>
          <cell r="J79">
            <v>49.361415955047022</v>
          </cell>
        </row>
        <row r="80">
          <cell r="B80" t="str">
            <v>D-ENGA</v>
          </cell>
          <cell r="C80" t="str">
            <v>VAR_fin</v>
          </cell>
          <cell r="D80" t="str">
            <v>NGA</v>
          </cell>
          <cell r="E80">
            <v>5.4892830436147237</v>
          </cell>
          <cell r="F80">
            <v>1.408264349399071E-4</v>
          </cell>
          <cell r="G80">
            <v>4.7161385542521866E-3</v>
          </cell>
          <cell r="H80">
            <v>5.3715548902747274</v>
          </cell>
          <cell r="I80">
            <v>15.050977299787096</v>
          </cell>
          <cell r="J80">
            <v>48.748432180203956</v>
          </cell>
        </row>
        <row r="81">
          <cell r="B81" t="str">
            <v>D-ENGA</v>
          </cell>
          <cell r="C81" t="str">
            <v>VAR_fin</v>
          </cell>
          <cell r="D81" t="str">
            <v>BNGA</v>
          </cell>
          <cell r="E81">
            <v>0.22436262014862618</v>
          </cell>
          <cell r="F81">
            <v>1.5358766450936753E-5</v>
          </cell>
          <cell r="G81">
            <v>4.9006409690824468E-4</v>
          </cell>
          <cell r="H81">
            <v>0.40256042770669759</v>
          </cell>
          <cell r="I81">
            <v>0.73174904788882011</v>
          </cell>
          <cell r="J81">
            <v>0.77049128925987231</v>
          </cell>
        </row>
        <row r="82">
          <cell r="B82" t="str">
            <v>D-ENGA</v>
          </cell>
          <cell r="C82" t="str">
            <v>VAR_fin</v>
          </cell>
          <cell r="D82" t="str">
            <v>H2</v>
          </cell>
          <cell r="G82">
            <v>3.1199845031866162E-6</v>
          </cell>
          <cell r="H82">
            <v>1.5175863032938287E-4</v>
          </cell>
          <cell r="I82">
            <v>1.8538461300340075E-4</v>
          </cell>
          <cell r="J82">
            <v>1.8449521415232889E-4</v>
          </cell>
        </row>
        <row r="83">
          <cell r="B83" t="str">
            <v>D-ENGA</v>
          </cell>
          <cell r="C83" t="str">
            <v>VAR_ncap</v>
          </cell>
          <cell r="D83" t="str">
            <v>-</v>
          </cell>
          <cell r="E83">
            <v>5.5168529111366603E-8</v>
          </cell>
          <cell r="F83">
            <v>3.86154909224281E-8</v>
          </cell>
          <cell r="G83">
            <v>7.3141901831361904E-8</v>
          </cell>
          <cell r="H83">
            <v>9.1019026353875997E-8</v>
          </cell>
          <cell r="I83">
            <v>4.0845799222383302E-7</v>
          </cell>
          <cell r="J83">
            <v>1.3962083383066499</v>
          </cell>
        </row>
        <row r="84">
          <cell r="B84" t="str">
            <v>D-ENGA</v>
          </cell>
          <cell r="C84" t="str">
            <v>VAR_cap</v>
          </cell>
          <cell r="D84" t="str">
            <v>-</v>
          </cell>
          <cell r="E84">
            <v>1.0275120497095092</v>
          </cell>
          <cell r="F84">
            <v>1.0275120883250002</v>
          </cell>
          <cell r="G84">
            <v>1.0275121614669021</v>
          </cell>
          <cell r="H84">
            <v>1.0275122524859284</v>
          </cell>
          <cell r="I84">
            <v>1.0275128406600531</v>
          </cell>
          <cell r="J84">
            <v>2.1208858657404801</v>
          </cell>
        </row>
        <row r="85">
          <cell r="B85" t="str">
            <v>D-ILFO</v>
          </cell>
          <cell r="C85" t="str">
            <v>VAR_fout</v>
          </cell>
          <cell r="D85" t="str">
            <v>CO2</v>
          </cell>
          <cell r="E85">
            <v>688.79508387722501</v>
          </cell>
          <cell r="F85">
            <v>659.57586574219204</v>
          </cell>
          <cell r="G85">
            <v>646.04354313782301</v>
          </cell>
          <cell r="H85">
            <v>533.66624489983496</v>
          </cell>
          <cell r="I85">
            <v>249.585438780944</v>
          </cell>
          <cell r="J85">
            <v>18.871063629550999</v>
          </cell>
        </row>
        <row r="86">
          <cell r="B86" t="str">
            <v>D-ILFO</v>
          </cell>
          <cell r="C86" t="str">
            <v>VAR_fout</v>
          </cell>
          <cell r="D86" t="str">
            <v>ILFO</v>
          </cell>
          <cell r="E86">
            <v>9.1898426493601786</v>
          </cell>
          <cell r="F86">
            <v>8.800002443929575</v>
          </cell>
          <cell r="G86">
            <v>8.6194874856636492</v>
          </cell>
          <cell r="H86">
            <v>7.1201660766996513</v>
          </cell>
          <cell r="I86">
            <v>3.33000089033137</v>
          </cell>
          <cell r="J86">
            <v>0.25182964321314999</v>
          </cell>
        </row>
        <row r="87">
          <cell r="B87" t="str">
            <v>D-ILFO</v>
          </cell>
          <cell r="C87" t="str">
            <v>VAR_fin</v>
          </cell>
          <cell r="D87" t="str">
            <v>LFO</v>
          </cell>
          <cell r="E87">
            <v>9.3459305817805252</v>
          </cell>
          <cell r="F87">
            <v>8.9494690059998874</v>
          </cell>
          <cell r="G87">
            <v>8.7658554021414155</v>
          </cell>
          <cell r="H87">
            <v>7.2410616675689958</v>
          </cell>
          <cell r="I87">
            <v>3.3865052751824165</v>
          </cell>
          <cell r="J87">
            <v>0.25605242373881987</v>
          </cell>
        </row>
        <row r="88">
          <cell r="B88" t="str">
            <v>D-ILFO</v>
          </cell>
          <cell r="C88" t="str">
            <v>VAR_fin</v>
          </cell>
          <cell r="D88" t="str">
            <v>BDS</v>
          </cell>
          <cell r="G88">
            <v>3.2702210937813535E-5</v>
          </cell>
          <cell r="H88">
            <v>3.9232914492965322E-5</v>
          </cell>
          <cell r="I88">
            <v>5.51204377589306E-5</v>
          </cell>
          <cell r="J88">
            <v>5.5641341108234701E-5</v>
          </cell>
        </row>
        <row r="89">
          <cell r="B89" t="str">
            <v>HPLNGA</v>
          </cell>
          <cell r="C89" t="str">
            <v>VAR_fout</v>
          </cell>
          <cell r="D89" t="str">
            <v>LTH</v>
          </cell>
          <cell r="E89">
            <v>1.7328979446878523</v>
          </cell>
          <cell r="F89">
            <v>7.2885930158805117E-6</v>
          </cell>
          <cell r="G89">
            <v>1.3404578603847696E-4</v>
          </cell>
          <cell r="H89">
            <v>0.97454577817835497</v>
          </cell>
          <cell r="I89">
            <v>1.770177638505053E-3</v>
          </cell>
          <cell r="J89">
            <v>1.0896035089148263E-3</v>
          </cell>
        </row>
        <row r="90">
          <cell r="B90" t="str">
            <v>HPLNGA</v>
          </cell>
          <cell r="C90" t="str">
            <v>VAR_fout</v>
          </cell>
          <cell r="D90" t="str">
            <v>CO2_E</v>
          </cell>
          <cell r="E90">
            <v>114.383370463563</v>
          </cell>
          <cell r="F90">
            <v>4.8109805753377701E-4</v>
          </cell>
          <cell r="G90">
            <v>8.8479583292947802E-3</v>
          </cell>
          <cell r="H90">
            <v>64.326829586699105</v>
          </cell>
          <cell r="I90">
            <v>0.11684409069335699</v>
          </cell>
          <cell r="J90">
            <v>7.1921443614530498E-2</v>
          </cell>
        </row>
        <row r="91">
          <cell r="B91" t="str">
            <v>HPLNGA</v>
          </cell>
          <cell r="C91" t="str">
            <v>VAR_fin</v>
          </cell>
          <cell r="D91" t="str">
            <v>ENGA</v>
          </cell>
          <cell r="E91">
            <v>2.0280739443894213</v>
          </cell>
          <cell r="F91">
            <v>8.5301074030811692E-6</v>
          </cell>
          <cell r="G91">
            <v>1.5687869378182225E-4</v>
          </cell>
          <cell r="H91">
            <v>1.1405466238776423</v>
          </cell>
          <cell r="I91">
            <v>2.0717037356978167E-3</v>
          </cell>
          <cell r="J91">
            <v>1.2752029009668532E-3</v>
          </cell>
        </row>
        <row r="92">
          <cell r="B92" t="str">
            <v>HPLNGA</v>
          </cell>
          <cell r="C92" t="str">
            <v>VAR_ncap</v>
          </cell>
          <cell r="D92" t="str">
            <v>-</v>
          </cell>
          <cell r="E92">
            <v>8.1968500186771503E-7</v>
          </cell>
          <cell r="F92">
            <v>7.5042228459916103E-7</v>
          </cell>
          <cell r="G92">
            <v>1.0250023039071099E-6</v>
          </cell>
          <cell r="H92">
            <v>8.1745117316345099E-5</v>
          </cell>
          <cell r="I92">
            <v>1.2588325178098201E-5</v>
          </cell>
          <cell r="J92">
            <v>1.7553421703484601E-6</v>
          </cell>
        </row>
        <row r="93">
          <cell r="B93" t="str">
            <v>HPLNGA</v>
          </cell>
          <cell r="C93" t="str">
            <v>VAR_cap</v>
          </cell>
          <cell r="D93" t="str">
            <v>-</v>
          </cell>
          <cell r="E93">
            <v>0.27463554264530088</v>
          </cell>
          <cell r="F93">
            <v>0.27462439074126849</v>
          </cell>
          <cell r="G93">
            <v>0.27462384474181534</v>
          </cell>
          <cell r="H93">
            <v>0.12361091646012173</v>
          </cell>
          <cell r="I93">
            <v>2.2451049128207514E-4</v>
          </cell>
          <cell r="J93">
            <v>1.3820283952198424E-4</v>
          </cell>
        </row>
        <row r="94">
          <cell r="B94" t="str">
            <v>G-INTC-IMP00-AT</v>
          </cell>
          <cell r="C94" t="str">
            <v>VAR_fout</v>
          </cell>
          <cell r="D94" t="str">
            <v>ELC</v>
          </cell>
          <cell r="E94">
            <v>15.013805601859447</v>
          </cell>
          <cell r="F94">
            <v>1.5672407466301658E-3</v>
          </cell>
          <cell r="G94">
            <v>1.1969147126901761E-3</v>
          </cell>
          <cell r="H94">
            <v>1.1404221817640618E-3</v>
          </cell>
          <cell r="I94">
            <v>9.1792857470376964E-4</v>
          </cell>
          <cell r="J94">
            <v>6.8002803361468477E-4</v>
          </cell>
        </row>
        <row r="95">
          <cell r="B95" t="str">
            <v>G-INTC-IMP00-AT</v>
          </cell>
          <cell r="C95" t="str">
            <v>VAR_fin</v>
          </cell>
          <cell r="D95" t="str">
            <v>ELC_I-AT</v>
          </cell>
          <cell r="E95">
            <v>15.013805601859447</v>
          </cell>
          <cell r="F95">
            <v>1.5672407466301658E-3</v>
          </cell>
          <cell r="G95">
            <v>1.1969147126901761E-3</v>
          </cell>
          <cell r="H95">
            <v>1.1404221817640618E-3</v>
          </cell>
          <cell r="I95">
            <v>9.1792857470376964E-4</v>
          </cell>
          <cell r="J95">
            <v>6.8002803361468477E-4</v>
          </cell>
        </row>
        <row r="96">
          <cell r="B96" t="str">
            <v>G-INTC-IMP00-AT</v>
          </cell>
          <cell r="C96" t="str">
            <v>VAR_ncap</v>
          </cell>
          <cell r="D96" t="str">
            <v>-</v>
          </cell>
          <cell r="E96">
            <v>1.6611849399915201E-7</v>
          </cell>
          <cell r="F96">
            <v>1.3613103688487E-7</v>
          </cell>
          <cell r="G96">
            <v>1.2667901033672501E-7</v>
          </cell>
          <cell r="H96">
            <v>1.4960680131606499E-7</v>
          </cell>
          <cell r="I96">
            <v>1.6146419556440401E-7</v>
          </cell>
          <cell r="J96">
            <v>2.3386553022257101E-7</v>
          </cell>
        </row>
        <row r="97">
          <cell r="B97" t="str">
            <v>G-INTC-IMP00-AT</v>
          </cell>
          <cell r="C97" t="str">
            <v>VAR_cap</v>
          </cell>
          <cell r="D97" t="str">
            <v>-</v>
          </cell>
          <cell r="E97">
            <v>0.55695773332038101</v>
          </cell>
          <cell r="F97">
            <v>1.258035113500533E-4</v>
          </cell>
          <cell r="G97">
            <v>1.2501544610987736E-4</v>
          </cell>
          <cell r="H97">
            <v>1.2486581064385938E-4</v>
          </cell>
          <cell r="I97">
            <v>1.2458207764254325E-4</v>
          </cell>
          <cell r="J97">
            <v>1.2458770582335355E-4</v>
          </cell>
        </row>
        <row r="98">
          <cell r="B98" t="str">
            <v>CHPWST</v>
          </cell>
          <cell r="C98" t="str">
            <v>VAR_fout</v>
          </cell>
          <cell r="D98" t="str">
            <v>ELC35</v>
          </cell>
          <cell r="E98">
            <v>1.4050533982359255</v>
          </cell>
          <cell r="F98">
            <v>1.2995356905321853</v>
          </cell>
          <cell r="G98">
            <v>1.2158246828528072</v>
          </cell>
          <cell r="H98">
            <v>1.3059165762858438</v>
          </cell>
          <cell r="I98">
            <v>1.2954908302485926</v>
          </cell>
          <cell r="J98">
            <v>1.2994464571757334</v>
          </cell>
        </row>
        <row r="99">
          <cell r="B99" t="str">
            <v>CHPWST</v>
          </cell>
          <cell r="C99" t="str">
            <v>VAR_fout</v>
          </cell>
          <cell r="D99" t="str">
            <v>LTH</v>
          </cell>
          <cell r="E99">
            <v>14.15986611227367</v>
          </cell>
          <cell r="F99">
            <v>13.05165101296798</v>
          </cell>
          <cell r="G99">
            <v>12.148005111488535</v>
          </cell>
          <cell r="H99">
            <v>12.935546572065748</v>
          </cell>
          <cell r="I99">
            <v>12.155162388909215</v>
          </cell>
          <cell r="J99">
            <v>11.513095610576988</v>
          </cell>
        </row>
        <row r="100">
          <cell r="B100" t="str">
            <v>CHPWST</v>
          </cell>
          <cell r="C100" t="str">
            <v>VAR_fout</v>
          </cell>
          <cell r="D100" t="str">
            <v>CO2_E</v>
          </cell>
          <cell r="E100">
            <v>2783.99790594153</v>
          </cell>
          <cell r="F100">
            <v>2574.9232347185098</v>
          </cell>
          <cell r="G100">
            <v>2409.05674852215</v>
          </cell>
          <cell r="H100">
            <v>2587.5664357516798</v>
          </cell>
          <cell r="I100">
            <v>2566.9086762871402</v>
          </cell>
          <cell r="J100">
            <v>2574.7464261517898</v>
          </cell>
        </row>
        <row r="101">
          <cell r="B101" t="str">
            <v>CHPWST</v>
          </cell>
          <cell r="C101" t="str">
            <v>VAR_fin</v>
          </cell>
          <cell r="D101" t="str">
            <v>EWST</v>
          </cell>
          <cell r="E101">
            <v>29.999977434714793</v>
          </cell>
          <cell r="F101">
            <v>27.747017615501193</v>
          </cell>
          <cell r="G101">
            <v>25.959663238385261</v>
          </cell>
          <cell r="H101">
            <v>27.883259005944822</v>
          </cell>
          <cell r="I101">
            <v>27.660653839301144</v>
          </cell>
          <cell r="J101">
            <v>27.745112350773613</v>
          </cell>
        </row>
        <row r="102">
          <cell r="B102" t="str">
            <v>CHPWST</v>
          </cell>
          <cell r="C102" t="str">
            <v>VAR_ncap</v>
          </cell>
          <cell r="D102" t="str">
            <v>-</v>
          </cell>
          <cell r="F102">
            <v>1.66315453683597E-8</v>
          </cell>
          <cell r="G102">
            <v>2.5072921931619299E-8</v>
          </cell>
          <cell r="H102">
            <v>1.9191908062697401E-7</v>
          </cell>
          <cell r="I102">
            <v>2.0051061403881899E-2</v>
          </cell>
          <cell r="J102">
            <v>2.84600012225266E-2</v>
          </cell>
        </row>
        <row r="103">
          <cell r="B103" t="str">
            <v>CHPWST</v>
          </cell>
          <cell r="C103" t="str">
            <v>VAR_cap</v>
          </cell>
          <cell r="D103" t="str">
            <v>-</v>
          </cell>
          <cell r="E103">
            <v>7.6766059706684403E-2</v>
          </cell>
          <cell r="F103">
            <v>7.1349518245334254E-2</v>
          </cell>
          <cell r="G103">
            <v>7.1349442637796009E-2</v>
          </cell>
          <cell r="H103">
            <v>7.1349557248490902E-2</v>
          </cell>
          <cell r="I103">
            <v>7.0779892969580802E-2</v>
          </cell>
          <cell r="J103">
            <v>7.099598475630102E-2</v>
          </cell>
        </row>
        <row r="104">
          <cell r="B104" t="str">
            <v>RHES-CHPNGA</v>
          </cell>
          <cell r="C104" t="str">
            <v>VAR_fout</v>
          </cell>
          <cell r="D104" t="str">
            <v>CO2_R</v>
          </cell>
          <cell r="E104">
            <v>1.3739932330321001</v>
          </cell>
          <cell r="F104">
            <v>0.14461872974481901</v>
          </cell>
          <cell r="G104">
            <v>165.02045203589199</v>
          </cell>
          <cell r="H104">
            <v>173.13776800243701</v>
          </cell>
          <cell r="I104">
            <v>252.07871156033701</v>
          </cell>
          <cell r="J104">
            <v>240.97216097752201</v>
          </cell>
        </row>
        <row r="105">
          <cell r="B105" t="str">
            <v>RHES-CHPNGA</v>
          </cell>
          <cell r="C105" t="str">
            <v>VAR_fout</v>
          </cell>
          <cell r="D105" t="str">
            <v>RHES_NKEV_GAS_ELC_CHP</v>
          </cell>
          <cell r="E105">
            <v>5.9387793487979323E-3</v>
          </cell>
          <cell r="F105">
            <v>6.9617779644787431E-4</v>
          </cell>
          <cell r="G105">
            <v>0.80261558822300882</v>
          </cell>
          <cell r="H105">
            <v>0.85811724225246</v>
          </cell>
          <cell r="I105">
            <v>1.2667941528495072</v>
          </cell>
          <cell r="J105">
            <v>1.2344192345265315</v>
          </cell>
        </row>
        <row r="106">
          <cell r="B106" t="str">
            <v>RHES-CHPNGA</v>
          </cell>
          <cell r="C106" t="str">
            <v>VAR_fout</v>
          </cell>
          <cell r="D106" t="str">
            <v>RHES_LTH_CHPNGA</v>
          </cell>
          <cell r="E106">
            <v>1.4297061395254301E-2</v>
          </cell>
          <cell r="F106">
            <v>1.6590395741805442E-3</v>
          </cell>
          <cell r="G106">
            <v>1.8833863141635205</v>
          </cell>
          <cell r="H106">
            <v>1.9614108394341982</v>
          </cell>
          <cell r="I106">
            <v>2.8447307292059127</v>
          </cell>
          <cell r="J106">
            <v>2.6816693715576387</v>
          </cell>
        </row>
        <row r="107">
          <cell r="B107" t="str">
            <v>RHES-CHPNGA</v>
          </cell>
          <cell r="C107" t="str">
            <v>VAR_fin</v>
          </cell>
          <cell r="D107" t="str">
            <v>RNGA</v>
          </cell>
          <cell r="E107">
            <v>2.4361582145959296E-2</v>
          </cell>
          <cell r="F107">
            <v>2.5641618749081318E-3</v>
          </cell>
          <cell r="G107">
            <v>2.9258945396434699</v>
          </cell>
          <cell r="H107">
            <v>3.0698185816034891</v>
          </cell>
          <cell r="I107">
            <v>4.4694807014244207</v>
          </cell>
          <cell r="J107">
            <v>4.2725560457007354</v>
          </cell>
        </row>
        <row r="108">
          <cell r="B108" t="str">
            <v>RHES-CHPNGA</v>
          </cell>
          <cell r="C108" t="str">
            <v>VAR_ncap</v>
          </cell>
          <cell r="D108" t="str">
            <v>-</v>
          </cell>
          <cell r="G108">
            <v>7.1135170654251997E-2</v>
          </cell>
          <cell r="H108">
            <v>4.93366713197637E-3</v>
          </cell>
          <cell r="I108">
            <v>1.8355473006480001E-2</v>
          </cell>
          <cell r="J108">
            <v>7.5660244352765804E-2</v>
          </cell>
        </row>
        <row r="109">
          <cell r="B109" t="str">
            <v>RHES-CHPNGA</v>
          </cell>
          <cell r="C109" t="str">
            <v>VAR_cap</v>
          </cell>
          <cell r="D109" t="str">
            <v>-</v>
          </cell>
          <cell r="E109">
            <v>1.7685274690392196E-3</v>
          </cell>
          <cell r="F109">
            <v>2.1028041573123999E-4</v>
          </cell>
          <cell r="G109">
            <v>7.1345449432309874E-2</v>
          </cell>
          <cell r="H109">
            <v>7.6279095533177424E-2</v>
          </cell>
          <cell r="I109">
            <v>0.11260688601458307</v>
          </cell>
          <cell r="J109">
            <v>0.10972904448290104</v>
          </cell>
        </row>
        <row r="110">
          <cell r="B110" t="str">
            <v>RHEM-CHPWOD</v>
          </cell>
          <cell r="C110" t="str">
            <v>VAR_fout</v>
          </cell>
          <cell r="D110" t="str">
            <v>RHEM_KEV_WOD_ELC_CHP</v>
          </cell>
          <cell r="H110">
            <v>4.285057369662094E-6</v>
          </cell>
          <cell r="I110">
            <v>7.0865676184059517E-6</v>
          </cell>
          <cell r="J110">
            <v>8.9097956427651603E-6</v>
          </cell>
        </row>
        <row r="111">
          <cell r="B111" t="str">
            <v>RHEM-CHPWOD</v>
          </cell>
          <cell r="C111" t="str">
            <v>VAR_fout</v>
          </cell>
          <cell r="D111" t="str">
            <v>RHEM_LTH_CHPWOD</v>
          </cell>
          <cell r="H111">
            <v>1.1398674776441049E-5</v>
          </cell>
          <cell r="I111">
            <v>1.8850968048961671E-5</v>
          </cell>
          <cell r="J111">
            <v>2.3700934222133965E-5</v>
          </cell>
        </row>
        <row r="112">
          <cell r="B112" t="str">
            <v>RHEM-CHPWOD</v>
          </cell>
          <cell r="C112" t="str">
            <v>VAR_fin</v>
          </cell>
          <cell r="D112" t="str">
            <v>RWOD</v>
          </cell>
          <cell r="H112">
            <v>1.3376947669750794E-4</v>
          </cell>
          <cell r="I112">
            <v>1.5971660837539226E-4</v>
          </cell>
          <cell r="J112">
            <v>1.0657908900613165E-4</v>
          </cell>
        </row>
        <row r="113">
          <cell r="B113" t="str">
            <v>RHEM-CHPWOD</v>
          </cell>
          <cell r="C113" t="str">
            <v>VAR_ncap</v>
          </cell>
          <cell r="D113" t="str">
            <v>-</v>
          </cell>
          <cell r="H113">
            <v>1.1146663033384999E-6</v>
          </cell>
          <cell r="I113">
            <v>6.4878569012542696E-7</v>
          </cell>
          <cell r="J113">
            <v>1.70337748957409E-6</v>
          </cell>
        </row>
        <row r="114">
          <cell r="B114" t="str">
            <v>RHEM-CHPWOD</v>
          </cell>
          <cell r="C114" t="str">
            <v>VAR_cap</v>
          </cell>
          <cell r="D114" t="str">
            <v>-</v>
          </cell>
          <cell r="H114">
            <v>1.1146663033384999E-6</v>
          </cell>
          <cell r="I114">
            <v>1.6401856507738203E-6</v>
          </cell>
          <cell r="J114">
            <v>2.2694075432277733E-6</v>
          </cell>
        </row>
        <row r="115">
          <cell r="B115" t="str">
            <v>G-INTC-IMP00-FR</v>
          </cell>
          <cell r="C115" t="str">
            <v>VAR_fout</v>
          </cell>
          <cell r="D115" t="str">
            <v>ELC</v>
          </cell>
          <cell r="E115">
            <v>28.94862107149482</v>
          </cell>
          <cell r="F115">
            <v>12.779852492616538</v>
          </cell>
          <cell r="G115">
            <v>14.972023295432741</v>
          </cell>
          <cell r="H115">
            <v>11.272471042982158</v>
          </cell>
          <cell r="I115">
            <v>11.356118034288645</v>
          </cell>
          <cell r="J115">
            <v>10.400439758781371</v>
          </cell>
        </row>
        <row r="116">
          <cell r="B116" t="str">
            <v>G-INTC-IMP00-FR</v>
          </cell>
          <cell r="C116" t="str">
            <v>VAR_fin</v>
          </cell>
          <cell r="D116" t="str">
            <v>ELC_I-FR</v>
          </cell>
          <cell r="E116">
            <v>28.94862107149482</v>
          </cell>
          <cell r="F116">
            <v>12.779852492616538</v>
          </cell>
          <cell r="G116">
            <v>14.972023295432741</v>
          </cell>
          <cell r="H116">
            <v>11.272471042982158</v>
          </cell>
          <cell r="I116">
            <v>11.356118034288645</v>
          </cell>
          <cell r="J116">
            <v>10.400439758781371</v>
          </cell>
        </row>
        <row r="117">
          <cell r="B117" t="str">
            <v>G-INTC-IMP00-FR</v>
          </cell>
          <cell r="C117" t="str">
            <v>VAR_ncap</v>
          </cell>
          <cell r="D117" t="str">
            <v>-</v>
          </cell>
          <cell r="E117">
            <v>1.82586482386783E-7</v>
          </cell>
          <cell r="F117">
            <v>1.5593075327986199E-7</v>
          </cell>
          <cell r="G117">
            <v>1.4895358329191701E-7</v>
          </cell>
          <cell r="H117">
            <v>1.63583463228595E-7</v>
          </cell>
          <cell r="I117">
            <v>2.00061997001095E-7</v>
          </cell>
          <cell r="J117">
            <v>2.95980439921682E-7</v>
          </cell>
        </row>
        <row r="118">
          <cell r="B118" t="str">
            <v>G-INTC-IMP00-FR</v>
          </cell>
          <cell r="C118" t="str">
            <v>VAR_cap</v>
          </cell>
          <cell r="D118" t="str">
            <v>-</v>
          </cell>
          <cell r="E118">
            <v>1.4960579480117269</v>
          </cell>
          <cell r="F118">
            <v>1.200000358712803</v>
          </cell>
          <cell r="G118">
            <v>1.200000170755732</v>
          </cell>
          <cell r="H118">
            <v>1.2000001915678788</v>
          </cell>
          <cell r="I118">
            <v>1.1999998493148942</v>
          </cell>
          <cell r="J118">
            <v>1.1999997071622008</v>
          </cell>
        </row>
        <row r="119">
          <cell r="B119" t="str">
            <v>RHEM-CHPGFC</v>
          </cell>
          <cell r="C119" t="str">
            <v>VAR_fout</v>
          </cell>
          <cell r="D119" t="str">
            <v>CO2_R</v>
          </cell>
          <cell r="H119">
            <v>1.0129852093357299E-2</v>
          </cell>
          <cell r="I119">
            <v>3.2185229180332502E-2</v>
          </cell>
          <cell r="J119">
            <v>2.7944799726381499E-2</v>
          </cell>
        </row>
        <row r="120">
          <cell r="B120" t="str">
            <v>RHEM-CHPGFC</v>
          </cell>
          <cell r="C120" t="str">
            <v>VAR_fout</v>
          </cell>
          <cell r="D120" t="str">
            <v>RHEM_LTH_CHPNGA</v>
          </cell>
          <cell r="H120">
            <v>8.4487277033958537E-5</v>
          </cell>
          <cell r="I120">
            <v>2.6615586683877813E-4</v>
          </cell>
          <cell r="J120">
            <v>2.2296382760410736E-4</v>
          </cell>
        </row>
        <row r="121">
          <cell r="B121" t="str">
            <v>RHEM-CHPGFC</v>
          </cell>
          <cell r="C121" t="str">
            <v>VAR_fout</v>
          </cell>
          <cell r="D121" t="str">
            <v>RHEM_NKEV_GAS_ELC_CHP</v>
          </cell>
          <cell r="H121">
            <v>7.5435068780320075E-5</v>
          </cell>
          <cell r="I121">
            <v>2.5109044041394157E-4</v>
          </cell>
          <cell r="J121">
            <v>2.2296382760410736E-4</v>
          </cell>
        </row>
        <row r="122">
          <cell r="B122" t="str">
            <v>RHEM-CHPGFC</v>
          </cell>
          <cell r="C122" t="str">
            <v>VAR_fin</v>
          </cell>
          <cell r="D122" t="str">
            <v>RNGA</v>
          </cell>
          <cell r="H122">
            <v>1.7960730661980971E-4</v>
          </cell>
          <cell r="I122">
            <v>5.7066009184986741E-4</v>
          </cell>
          <cell r="J122">
            <v>4.9547517245357193E-4</v>
          </cell>
        </row>
        <row r="123">
          <cell r="B123" t="str">
            <v>RHEM-CHPGFC</v>
          </cell>
          <cell r="C123" t="str">
            <v>VAR_ncap</v>
          </cell>
          <cell r="D123" t="str">
            <v>-</v>
          </cell>
          <cell r="H123">
            <v>6.6537379517358002E-6</v>
          </cell>
          <cell r="I123">
            <v>2.01414753780703E-7</v>
          </cell>
          <cell r="J123">
            <v>5.5354812930192001E-6</v>
          </cell>
        </row>
        <row r="124">
          <cell r="B124" t="str">
            <v>RHEM-CHPGFC</v>
          </cell>
          <cell r="C124" t="str">
            <v>VAR_cap</v>
          </cell>
          <cell r="D124" t="str">
            <v>-</v>
          </cell>
          <cell r="H124">
            <v>6.6537379517358002E-6</v>
          </cell>
          <cell r="I124">
            <v>2.2159549334408974E-5</v>
          </cell>
          <cell r="J124">
            <v>1.9646476743582327E-5</v>
          </cell>
        </row>
        <row r="125">
          <cell r="B125" t="str">
            <v>EHYD-RUNS10</v>
          </cell>
          <cell r="C125" t="str">
            <v>VAR_fout</v>
          </cell>
          <cell r="D125" t="str">
            <v>ELC35</v>
          </cell>
          <cell r="F125">
            <v>3.2448454947441718E-4</v>
          </cell>
          <cell r="G125">
            <v>3.2505826461520689E-4</v>
          </cell>
          <cell r="H125">
            <v>3.2970229115715288E-4</v>
          </cell>
          <cell r="I125">
            <v>3.3497325509097354E-4</v>
          </cell>
          <cell r="J125">
            <v>3.4059973117474805E-4</v>
          </cell>
        </row>
        <row r="126">
          <cell r="B126" t="str">
            <v>EHYD-RUNS10</v>
          </cell>
          <cell r="C126" t="str">
            <v>VAR_fin</v>
          </cell>
          <cell r="D126" t="str">
            <v>HYDR</v>
          </cell>
          <cell r="F126">
            <v>3.2448454947441718E-4</v>
          </cell>
          <cell r="G126">
            <v>3.2505826461520689E-4</v>
          </cell>
          <cell r="H126">
            <v>3.2970229115715288E-4</v>
          </cell>
          <cell r="I126">
            <v>3.3497325509097354E-4</v>
          </cell>
          <cell r="J126">
            <v>3.4059973117474805E-4</v>
          </cell>
        </row>
        <row r="127">
          <cell r="B127" t="str">
            <v>EHYD-RUNS10</v>
          </cell>
          <cell r="C127" t="str">
            <v>VAR_ncap</v>
          </cell>
          <cell r="D127" t="str">
            <v>-</v>
          </cell>
          <cell r="F127">
            <v>2.9290047026775698E-5</v>
          </cell>
          <cell r="G127">
            <v>4.4136436288859E-8</v>
          </cell>
          <cell r="H127">
            <v>2.5485953242504499E-8</v>
          </cell>
          <cell r="I127">
            <v>1.85048669483229E-8</v>
          </cell>
          <cell r="J127">
            <v>1.78763998283912E-8</v>
          </cell>
        </row>
        <row r="128">
          <cell r="B128" t="str">
            <v>EHYD-RUNS10</v>
          </cell>
          <cell r="C128" t="str">
            <v>VAR_cap</v>
          </cell>
          <cell r="D128" t="str">
            <v>-</v>
          </cell>
          <cell r="F128">
            <v>2.9290047026775698E-5</v>
          </cell>
          <cell r="G128">
            <v>2.9334183463064501E-5</v>
          </cell>
          <cell r="H128">
            <v>2.9359669416307001E-5</v>
          </cell>
          <cell r="I128">
            <v>2.9416481995408302E-5</v>
          </cell>
          <cell r="J128">
            <v>2.9434358395236699E-5</v>
          </cell>
        </row>
        <row r="129">
          <cell r="B129" t="str">
            <v>SUP_WSTBIO</v>
          </cell>
          <cell r="C129" t="str">
            <v>VAR_fout</v>
          </cell>
          <cell r="D129" t="str">
            <v>ELC35</v>
          </cell>
          <cell r="E129">
            <v>0.11258767786369436</v>
          </cell>
          <cell r="F129">
            <v>0.11274335935453711</v>
          </cell>
          <cell r="G129">
            <v>0.10856000358007128</v>
          </cell>
          <cell r="H129">
            <v>0.10893130376211423</v>
          </cell>
          <cell r="I129">
            <v>0.1060510922480682</v>
          </cell>
          <cell r="J129">
            <v>9.9557754678886348E-2</v>
          </cell>
        </row>
        <row r="130">
          <cell r="B130" t="str">
            <v>SUP_WSTBIO</v>
          </cell>
          <cell r="C130" t="str">
            <v>VAR_fout</v>
          </cell>
          <cell r="D130" t="str">
            <v>BIO</v>
          </cell>
          <cell r="E130">
            <v>5.6293838931847251</v>
          </cell>
          <cell r="F130">
            <v>5.637167967726854</v>
          </cell>
          <cell r="G130">
            <v>5.4280001790035612</v>
          </cell>
          <cell r="H130">
            <v>5.4465651881057164</v>
          </cell>
          <cell r="I130">
            <v>5.3025546124034086</v>
          </cell>
          <cell r="J130">
            <v>4.9778877339443213</v>
          </cell>
        </row>
        <row r="131">
          <cell r="B131" t="str">
            <v>SUP_WSTBIO</v>
          </cell>
          <cell r="C131" t="str">
            <v>VAR_fin</v>
          </cell>
          <cell r="D131" t="str">
            <v>CWST</v>
          </cell>
          <cell r="E131">
            <v>9.6793235054816122</v>
          </cell>
          <cell r="F131">
            <v>9.6927076656514917</v>
          </cell>
          <cell r="G131">
            <v>9.3330585934981229</v>
          </cell>
          <cell r="H131">
            <v>9.3649798005771974</v>
          </cell>
          <cell r="I131">
            <v>9.1173639021267601</v>
          </cell>
          <cell r="J131">
            <v>8.5591223951076856</v>
          </cell>
        </row>
        <row r="132">
          <cell r="B132" t="str">
            <v>SUP_WSTBIO</v>
          </cell>
          <cell r="C132" t="str">
            <v>VAR_ncap</v>
          </cell>
          <cell r="D132" t="str">
            <v>-</v>
          </cell>
          <cell r="E132">
            <v>4.0952278288248298E-3</v>
          </cell>
          <cell r="F132">
            <v>2.9404862246149298E-4</v>
          </cell>
          <cell r="G132">
            <v>1.4740576831898501E-7</v>
          </cell>
          <cell r="H132">
            <v>6.6383235829231405E-2</v>
          </cell>
          <cell r="I132">
            <v>1.43342534117042E-2</v>
          </cell>
          <cell r="J132">
            <v>6.2415049380496301E-2</v>
          </cell>
        </row>
        <row r="133">
          <cell r="B133" t="str">
            <v>SUP_WSTBIO</v>
          </cell>
          <cell r="C133" t="str">
            <v>VAR_cap</v>
          </cell>
          <cell r="D133" t="str">
            <v>-</v>
          </cell>
          <cell r="E133">
            <v>0.2126657079716972</v>
          </cell>
          <cell r="F133">
            <v>0.21295968151713343</v>
          </cell>
          <cell r="G133">
            <v>0.21295950366901856</v>
          </cell>
          <cell r="H133">
            <v>0.20575832458630106</v>
          </cell>
          <cell r="I133">
            <v>0.2003178527391403</v>
          </cell>
          <cell r="J133">
            <v>0.18805272803281789</v>
          </cell>
        </row>
        <row r="134">
          <cell r="B134" t="str">
            <v>ITOT-CHPNGACCS</v>
          </cell>
          <cell r="C134" t="str">
            <v>VAR_fout</v>
          </cell>
          <cell r="D134" t="str">
            <v>CO2_I</v>
          </cell>
          <cell r="I134">
            <v>3.2703511439234E-3</v>
          </cell>
          <cell r="J134">
            <v>1.7659891824603001E-3</v>
          </cell>
        </row>
        <row r="135">
          <cell r="B135" t="str">
            <v>ITOT-CHPNGACCS</v>
          </cell>
          <cell r="C135" t="str">
            <v>VAR_fin</v>
          </cell>
          <cell r="D135" t="str">
            <v>INGA</v>
          </cell>
          <cell r="I135">
            <v>5.7984949360343884E-5</v>
          </cell>
          <cell r="J135">
            <v>3.1311864937239336E-5</v>
          </cell>
        </row>
        <row r="136">
          <cell r="B136" t="str">
            <v>SCOM-ESOLPV</v>
          </cell>
          <cell r="C136" t="str">
            <v>VAR_fout</v>
          </cell>
          <cell r="D136" t="str">
            <v>SCOM_SOL_ELC</v>
          </cell>
          <cell r="E136">
            <v>2.8396236857719668</v>
          </cell>
          <cell r="F136">
            <v>3.294455101729461</v>
          </cell>
          <cell r="G136">
            <v>3.6834112853869891</v>
          </cell>
          <cell r="H136">
            <v>4.7261901026427324</v>
          </cell>
          <cell r="I136">
            <v>6.3517225292136166</v>
          </cell>
          <cell r="J136">
            <v>8.5362146328255211</v>
          </cell>
        </row>
        <row r="137">
          <cell r="B137" t="str">
            <v>SCOM-ESOLPV</v>
          </cell>
          <cell r="C137" t="str">
            <v>VAR_fin</v>
          </cell>
          <cell r="D137" t="str">
            <v>SOL</v>
          </cell>
          <cell r="E137">
            <v>2.8396236857719668</v>
          </cell>
          <cell r="F137">
            <v>3.294455101729461</v>
          </cell>
          <cell r="G137">
            <v>3.6834112853869891</v>
          </cell>
          <cell r="H137">
            <v>4.7261901026427324</v>
          </cell>
          <cell r="I137">
            <v>6.3517225292136166</v>
          </cell>
          <cell r="J137">
            <v>8.5362146328255211</v>
          </cell>
        </row>
        <row r="138">
          <cell r="B138" t="str">
            <v>SCOM-ESOLPV</v>
          </cell>
          <cell r="C138" t="str">
            <v>VAR_fin</v>
          </cell>
          <cell r="D138" t="str">
            <v>SOLPVC</v>
          </cell>
          <cell r="E138">
            <v>2.8396236857719699</v>
          </cell>
          <cell r="F138">
            <v>3.2944551017294601</v>
          </cell>
          <cell r="G138">
            <v>3.68341128538699</v>
          </cell>
          <cell r="H138">
            <v>4.7261901026427298</v>
          </cell>
          <cell r="I138">
            <v>6.3517225292136201</v>
          </cell>
          <cell r="J138">
            <v>8.5362146328255193</v>
          </cell>
        </row>
        <row r="139">
          <cell r="B139" t="str">
            <v>SCOM-ESOLPV</v>
          </cell>
          <cell r="C139" t="str">
            <v>VAR_ncap</v>
          </cell>
          <cell r="D139" t="str">
            <v>-</v>
          </cell>
          <cell r="F139">
            <v>2.1819748901256399E-8</v>
          </cell>
          <cell r="G139">
            <v>3.1270065067659197E-8</v>
          </cell>
          <cell r="H139">
            <v>0.27176353734240299</v>
          </cell>
          <cell r="I139">
            <v>0.65903103769898796</v>
          </cell>
          <cell r="J139">
            <v>1.18611647985734</v>
          </cell>
        </row>
        <row r="140">
          <cell r="B140" t="str">
            <v>SCOM-ESOLPV</v>
          </cell>
          <cell r="C140" t="str">
            <v>VAR_cap</v>
          </cell>
          <cell r="D140" t="str">
            <v>-</v>
          </cell>
          <cell r="E140">
            <v>0.90292899999999998</v>
          </cell>
          <cell r="F140">
            <v>1.1231012833877589</v>
          </cell>
          <cell r="G140">
            <v>1.175229053089814</v>
          </cell>
          <cell r="H140">
            <v>1.3624227686728969</v>
          </cell>
          <cell r="I140">
            <v>1.8310163626972891</v>
          </cell>
          <cell r="J140">
            <v>2.4607417278636401</v>
          </cell>
        </row>
        <row r="141">
          <cell r="B141" t="str">
            <v>D-SCOM_LTH</v>
          </cell>
          <cell r="C141" t="str">
            <v>VAR_fout</v>
          </cell>
          <cell r="D141" t="str">
            <v>SCOM_LTH_DH</v>
          </cell>
          <cell r="E141">
            <v>5.6100003194532473</v>
          </cell>
          <cell r="F141">
            <v>6.5817669106849843</v>
          </cell>
          <cell r="G141">
            <v>5.2115716586177845</v>
          </cell>
          <cell r="H141">
            <v>5.8356933230581651</v>
          </cell>
          <cell r="I141">
            <v>6.1112783464127727</v>
          </cell>
          <cell r="J141">
            <v>5.7398598169685693</v>
          </cell>
        </row>
        <row r="142">
          <cell r="B142" t="str">
            <v>D-SCOM_LTH</v>
          </cell>
          <cell r="C142" t="str">
            <v>VAR_fin</v>
          </cell>
          <cell r="D142" t="str">
            <v>LTH</v>
          </cell>
          <cell r="E142">
            <v>6.0987760809859797</v>
          </cell>
          <cell r="F142">
            <v>7.1533281378218332</v>
          </cell>
          <cell r="G142">
            <v>5.6619129787578579</v>
          </cell>
          <cell r="H142">
            <v>6.335804948578363</v>
          </cell>
          <cell r="I142">
            <v>6.6263090374463847</v>
          </cell>
          <cell r="J142">
            <v>6.2154408548320337</v>
          </cell>
        </row>
        <row r="143">
          <cell r="B143" t="str">
            <v>D-SCOM_LTH</v>
          </cell>
          <cell r="C143" t="str">
            <v>VAR_ncap</v>
          </cell>
          <cell r="D143" t="str">
            <v>-</v>
          </cell>
          <cell r="E143">
            <v>0.28940282857015398</v>
          </cell>
          <cell r="I143">
            <v>1.3171176190694901E-8</v>
          </cell>
          <cell r="J143">
            <v>2.0432349066450101E-8</v>
          </cell>
        </row>
        <row r="144">
          <cell r="B144" t="str">
            <v>D-SCOM_LTH</v>
          </cell>
          <cell r="C144" t="str">
            <v>VAR_cap</v>
          </cell>
          <cell r="D144" t="str">
            <v>-</v>
          </cell>
          <cell r="E144">
            <v>0.28940282857015398</v>
          </cell>
          <cell r="F144">
            <v>0.28940282857015398</v>
          </cell>
          <cell r="G144">
            <v>0.28940282857015398</v>
          </cell>
          <cell r="H144">
            <v>0.28940282857015398</v>
          </cell>
          <cell r="I144">
            <v>0.28940285389195203</v>
          </cell>
          <cell r="J144">
            <v>0.28940287432430101</v>
          </cell>
        </row>
        <row r="145">
          <cell r="B145" t="str">
            <v>EHYD-RUNS15</v>
          </cell>
          <cell r="C145" t="str">
            <v>VAR_fout</v>
          </cell>
          <cell r="D145" t="str">
            <v>ELC35</v>
          </cell>
          <cell r="F145">
            <v>1.1249706776974141E-4</v>
          </cell>
          <cell r="G145">
            <v>1.1079597296118646E-4</v>
          </cell>
          <cell r="H145">
            <v>1.1025147741926536E-4</v>
          </cell>
          <cell r="I145">
            <v>1.1573300198501115E-4</v>
          </cell>
          <cell r="J145">
            <v>1.2473906709661547E-4</v>
          </cell>
        </row>
        <row r="146">
          <cell r="B146" t="str">
            <v>EHYD-RUNS15</v>
          </cell>
          <cell r="C146" t="str">
            <v>VAR_fin</v>
          </cell>
          <cell r="D146" t="str">
            <v>HYDR</v>
          </cell>
          <cell r="F146">
            <v>1.1249706776974141E-4</v>
          </cell>
          <cell r="G146">
            <v>1.1079597296118646E-4</v>
          </cell>
          <cell r="H146">
            <v>1.1025147741926536E-4</v>
          </cell>
          <cell r="I146">
            <v>1.1573300198501115E-4</v>
          </cell>
          <cell r="J146">
            <v>1.2473906709661547E-4</v>
          </cell>
        </row>
        <row r="147">
          <cell r="B147" t="str">
            <v>EHYD-RUNS15</v>
          </cell>
          <cell r="C147" t="str">
            <v>VAR_ncap</v>
          </cell>
          <cell r="D147" t="str">
            <v>-</v>
          </cell>
          <cell r="F147">
            <v>9.3307654755608407E-6</v>
          </cell>
          <cell r="G147">
            <v>1.16724527685433E-8</v>
          </cell>
        </row>
        <row r="148">
          <cell r="B148" t="str">
            <v>EHYD-RUNS15</v>
          </cell>
          <cell r="C148" t="str">
            <v>VAR_cap</v>
          </cell>
          <cell r="D148" t="str">
            <v>-</v>
          </cell>
          <cell r="F148">
            <v>9.3307654755608407E-6</v>
          </cell>
          <cell r="G148">
            <v>9.3424379283293908E-6</v>
          </cell>
          <cell r="H148">
            <v>9.3424379283293908E-6</v>
          </cell>
          <cell r="I148">
            <v>9.3530940174260297E-6</v>
          </cell>
          <cell r="J148">
            <v>9.3530940174260297E-6</v>
          </cell>
        </row>
        <row r="149">
          <cell r="B149" t="str">
            <v>EHYD-RUN10</v>
          </cell>
          <cell r="C149" t="str">
            <v>VAR_fout</v>
          </cell>
          <cell r="D149" t="str">
            <v>ELC13</v>
          </cell>
          <cell r="F149">
            <v>5.0077657537540951E-4</v>
          </cell>
          <cell r="G149">
            <v>5.1482474275730921E-4</v>
          </cell>
          <cell r="H149">
            <v>5.2787754231125976E-4</v>
          </cell>
          <cell r="I149">
            <v>5.2416889719150619E-4</v>
          </cell>
          <cell r="J149">
            <v>5.1859004357527379E-4</v>
          </cell>
        </row>
        <row r="150">
          <cell r="B150" t="str">
            <v>EHYD-RUN10</v>
          </cell>
          <cell r="C150" t="str">
            <v>VAR_fin</v>
          </cell>
          <cell r="D150" t="str">
            <v>HYDR</v>
          </cell>
          <cell r="F150">
            <v>5.0077657537540951E-4</v>
          </cell>
          <cell r="G150">
            <v>5.1482474275730921E-4</v>
          </cell>
          <cell r="H150">
            <v>5.2787754231125976E-4</v>
          </cell>
          <cell r="I150">
            <v>5.2416889719150619E-4</v>
          </cell>
          <cell r="J150">
            <v>5.1859004357527379E-4</v>
          </cell>
        </row>
        <row r="151">
          <cell r="B151" t="str">
            <v>EHYD-RUN10</v>
          </cell>
          <cell r="C151" t="str">
            <v>VAR_ncap</v>
          </cell>
          <cell r="D151" t="str">
            <v>-</v>
          </cell>
          <cell r="F151">
            <v>4.2900976652515601E-5</v>
          </cell>
          <cell r="G151">
            <v>3.4203443004126202E-7</v>
          </cell>
          <cell r="H151">
            <v>7.2945834171854703E-8</v>
          </cell>
          <cell r="I151">
            <v>3.82302267282511E-8</v>
          </cell>
          <cell r="J151">
            <v>3.2837053216243897E-8</v>
          </cell>
        </row>
        <row r="152">
          <cell r="B152" t="str">
            <v>EHYD-RUN10</v>
          </cell>
          <cell r="C152" t="str">
            <v>VAR_cap</v>
          </cell>
          <cell r="D152" t="str">
            <v>-</v>
          </cell>
          <cell r="F152">
            <v>4.2900976652515601E-5</v>
          </cell>
          <cell r="G152">
            <v>4.3243011082556902E-5</v>
          </cell>
          <cell r="H152">
            <v>4.3315956916728698E-5</v>
          </cell>
          <cell r="I152">
            <v>4.3670387246336397E-5</v>
          </cell>
          <cell r="J152">
            <v>4.3703224299552603E-5</v>
          </cell>
        </row>
        <row r="153">
          <cell r="B153" t="str">
            <v>ITOT-CHPWOD</v>
          </cell>
          <cell r="C153" t="str">
            <v>VAR_fout</v>
          </cell>
          <cell r="D153" t="str">
            <v>ITOT_LTH_CHP</v>
          </cell>
          <cell r="E153">
            <v>0.65961086032562566</v>
          </cell>
          <cell r="F153">
            <v>0.60066618901333635</v>
          </cell>
          <cell r="G153">
            <v>3.7137378533465508</v>
          </cell>
          <cell r="H153">
            <v>2.6452007802517947</v>
          </cell>
          <cell r="I153">
            <v>9.330160020696983</v>
          </cell>
          <cell r="J153">
            <v>11.617216401684972</v>
          </cell>
        </row>
        <row r="154">
          <cell r="B154" t="str">
            <v>ITOT-CHPWOD</v>
          </cell>
          <cell r="C154" t="str">
            <v>VAR_fout</v>
          </cell>
          <cell r="D154" t="str">
            <v>ITOT_KEV_WOD_ELC_CHP</v>
          </cell>
          <cell r="E154">
            <v>0.17247306367158746</v>
          </cell>
          <cell r="F154">
            <v>0.17247539744963059</v>
          </cell>
          <cell r="G154">
            <v>1.2504561762159103</v>
          </cell>
          <cell r="H154">
            <v>1.2504585506644803</v>
          </cell>
          <cell r="I154">
            <v>4.4106211006931115</v>
          </cell>
          <cell r="J154">
            <v>5.4917750262510685</v>
          </cell>
        </row>
        <row r="155">
          <cell r="B155" t="str">
            <v>ITOT-CHPWOD</v>
          </cell>
          <cell r="C155" t="str">
            <v>VAR_fin</v>
          </cell>
          <cell r="D155" t="str">
            <v>IWOD</v>
          </cell>
          <cell r="E155">
            <v>0.87264733506122594</v>
          </cell>
          <cell r="F155">
            <v>0.76377723423219313</v>
          </cell>
          <cell r="G155">
            <v>4.6648014250130689</v>
          </cell>
          <cell r="H155">
            <v>3.6941783589082848</v>
          </cell>
          <cell r="I155">
            <v>12.490964326754108</v>
          </cell>
          <cell r="J155">
            <v>14.935708112762171</v>
          </cell>
        </row>
        <row r="156">
          <cell r="B156" t="str">
            <v>ITOT-CHPWOD</v>
          </cell>
          <cell r="C156" t="str">
            <v>VAR_ncap</v>
          </cell>
          <cell r="D156" t="str">
            <v>-</v>
          </cell>
          <cell r="F156">
            <v>4.6981641164099697E-3</v>
          </cell>
          <cell r="G156">
            <v>3.9857728932231898E-2</v>
          </cell>
          <cell r="H156">
            <v>1.4892769254900101E-7</v>
          </cell>
          <cell r="I156">
            <v>8.8373625306310905E-2</v>
          </cell>
          <cell r="J156">
            <v>0.110306616374181</v>
          </cell>
        </row>
        <row r="157">
          <cell r="B157" t="str">
            <v>ITOT-CHPWOD</v>
          </cell>
          <cell r="C157" t="str">
            <v>VAR_cap</v>
          </cell>
          <cell r="D157" t="str">
            <v>-</v>
          </cell>
          <cell r="E157">
            <v>6.3787334633501197E-3</v>
          </cell>
          <cell r="F157">
            <v>6.3771727063051294E-3</v>
          </cell>
          <cell r="G157">
            <v>4.6234889286964197E-2</v>
          </cell>
          <cell r="H157">
            <v>4.6234994948789437E-2</v>
          </cell>
          <cell r="I157">
            <v>0.16308024507962129</v>
          </cell>
          <cell r="J157">
            <v>0.20305657506772989</v>
          </cell>
        </row>
        <row r="158">
          <cell r="B158" t="str">
            <v>EHYD-RUN15</v>
          </cell>
          <cell r="C158" t="str">
            <v>VAR_fout</v>
          </cell>
          <cell r="D158" t="str">
            <v>ELC13</v>
          </cell>
          <cell r="F158">
            <v>1.8109316761181314E-4</v>
          </cell>
          <cell r="G158">
            <v>1.8755770633912359E-4</v>
          </cell>
          <cell r="H158">
            <v>1.9386825807545381E-4</v>
          </cell>
          <cell r="I158">
            <v>2.27766972335781E-4</v>
          </cell>
          <cell r="J158">
            <v>2.4119939907311217E-4</v>
          </cell>
        </row>
        <row r="159">
          <cell r="B159" t="str">
            <v>EHYD-RUN15</v>
          </cell>
          <cell r="C159" t="str">
            <v>VAR_fin</v>
          </cell>
          <cell r="D159" t="str">
            <v>HYDR</v>
          </cell>
          <cell r="F159">
            <v>1.8109316761181314E-4</v>
          </cell>
          <cell r="G159">
            <v>1.8755770633912359E-4</v>
          </cell>
          <cell r="H159">
            <v>1.9386825807545381E-4</v>
          </cell>
          <cell r="I159">
            <v>2.27766972335781E-4</v>
          </cell>
          <cell r="J159">
            <v>2.4119939907311217E-4</v>
          </cell>
        </row>
        <row r="160">
          <cell r="B160" t="str">
            <v>EHYD-RUN15</v>
          </cell>
          <cell r="C160" t="str">
            <v>VAR_ncap</v>
          </cell>
          <cell r="D160" t="str">
            <v>-</v>
          </cell>
          <cell r="F160">
            <v>1.5469966644663E-5</v>
          </cell>
          <cell r="G160">
            <v>1.0899592267377501E-7</v>
          </cell>
          <cell r="H160">
            <v>3.0214605940161003E-8</v>
          </cell>
          <cell r="I160">
            <v>6.8655968561487506E-8</v>
          </cell>
          <cell r="J160">
            <v>3.1434359828440601E-8</v>
          </cell>
        </row>
        <row r="161">
          <cell r="B161" t="str">
            <v>EHYD-RUN15</v>
          </cell>
          <cell r="C161" t="str">
            <v>VAR_cap</v>
          </cell>
          <cell r="D161" t="str">
            <v>-</v>
          </cell>
          <cell r="F161">
            <v>1.5469966644663E-5</v>
          </cell>
          <cell r="G161">
            <v>1.55789625673368E-5</v>
          </cell>
          <cell r="H161">
            <v>1.5609177173277001E-5</v>
          </cell>
          <cell r="I161">
            <v>1.7122506156134E-5</v>
          </cell>
          <cell r="J161">
            <v>1.71539405159624E-5</v>
          </cell>
        </row>
        <row r="162">
          <cell r="B162" t="str">
            <v>SCOM-SWHSTG-CHPWOD</v>
          </cell>
          <cell r="C162" t="str">
            <v>VAR_fout</v>
          </cell>
          <cell r="D162" t="str">
            <v>AUX_SCOM-CHPWOD_OUT</v>
          </cell>
          <cell r="G162">
            <v>2.1831282594342781E-6</v>
          </cell>
          <cell r="H162">
            <v>2.9236013602734366E-4</v>
          </cell>
          <cell r="I162">
            <v>9.4837197429339351E-4</v>
          </cell>
          <cell r="J162">
            <v>2.1113299881676279E-3</v>
          </cell>
        </row>
        <row r="163">
          <cell r="B163" t="str">
            <v>SCOM-SWHSTG-CHPWOD</v>
          </cell>
          <cell r="C163" t="str">
            <v>VAR_fout</v>
          </cell>
          <cell r="D163" t="str">
            <v>SCOM_LTH_CHPWOD</v>
          </cell>
          <cell r="F163">
            <v>2.1390753519897762E-6</v>
          </cell>
          <cell r="G163">
            <v>2.1859164181308744E-6</v>
          </cell>
          <cell r="H163">
            <v>2.9236013602734306E-4</v>
          </cell>
          <cell r="I163">
            <v>9.4837197429339254E-4</v>
          </cell>
          <cell r="J163">
            <v>2.1113299881676279E-3</v>
          </cell>
        </row>
        <row r="164">
          <cell r="B164" t="str">
            <v>SCOM-SWHSTG-CHPWOD</v>
          </cell>
          <cell r="C164" t="str">
            <v>VAR_fin</v>
          </cell>
          <cell r="D164" t="str">
            <v>AUX_SCOM-CHPWOD_IN</v>
          </cell>
          <cell r="G164">
            <v>2.1859164181308744E-6</v>
          </cell>
          <cell r="H164">
            <v>3.3605174723595359E-4</v>
          </cell>
          <cell r="I164">
            <v>1.0198852916950482E-3</v>
          </cell>
          <cell r="J164">
            <v>2.1326699556087651E-3</v>
          </cell>
        </row>
        <row r="165">
          <cell r="B165" t="str">
            <v>SCOM-SWHSTG-CHPWOD</v>
          </cell>
          <cell r="C165" t="str">
            <v>VAR_fin</v>
          </cell>
          <cell r="D165" t="str">
            <v>SCOM_LTH_CHPWOD</v>
          </cell>
          <cell r="G165">
            <v>2.1859164181308744E-6</v>
          </cell>
          <cell r="H165">
            <v>3.3605174723595359E-4</v>
          </cell>
          <cell r="I165">
            <v>1.0198852916950482E-3</v>
          </cell>
          <cell r="J165">
            <v>2.1326699556087651E-3</v>
          </cell>
        </row>
        <row r="166">
          <cell r="B166" t="str">
            <v>SCOM-SWHSTG-CHPWOD</v>
          </cell>
          <cell r="C166" t="str">
            <v>VAR_ncap</v>
          </cell>
          <cell r="D166" t="str">
            <v>-</v>
          </cell>
          <cell r="E166">
            <v>1.41575003418647E-4</v>
          </cell>
          <cell r="F166">
            <v>3.7970047080262199E-6</v>
          </cell>
          <cell r="G166">
            <v>6.6395775131432502E-6</v>
          </cell>
          <cell r="H166">
            <v>6.7950905533485603E-6</v>
          </cell>
          <cell r="I166">
            <v>1.3826667138672499E-5</v>
          </cell>
          <cell r="J166">
            <v>3.8873260636493303E-5</v>
          </cell>
        </row>
        <row r="167">
          <cell r="B167" t="str">
            <v>SCOM-SWHSTG-CHPWOD</v>
          </cell>
          <cell r="C167" t="str">
            <v>VAR_cap</v>
          </cell>
          <cell r="D167" t="str">
            <v>-</v>
          </cell>
          <cell r="E167">
            <v>1.41575003418647E-4</v>
          </cell>
          <cell r="F167">
            <v>1.4493137182611813E-4</v>
          </cell>
          <cell r="G167">
            <v>1.504784270613543E-4</v>
          </cell>
          <cell r="H167">
            <v>1.5565538392335802E-4</v>
          </cell>
          <cell r="I167">
            <v>2.2116066622485383E-4</v>
          </cell>
          <cell r="J167">
            <v>1.3399276104619822E-4</v>
          </cell>
        </row>
        <row r="168">
          <cell r="B168" t="str">
            <v>RHNM-ESOLPV</v>
          </cell>
          <cell r="C168" t="str">
            <v>VAR_fout</v>
          </cell>
          <cell r="D168" t="str">
            <v>RHNM_SOL_ELC</v>
          </cell>
          <cell r="F168">
            <v>6.752177758962193E-5</v>
          </cell>
          <cell r="G168">
            <v>2.2376984641127084E-4</v>
          </cell>
          <cell r="H168">
            <v>2.870456804197649E-4</v>
          </cell>
          <cell r="I168">
            <v>3.8459745975988796E-4</v>
          </cell>
          <cell r="J168">
            <v>5.121651244992002E-4</v>
          </cell>
        </row>
        <row r="169">
          <cell r="B169" t="str">
            <v>RHNM-ESOLPV</v>
          </cell>
          <cell r="C169" t="str">
            <v>VAR_fin</v>
          </cell>
          <cell r="D169" t="str">
            <v>SOL</v>
          </cell>
          <cell r="F169">
            <v>6.752177758962193E-5</v>
          </cell>
          <cell r="G169">
            <v>2.2376984641127084E-4</v>
          </cell>
          <cell r="H169">
            <v>2.870456804197649E-4</v>
          </cell>
          <cell r="I169">
            <v>3.8459745975988796E-4</v>
          </cell>
          <cell r="J169">
            <v>5.121651244992002E-4</v>
          </cell>
        </row>
        <row r="170">
          <cell r="B170" t="str">
            <v>RHNM-ESOLPV</v>
          </cell>
          <cell r="C170" t="str">
            <v>VAR_fin</v>
          </cell>
          <cell r="D170" t="str">
            <v>SOLPVC</v>
          </cell>
          <cell r="F170">
            <v>6.7521777589621903E-5</v>
          </cell>
          <cell r="G170">
            <v>2.2376984641127101E-4</v>
          </cell>
          <cell r="H170">
            <v>2.8704568041976501E-4</v>
          </cell>
          <cell r="I170">
            <v>3.8459745975988802E-4</v>
          </cell>
          <cell r="J170">
            <v>5.1216512449919998E-4</v>
          </cell>
        </row>
        <row r="171">
          <cell r="B171" t="str">
            <v>RHNM-ESOLPV</v>
          </cell>
          <cell r="C171" t="str">
            <v>VAR_ncap</v>
          </cell>
          <cell r="D171" t="str">
            <v>-</v>
          </cell>
          <cell r="F171">
            <v>2.3025950604805E-5</v>
          </cell>
          <cell r="G171">
            <v>4.8333572273768703E-5</v>
          </cell>
          <cell r="H171">
            <v>1.13828669758744E-5</v>
          </cell>
          <cell r="I171">
            <v>2.60105394447155E-5</v>
          </cell>
          <cell r="J171">
            <v>1.08151367323679E-4</v>
          </cell>
        </row>
        <row r="172">
          <cell r="B172" t="str">
            <v>RHNM-ESOLPV</v>
          </cell>
          <cell r="C172" t="str">
            <v>VAR_cap</v>
          </cell>
          <cell r="D172" t="str">
            <v>-</v>
          </cell>
          <cell r="F172">
            <v>2.3025950604805E-5</v>
          </cell>
          <cell r="G172">
            <v>7.1359522878573805E-5</v>
          </cell>
          <cell r="H172">
            <v>8.2742389854448096E-5</v>
          </cell>
          <cell r="I172">
            <v>1.10868525049876E-4</v>
          </cell>
          <cell r="J172">
            <v>1.47642280719191E-4</v>
          </cell>
        </row>
        <row r="173">
          <cell r="B173" t="str">
            <v>CHPNGA</v>
          </cell>
          <cell r="C173" t="str">
            <v>VAR_fout</v>
          </cell>
          <cell r="D173" t="str">
            <v>ELC35</v>
          </cell>
          <cell r="E173">
            <v>0.96588041323867746</v>
          </cell>
          <cell r="F173">
            <v>1.6108509878430271E-5</v>
          </cell>
          <cell r="G173">
            <v>3.2178296612961631E-4</v>
          </cell>
          <cell r="H173">
            <v>1.1373744926524367</v>
          </cell>
          <cell r="I173">
            <v>2.1674965211586432</v>
          </cell>
          <cell r="J173">
            <v>1.7533371537323359</v>
          </cell>
        </row>
        <row r="174">
          <cell r="B174" t="str">
            <v>CHPNGA</v>
          </cell>
          <cell r="C174" t="str">
            <v>VAR_fout</v>
          </cell>
          <cell r="D174" t="str">
            <v>LTH</v>
          </cell>
          <cell r="E174">
            <v>1.8035505918614723</v>
          </cell>
          <cell r="F174">
            <v>3.0953387140711917E-5</v>
          </cell>
          <cell r="G174">
            <v>6.4453008327956839E-4</v>
          </cell>
          <cell r="H174">
            <v>2.4325389930671566</v>
          </cell>
          <cell r="I174">
            <v>4.5858475615603504</v>
          </cell>
          <cell r="J174">
            <v>3.6701324346629622</v>
          </cell>
        </row>
        <row r="175">
          <cell r="B175" t="str">
            <v>CHPNGA</v>
          </cell>
          <cell r="C175" t="str">
            <v>VAR_fout</v>
          </cell>
          <cell r="D175" t="str">
            <v>CO2_E</v>
          </cell>
          <cell r="E175">
            <v>206.84005831496901</v>
          </cell>
          <cell r="F175">
            <v>4.2890843926088303E-3</v>
          </cell>
          <cell r="G175">
            <v>8.8179345774030304E-2</v>
          </cell>
          <cell r="H175">
            <v>260.12919407456098</v>
          </cell>
          <cell r="I175">
            <v>490.39649397046998</v>
          </cell>
          <cell r="J175">
            <v>392.47168260187902</v>
          </cell>
        </row>
        <row r="176">
          <cell r="B176" t="str">
            <v>CHPNGA</v>
          </cell>
          <cell r="C176" t="str">
            <v>VAR_fin</v>
          </cell>
          <cell r="D176" t="str">
            <v>ENGA</v>
          </cell>
          <cell r="E176">
            <v>3.6673769204781768</v>
          </cell>
          <cell r="F176">
            <v>7.6047595613631792E-5</v>
          </cell>
          <cell r="G176">
            <v>1.5634635775537283E-3</v>
          </cell>
          <cell r="H176">
            <v>4.6122197530950508</v>
          </cell>
          <cell r="I176">
            <v>8.6949732973487652</v>
          </cell>
          <cell r="J176">
            <v>6.9587177766290651</v>
          </cell>
        </row>
        <row r="177">
          <cell r="B177" t="str">
            <v>CHPNGA</v>
          </cell>
          <cell r="C177" t="str">
            <v>VAR_ncap</v>
          </cell>
          <cell r="D177" t="str">
            <v>-</v>
          </cell>
          <cell r="F177">
            <v>9.9156093621989896E-8</v>
          </cell>
          <cell r="G177">
            <v>6.5840604884303202E-5</v>
          </cell>
          <cell r="H177">
            <v>4.2359822918741498E-2</v>
          </cell>
          <cell r="I177">
            <v>2.9369918049502699E-2</v>
          </cell>
          <cell r="J177">
            <v>2.8873465616023001E-2</v>
          </cell>
        </row>
        <row r="178">
          <cell r="B178" t="str">
            <v>CHPNGA</v>
          </cell>
          <cell r="C178" t="str">
            <v>VAR_cap</v>
          </cell>
          <cell r="D178" t="str">
            <v>-</v>
          </cell>
          <cell r="E178">
            <v>4.3460808642303103E-2</v>
          </cell>
          <cell r="F178">
            <v>5.4123657056287522E-6</v>
          </cell>
          <cell r="G178">
            <v>7.1168793498221916E-5</v>
          </cell>
          <cell r="H178">
            <v>4.2430718037907197E-2</v>
          </cell>
          <cell r="I178">
            <v>0.10860901414569836</v>
          </cell>
          <cell r="J178">
            <v>9.8593687478802206E-2</v>
          </cell>
        </row>
        <row r="179">
          <cell r="B179" t="str">
            <v>EHYD-PUM00</v>
          </cell>
          <cell r="C179" t="str">
            <v>VAR_fout</v>
          </cell>
          <cell r="D179" t="str">
            <v>ELC</v>
          </cell>
          <cell r="E179">
            <v>12.841920126818652</v>
          </cell>
          <cell r="F179">
            <v>16.032960888090415</v>
          </cell>
          <cell r="G179">
            <v>2.4062536006658224</v>
          </cell>
          <cell r="H179">
            <v>12.444151073441274</v>
          </cell>
          <cell r="I179">
            <v>12.490226442021372</v>
          </cell>
          <cell r="J179">
            <v>12.562779259438965</v>
          </cell>
        </row>
        <row r="180">
          <cell r="B180" t="str">
            <v>EHYD-PUM00</v>
          </cell>
          <cell r="C180" t="str">
            <v>VAR_fout</v>
          </cell>
          <cell r="D180" t="str">
            <v>AUX_PUMP_OUT</v>
          </cell>
          <cell r="E180">
            <v>12.841920126818652</v>
          </cell>
          <cell r="F180">
            <v>16.032960888090415</v>
          </cell>
          <cell r="G180">
            <v>2.4062536006658224</v>
          </cell>
          <cell r="H180">
            <v>12.444151073441274</v>
          </cell>
          <cell r="I180">
            <v>12.490226442021372</v>
          </cell>
          <cell r="J180">
            <v>12.562779259438965</v>
          </cell>
        </row>
        <row r="181">
          <cell r="B181" t="str">
            <v>EHYD-PUM00</v>
          </cell>
          <cell r="C181" t="str">
            <v>VAR_fin</v>
          </cell>
          <cell r="D181" t="str">
            <v>AUX_PUMP_IN</v>
          </cell>
          <cell r="E181">
            <v>16.052400312841321</v>
          </cell>
          <cell r="F181">
            <v>20.041201265600368</v>
          </cell>
          <cell r="G181">
            <v>3.0078170139235394</v>
          </cell>
          <cell r="H181">
            <v>15.555189149692144</v>
          </cell>
          <cell r="I181">
            <v>15.61278321306607</v>
          </cell>
          <cell r="J181">
            <v>15.703474288761479</v>
          </cell>
        </row>
        <row r="182">
          <cell r="B182" t="str">
            <v>EHYD-PUM00</v>
          </cell>
          <cell r="C182" t="str">
            <v>VAR_fin</v>
          </cell>
          <cell r="D182" t="str">
            <v>ELC</v>
          </cell>
          <cell r="E182">
            <v>16.052400312841321</v>
          </cell>
          <cell r="F182">
            <v>20.041201265600368</v>
          </cell>
          <cell r="G182">
            <v>3.0078170139235394</v>
          </cell>
          <cell r="H182">
            <v>15.555189149692144</v>
          </cell>
          <cell r="I182">
            <v>15.61278321306607</v>
          </cell>
          <cell r="J182">
            <v>15.703474288761479</v>
          </cell>
        </row>
        <row r="183">
          <cell r="B183" t="str">
            <v>EHYD-PUM00</v>
          </cell>
          <cell r="C183" t="str">
            <v>VAR_cap</v>
          </cell>
          <cell r="D183" t="str">
            <v>-</v>
          </cell>
          <cell r="E183">
            <v>3.3394499999999998</v>
          </cell>
          <cell r="F183">
            <v>3.97102894612105</v>
          </cell>
          <cell r="G183">
            <v>4.3594499999999998</v>
          </cell>
          <cell r="H183">
            <v>4.3594499999999998</v>
          </cell>
          <cell r="I183">
            <v>4.3594499999999998</v>
          </cell>
          <cell r="J183">
            <v>4.3594499999999998</v>
          </cell>
        </row>
        <row r="184">
          <cell r="B184" t="str">
            <v>RHNS-SHSTG-CHPNGA</v>
          </cell>
          <cell r="C184" t="str">
            <v>VAR_fout</v>
          </cell>
          <cell r="D184" t="str">
            <v>RHNS_LTH_CHPNGA</v>
          </cell>
          <cell r="E184">
            <v>6.0026587526614536E-7</v>
          </cell>
          <cell r="F184">
            <v>4.7052728610165639E-6</v>
          </cell>
          <cell r="G184">
            <v>1.703352589407223E-4</v>
          </cell>
          <cell r="H184">
            <v>1.3718640458613887E-4</v>
          </cell>
          <cell r="I184">
            <v>2.4959105364966388E-4</v>
          </cell>
          <cell r="J184">
            <v>6.9806386753457983E-4</v>
          </cell>
        </row>
        <row r="185">
          <cell r="B185" t="str">
            <v>RHNS-SHSTG-CHPNGA</v>
          </cell>
          <cell r="C185" t="str">
            <v>VAR_fout</v>
          </cell>
          <cell r="D185" t="str">
            <v>AUX_RNS-CHPNGA_OUT</v>
          </cell>
          <cell r="F185">
            <v>4.6926408147194908E-6</v>
          </cell>
          <cell r="G185">
            <v>1.7015801101258446E-4</v>
          </cell>
          <cell r="H185">
            <v>1.3718640458613887E-4</v>
          </cell>
          <cell r="I185">
            <v>2.4959105364966475E-4</v>
          </cell>
          <cell r="J185">
            <v>6.9806386753458081E-4</v>
          </cell>
        </row>
        <row r="186">
          <cell r="B186" t="str">
            <v>RHNS-SHSTG-CHPNGA</v>
          </cell>
          <cell r="C186" t="str">
            <v>VAR_fin</v>
          </cell>
          <cell r="D186" t="str">
            <v>RHNS_LTH_CHPNGA</v>
          </cell>
          <cell r="F186">
            <v>6.1911485015538134E-6</v>
          </cell>
          <cell r="G186">
            <v>2.1978743089126011E-4</v>
          </cell>
          <cell r="H186">
            <v>1.7148349625412563E-4</v>
          </cell>
          <cell r="I186">
            <v>2.9371177519982137E-4</v>
          </cell>
          <cell r="J186">
            <v>7.756819780594627E-4</v>
          </cell>
        </row>
        <row r="187">
          <cell r="B187" t="str">
            <v>RHNS-SHSTG-CHPNGA</v>
          </cell>
          <cell r="C187" t="str">
            <v>VAR_fin</v>
          </cell>
          <cell r="D187" t="str">
            <v>AUX_RNS-CHPNGA_IN</v>
          </cell>
          <cell r="F187">
            <v>6.1911485015538134E-6</v>
          </cell>
          <cell r="G187">
            <v>2.1978743089126011E-4</v>
          </cell>
          <cell r="H187">
            <v>1.7148349625412563E-4</v>
          </cell>
          <cell r="I187">
            <v>2.9371177519982137E-4</v>
          </cell>
          <cell r="J187">
            <v>7.756819780594627E-4</v>
          </cell>
        </row>
        <row r="188">
          <cell r="B188" t="str">
            <v>RHNS-SHSTG-CHPNGA</v>
          </cell>
          <cell r="C188" t="str">
            <v>VAR_ncap</v>
          </cell>
          <cell r="D188" t="str">
            <v>-</v>
          </cell>
          <cell r="E188">
            <v>2.38631785962772E-4</v>
          </cell>
          <cell r="F188">
            <v>6.9570430951774701E-6</v>
          </cell>
          <cell r="G188">
            <v>5.5286421862545497E-6</v>
          </cell>
          <cell r="H188">
            <v>2.80333125867414E-6</v>
          </cell>
          <cell r="I188">
            <v>2.1816831021625601E-5</v>
          </cell>
          <cell r="J188">
            <v>8.6967950678266804E-5</v>
          </cell>
        </row>
        <row r="189">
          <cell r="B189" t="str">
            <v>RHNS-SHSTG-CHPNGA</v>
          </cell>
          <cell r="C189" t="str">
            <v>VAR_cap</v>
          </cell>
          <cell r="D189" t="str">
            <v>-</v>
          </cell>
          <cell r="E189">
            <v>2.38631785962772E-4</v>
          </cell>
          <cell r="F189">
            <v>2.4513511383006864E-4</v>
          </cell>
          <cell r="G189">
            <v>2.492205901323059E-4</v>
          </cell>
          <cell r="H189">
            <v>2.4819519318955912E-4</v>
          </cell>
          <cell r="I189">
            <v>2.4332840387181193E-4</v>
          </cell>
          <cell r="J189">
            <v>1.9473144069069394E-4</v>
          </cell>
        </row>
        <row r="190">
          <cell r="B190" t="str">
            <v>ITOT-CHPGFC</v>
          </cell>
          <cell r="C190" t="str">
            <v>VAR_fout</v>
          </cell>
          <cell r="D190" t="str">
            <v>ITOT_NKEV_GAS_ELC_CHP</v>
          </cell>
          <cell r="H190">
            <v>2.1191628877678865E-4</v>
          </cell>
          <cell r="I190">
            <v>5.8468258700736708E-4</v>
          </cell>
          <cell r="J190">
            <v>4.4007866239465133E-4</v>
          </cell>
        </row>
        <row r="191">
          <cell r="B191" t="str">
            <v>ITOT-CHPGFC</v>
          </cell>
          <cell r="C191" t="str">
            <v>VAR_fout</v>
          </cell>
          <cell r="D191" t="str">
            <v>ITOT_LTH_CHP</v>
          </cell>
          <cell r="H191">
            <v>1.0595814438839431E-4</v>
          </cell>
          <cell r="I191">
            <v>2.6283896113175203E-4</v>
          </cell>
          <cell r="J191">
            <v>1.7757560061538576E-4</v>
          </cell>
        </row>
        <row r="192">
          <cell r="B192" t="str">
            <v>ITOT-CHPGFC</v>
          </cell>
          <cell r="C192" t="str">
            <v>VAR_fout</v>
          </cell>
          <cell r="D192" t="str">
            <v>CO2_I</v>
          </cell>
          <cell r="H192">
            <v>2.2984766705790201E-2</v>
          </cell>
          <cell r="I192">
            <v>6.0506601664615599E-2</v>
          </cell>
          <cell r="J192">
            <v>4.3544625542207602E-2</v>
          </cell>
        </row>
        <row r="193">
          <cell r="B193" t="str">
            <v>ITOT-CHPGFC</v>
          </cell>
          <cell r="C193" t="str">
            <v>VAR_fin</v>
          </cell>
          <cell r="D193" t="str">
            <v>INGA</v>
          </cell>
          <cell r="H193">
            <v>4.0753132457074738E-4</v>
          </cell>
          <cell r="I193">
            <v>1.0728120862520489E-3</v>
          </cell>
          <cell r="J193">
            <v>7.7206782876254663E-4</v>
          </cell>
        </row>
        <row r="194">
          <cell r="B194" t="str">
            <v>ITOT-CHPGFC</v>
          </cell>
          <cell r="C194" t="str">
            <v>VAR_ncap</v>
          </cell>
          <cell r="D194" t="str">
            <v>-</v>
          </cell>
          <cell r="H194">
            <v>1.6371720568790101E-5</v>
          </cell>
          <cell r="I194">
            <v>4.96930881365686E-7</v>
          </cell>
          <cell r="J194">
            <v>1.26401888188255E-5</v>
          </cell>
        </row>
        <row r="195">
          <cell r="B195" t="str">
            <v>ITOT-CHPGFC</v>
          </cell>
          <cell r="C195" t="str">
            <v>VAR_cap</v>
          </cell>
          <cell r="D195" t="str">
            <v>-</v>
          </cell>
          <cell r="H195">
            <v>1.6371720568790101E-5</v>
          </cell>
          <cell r="I195">
            <v>2.8345650573576202E-5</v>
          </cell>
          <cell r="J195">
            <v>2.004936815307078E-5</v>
          </cell>
        </row>
        <row r="196">
          <cell r="B196" t="str">
            <v>ITOT-SWSTG-CHP</v>
          </cell>
          <cell r="C196" t="str">
            <v>VAR_fout</v>
          </cell>
          <cell r="D196" t="str">
            <v>ITOT_LTH_CHP</v>
          </cell>
          <cell r="E196">
            <v>3.2768523063693216E-4</v>
          </cell>
          <cell r="F196">
            <v>2.8620163877336438E-5</v>
          </cell>
          <cell r="G196">
            <v>1.1109501356259229E-3</v>
          </cell>
          <cell r="H196">
            <v>8.3289327913915539E-4</v>
          </cell>
          <cell r="I196">
            <v>1.667692039484343E-2</v>
          </cell>
          <cell r="J196">
            <v>0.47890284104542202</v>
          </cell>
        </row>
        <row r="197">
          <cell r="B197" t="str">
            <v>ITOT-SWSTG-CHP</v>
          </cell>
          <cell r="C197" t="str">
            <v>VAR_fout</v>
          </cell>
          <cell r="D197" t="str">
            <v>AUX_ITOT-CHP_OUT</v>
          </cell>
          <cell r="E197">
            <v>3.2768523063693108E-4</v>
          </cell>
          <cell r="F197">
            <v>2.8596789745233025E-5</v>
          </cell>
          <cell r="G197">
            <v>1.1095331073917062E-3</v>
          </cell>
          <cell r="H197">
            <v>8.3289327913915637E-4</v>
          </cell>
          <cell r="I197">
            <v>1.6676920394843444E-2</v>
          </cell>
          <cell r="J197">
            <v>0.47890284104542202</v>
          </cell>
        </row>
        <row r="198">
          <cell r="B198" t="str">
            <v>ITOT-SWSTG-CHP</v>
          </cell>
          <cell r="C198" t="str">
            <v>VAR_fin</v>
          </cell>
          <cell r="D198" t="str">
            <v>ITOT_LTH_CHP</v>
          </cell>
          <cell r="E198">
            <v>4.0454966745318818E-4</v>
          </cell>
          <cell r="F198">
            <v>3.4817717612710461E-5</v>
          </cell>
          <cell r="G198">
            <v>1.3225627532330545E-3</v>
          </cell>
          <cell r="H198">
            <v>9.5734870030551714E-4</v>
          </cell>
          <cell r="I198">
            <v>1.7932340051841789E-2</v>
          </cell>
          <cell r="J198">
            <v>0.48374026031880096</v>
          </cell>
        </row>
        <row r="199">
          <cell r="B199" t="str">
            <v>ITOT-SWSTG-CHP</v>
          </cell>
          <cell r="C199" t="str">
            <v>VAR_fin</v>
          </cell>
          <cell r="D199" t="str">
            <v>AUX_ITOT-CHP_IN</v>
          </cell>
          <cell r="E199">
            <v>4.0454966745318818E-4</v>
          </cell>
          <cell r="F199">
            <v>3.4817717612710461E-5</v>
          </cell>
          <cell r="G199">
            <v>1.3225627532330545E-3</v>
          </cell>
          <cell r="H199">
            <v>9.5734870030551714E-4</v>
          </cell>
          <cell r="I199">
            <v>1.7932340051841789E-2</v>
          </cell>
          <cell r="J199">
            <v>0.48374026031880096</v>
          </cell>
        </row>
        <row r="200">
          <cell r="B200" t="str">
            <v>ITOT-SWSTG-CHP</v>
          </cell>
          <cell r="C200" t="str">
            <v>VAR_ncap</v>
          </cell>
          <cell r="D200" t="str">
            <v>-</v>
          </cell>
          <cell r="E200">
            <v>1.5213989663865799E-3</v>
          </cell>
          <cell r="F200">
            <v>2.1263038859009998E-6</v>
          </cell>
          <cell r="G200">
            <v>2.45880548097231E-6</v>
          </cell>
          <cell r="H200">
            <v>1.8339282736494499E-6</v>
          </cell>
          <cell r="I200">
            <v>5.7741334364328602E-3</v>
          </cell>
          <cell r="J200">
            <v>0.12447874619468299</v>
          </cell>
        </row>
        <row r="201">
          <cell r="B201" t="str">
            <v>ITOT-SWSTG-CHP</v>
          </cell>
          <cell r="C201" t="str">
            <v>VAR_cap</v>
          </cell>
          <cell r="D201" t="str">
            <v>-</v>
          </cell>
          <cell r="E201">
            <v>1.5322551712786043E-3</v>
          </cell>
          <cell r="F201">
            <v>8.0377543149474635E-4</v>
          </cell>
          <cell r="G201">
            <v>7.8855804978656438E-4</v>
          </cell>
          <cell r="H201">
            <v>7.2592583356789493E-4</v>
          </cell>
          <cell r="I201">
            <v>8.5499460829721857E-3</v>
          </cell>
          <cell r="J201">
            <v>0.1298420545723166</v>
          </cell>
        </row>
        <row r="202">
          <cell r="B202" t="str">
            <v>D-ELFO</v>
          </cell>
          <cell r="C202" t="str">
            <v>VAR_fout</v>
          </cell>
          <cell r="D202" t="str">
            <v>CO2</v>
          </cell>
          <cell r="E202">
            <v>25.924368129001</v>
          </cell>
          <cell r="F202">
            <v>25.835643633411301</v>
          </cell>
          <cell r="G202">
            <v>0.15430395006586201</v>
          </cell>
          <cell r="H202">
            <v>0.14291372913472999</v>
          </cell>
          <cell r="I202">
            <v>0.22595126966306101</v>
          </cell>
          <cell r="J202">
            <v>0.12895287642167799</v>
          </cell>
        </row>
        <row r="203">
          <cell r="B203" t="str">
            <v>D-ELFO</v>
          </cell>
          <cell r="C203" t="str">
            <v>VAR_fout</v>
          </cell>
          <cell r="D203" t="str">
            <v>ELFO</v>
          </cell>
          <cell r="E203">
            <v>0.34588061016427496</v>
          </cell>
          <cell r="F203">
            <v>0.34469685584793497</v>
          </cell>
          <cell r="G203">
            <v>2.0587095559653468E-3</v>
          </cell>
          <cell r="H203">
            <v>1.9067422429738911E-3</v>
          </cell>
          <cell r="I203">
            <v>3.0146217114940944E-3</v>
          </cell>
          <cell r="J203">
            <v>1.7204777897468892E-3</v>
          </cell>
        </row>
        <row r="204">
          <cell r="B204" t="str">
            <v>D-ELFO</v>
          </cell>
          <cell r="C204" t="str">
            <v>VAR_fin</v>
          </cell>
          <cell r="D204" t="str">
            <v>LFO</v>
          </cell>
          <cell r="E204">
            <v>0.35175533417911897</v>
          </cell>
          <cell r="F204">
            <v>0.35055147399472664</v>
          </cell>
          <cell r="G204">
            <v>2.0936763916670478E-3</v>
          </cell>
          <cell r="H204">
            <v>1.9391279394128885E-3</v>
          </cell>
          <cell r="I204">
            <v>3.0658245544513026E-3</v>
          </cell>
          <cell r="J204">
            <v>1.7496998157622565E-3</v>
          </cell>
        </row>
        <row r="205">
          <cell r="B205" t="str">
            <v>EHYD-DAM00</v>
          </cell>
          <cell r="C205" t="str">
            <v>VAR_fout</v>
          </cell>
          <cell r="D205" t="str">
            <v>ELC</v>
          </cell>
          <cell r="E205">
            <v>66.745680037593644</v>
          </cell>
          <cell r="F205">
            <v>49.79435777453395</v>
          </cell>
          <cell r="G205">
            <v>68.523891136032205</v>
          </cell>
          <cell r="H205">
            <v>70.221876971412755</v>
          </cell>
          <cell r="I205">
            <v>71.392060007875941</v>
          </cell>
          <cell r="J205">
            <v>71.338016755389205</v>
          </cell>
        </row>
        <row r="206">
          <cell r="B206" t="str">
            <v>EHYD-DAM00</v>
          </cell>
          <cell r="C206" t="str">
            <v>VAR_fin</v>
          </cell>
          <cell r="D206" t="str">
            <v>HYDD</v>
          </cell>
          <cell r="E206">
            <v>66.745680037593644</v>
          </cell>
          <cell r="F206">
            <v>49.79435777453395</v>
          </cell>
          <cell r="G206">
            <v>68.523891136032205</v>
          </cell>
          <cell r="H206">
            <v>70.221876971412755</v>
          </cell>
          <cell r="I206">
            <v>71.392060007875941</v>
          </cell>
          <cell r="J206">
            <v>71.338016755389205</v>
          </cell>
        </row>
        <row r="207">
          <cell r="B207" t="str">
            <v>EHYD-DAM00</v>
          </cell>
          <cell r="C207" t="str">
            <v>VAR_cap</v>
          </cell>
          <cell r="D207" t="str">
            <v>-</v>
          </cell>
          <cell r="E207">
            <v>7.3394300010600002</v>
          </cell>
          <cell r="F207">
            <v>7.3394300010600002</v>
          </cell>
          <cell r="G207">
            <v>7.3394300010600002</v>
          </cell>
          <cell r="H207">
            <v>7.3394300010600002</v>
          </cell>
          <cell r="I207">
            <v>7.3394300010600002</v>
          </cell>
          <cell r="J207">
            <v>7.3394300010600002</v>
          </cell>
        </row>
        <row r="208">
          <cell r="B208" t="str">
            <v>RHES-SHSTG-CHPWOD</v>
          </cell>
          <cell r="C208" t="str">
            <v>VAR_fout</v>
          </cell>
          <cell r="D208" t="str">
            <v>AUX_RES-CHPWOD_OUT</v>
          </cell>
          <cell r="G208">
            <v>2.2881924067560177E-6</v>
          </cell>
          <cell r="H208">
            <v>7.3546181668930689E-5</v>
          </cell>
          <cell r="I208">
            <v>1.6135922771190819E-4</v>
          </cell>
          <cell r="J208">
            <v>1.362502062674112E-4</v>
          </cell>
        </row>
        <row r="209">
          <cell r="B209" t="str">
            <v>RHES-SHSTG-CHPWOD</v>
          </cell>
          <cell r="C209" t="str">
            <v>VAR_fout</v>
          </cell>
          <cell r="D209" t="str">
            <v>RHES_LTH_CHPWOD</v>
          </cell>
          <cell r="E209">
            <v>6.077723185953823E-7</v>
          </cell>
          <cell r="F209">
            <v>2.1134676936591981E-6</v>
          </cell>
          <cell r="G209">
            <v>2.2905759405130526E-6</v>
          </cell>
          <cell r="H209">
            <v>7.3546181668930689E-5</v>
          </cell>
          <cell r="I209">
            <v>1.6135922771190776E-4</v>
          </cell>
          <cell r="J209">
            <v>1.3625020626741103E-4</v>
          </cell>
        </row>
        <row r="210">
          <cell r="B210" t="str">
            <v>RHES-SHSTG-CHPWOD</v>
          </cell>
          <cell r="C210" t="str">
            <v>VAR_fin</v>
          </cell>
          <cell r="D210" t="str">
            <v>AUX_RES-CHPWOD_IN</v>
          </cell>
          <cell r="H210">
            <v>9.1943529876416951E-5</v>
          </cell>
          <cell r="I210">
            <v>1.8997382244938596E-4</v>
          </cell>
          <cell r="J210">
            <v>1.5149826391160954E-4</v>
          </cell>
        </row>
        <row r="211">
          <cell r="B211" t="str">
            <v>RHES-SHSTG-CHPWOD</v>
          </cell>
          <cell r="C211" t="str">
            <v>VAR_fin</v>
          </cell>
          <cell r="D211" t="str">
            <v>RHES_LTH_CHPWOD</v>
          </cell>
          <cell r="H211">
            <v>9.1943529876416951E-5</v>
          </cell>
          <cell r="I211">
            <v>1.8997382244938596E-4</v>
          </cell>
          <cell r="J211">
            <v>1.5149826391160954E-4</v>
          </cell>
        </row>
        <row r="212">
          <cell r="B212" t="str">
            <v>RHES-SHSTG-CHPWOD</v>
          </cell>
          <cell r="C212" t="str">
            <v>VAR_ncap</v>
          </cell>
          <cell r="D212" t="str">
            <v>-</v>
          </cell>
          <cell r="E212">
            <v>1.7613768976867299E-4</v>
          </cell>
          <cell r="F212">
            <v>4.3210949249619099E-6</v>
          </cell>
          <cell r="G212">
            <v>6.4885782396318903E-6</v>
          </cell>
          <cell r="H212">
            <v>5.1613484255786699E-6</v>
          </cell>
          <cell r="I212">
            <v>1.5898293029721801E-5</v>
          </cell>
          <cell r="J212">
            <v>3.1054184468323799E-5</v>
          </cell>
        </row>
        <row r="213">
          <cell r="B213" t="str">
            <v>RHES-SHSTG-CHPWOD</v>
          </cell>
          <cell r="C213" t="str">
            <v>VAR_cap</v>
          </cell>
          <cell r="D213" t="str">
            <v>-</v>
          </cell>
          <cell r="E213">
            <v>1.7613768976867299E-4</v>
          </cell>
          <cell r="F213">
            <v>1.7991869045665783E-4</v>
          </cell>
          <cell r="G213">
            <v>1.8500392457137591E-4</v>
          </cell>
          <cell r="H213">
            <v>1.8792165348341763E-4</v>
          </cell>
          <cell r="I213">
            <v>2.4649431844523111E-4</v>
          </cell>
          <cell r="J213">
            <v>1.3781321997156562E-4</v>
          </cell>
        </row>
        <row r="214">
          <cell r="B214" t="str">
            <v>G-INTC-IND</v>
          </cell>
          <cell r="C214" t="str">
            <v>VAR_fout</v>
          </cell>
          <cell r="D214" t="str">
            <v>ELC35</v>
          </cell>
          <cell r="E214">
            <v>6.0932347238648816E-4</v>
          </cell>
          <cell r="F214">
            <v>2.2163437806368508E-4</v>
          </cell>
          <cell r="G214">
            <v>2.4169585204450737E-4</v>
          </cell>
          <cell r="H214">
            <v>1.0267185552579931E-4</v>
          </cell>
          <cell r="I214">
            <v>1.7212311116106632E-4</v>
          </cell>
          <cell r="J214">
            <v>1.0936820952779308E-4</v>
          </cell>
        </row>
        <row r="215">
          <cell r="B215" t="str">
            <v>G-INTC-IND</v>
          </cell>
          <cell r="C215" t="str">
            <v>VAR_fout</v>
          </cell>
          <cell r="D215" t="str">
            <v>ITOT_ELC</v>
          </cell>
          <cell r="E215">
            <v>55.813292398399653</v>
          </cell>
          <cell r="F215">
            <v>56.812696458895019</v>
          </cell>
          <cell r="G215">
            <v>52.279628002134224</v>
          </cell>
          <cell r="H215">
            <v>49.636969654725526</v>
          </cell>
          <cell r="I215">
            <v>46.461519392337394</v>
          </cell>
          <cell r="J215">
            <v>43.507577609062544</v>
          </cell>
        </row>
        <row r="216">
          <cell r="B216" t="str">
            <v>G-INTC-IND</v>
          </cell>
          <cell r="C216" t="str">
            <v>VAR_fout</v>
          </cell>
          <cell r="D216" t="str">
            <v>ELC13</v>
          </cell>
          <cell r="E216">
            <v>5.6362831180941102E-4</v>
          </cell>
          <cell r="F216">
            <v>1.5558711791885941E-4</v>
          </cell>
          <cell r="G216">
            <v>1.7947994625856141E-4</v>
          </cell>
          <cell r="H216">
            <v>7.9055459128307362E-5</v>
          </cell>
          <cell r="I216">
            <v>1.3024780541459553E-4</v>
          </cell>
          <cell r="J216">
            <v>8.3669130573727437E-5</v>
          </cell>
        </row>
        <row r="217">
          <cell r="B217" t="str">
            <v>G-INTC-IND</v>
          </cell>
          <cell r="C217" t="str">
            <v>VAR_fin</v>
          </cell>
          <cell r="D217" t="str">
            <v>ELC3</v>
          </cell>
          <cell r="E217">
            <v>25.747557916623983</v>
          </cell>
          <cell r="F217">
            <v>56.812565514771812</v>
          </cell>
          <cell r="G217">
            <v>52.279411734866251</v>
          </cell>
          <cell r="H217">
            <v>22.741649492828167</v>
          </cell>
          <cell r="I217">
            <v>21.102825664065652</v>
          </cell>
          <cell r="J217">
            <v>19.633903868630401</v>
          </cell>
        </row>
        <row r="218">
          <cell r="B218" t="str">
            <v>G-INTC-IND</v>
          </cell>
          <cell r="C218" t="str">
            <v>VAR_fin</v>
          </cell>
          <cell r="D218" t="str">
            <v>ELC5</v>
          </cell>
          <cell r="E218">
            <v>30.066890359813645</v>
          </cell>
          <cell r="F218">
            <v>4.9929079094671112E-4</v>
          </cell>
          <cell r="G218">
            <v>6.2962259322691609E-4</v>
          </cell>
          <cell r="H218">
            <v>26.895498467792557</v>
          </cell>
          <cell r="I218">
            <v>25.358996099188317</v>
          </cell>
          <cell r="J218">
            <v>23.873850820115759</v>
          </cell>
        </row>
        <row r="219">
          <cell r="B219" t="str">
            <v>G-INTC-IND</v>
          </cell>
          <cell r="C219" t="str">
            <v>VAR_ncap</v>
          </cell>
          <cell r="D219" t="str">
            <v>-</v>
          </cell>
          <cell r="E219">
            <v>3.4879177350828802E-8</v>
          </cell>
          <cell r="F219">
            <v>3.6218498692274602E-8</v>
          </cell>
          <cell r="G219">
            <v>4.10238010709775E-8</v>
          </cell>
          <cell r="H219">
            <v>4.6357313931349803E-8</v>
          </cell>
          <cell r="I219">
            <v>9.0427589188924199E-8</v>
          </cell>
          <cell r="J219">
            <v>1.55749927923601E-7</v>
          </cell>
        </row>
        <row r="220">
          <cell r="B220" t="str">
            <v>G-INTC-IND</v>
          </cell>
          <cell r="C220" t="str">
            <v>VAR_cap</v>
          </cell>
          <cell r="D220" t="str">
            <v>-</v>
          </cell>
          <cell r="E220">
            <v>4.4927373631622096</v>
          </cell>
          <cell r="F220">
            <v>4.4927373745027266</v>
          </cell>
          <cell r="G220">
            <v>4.4927374342598858</v>
          </cell>
          <cell r="H220">
            <v>4.4927375007889871</v>
          </cell>
          <cell r="I220">
            <v>4.492737634249238</v>
          </cell>
          <cell r="J220">
            <v>4.492737796386276</v>
          </cell>
        </row>
        <row r="221">
          <cell r="B221" t="str">
            <v>D-IH2R</v>
          </cell>
          <cell r="C221" t="str">
            <v>VAR_fout</v>
          </cell>
          <cell r="D221" t="str">
            <v>IH2</v>
          </cell>
          <cell r="H221">
            <v>2.3861795622729999E-3</v>
          </cell>
          <cell r="I221">
            <v>4.7643597496090147E-3</v>
          </cell>
          <cell r="J221">
            <v>1.4467706234929272E-3</v>
          </cell>
        </row>
        <row r="222">
          <cell r="B222" t="str">
            <v>D-IH2R</v>
          </cell>
          <cell r="C222" t="str">
            <v>VAR_fin</v>
          </cell>
          <cell r="D222" t="str">
            <v>H2</v>
          </cell>
          <cell r="H222">
            <v>2.3861795622729999E-3</v>
          </cell>
          <cell r="I222">
            <v>4.7643597496090147E-3</v>
          </cell>
          <cell r="J222">
            <v>1.4467706234929272E-3</v>
          </cell>
        </row>
        <row r="223">
          <cell r="B223" t="str">
            <v>D-IH2R</v>
          </cell>
          <cell r="C223" t="str">
            <v>VAR_ncap</v>
          </cell>
          <cell r="D223" t="str">
            <v>-</v>
          </cell>
          <cell r="H223">
            <v>9.26516555613648E-5</v>
          </cell>
          <cell r="I223">
            <v>1.5087901900049701E-4</v>
          </cell>
          <cell r="J223">
            <v>8.0155362336936099E-7</v>
          </cell>
        </row>
        <row r="224">
          <cell r="B224" t="str">
            <v>D-IH2R</v>
          </cell>
          <cell r="C224" t="str">
            <v>VAR_cap</v>
          </cell>
          <cell r="D224" t="str">
            <v>-</v>
          </cell>
          <cell r="H224">
            <v>9.26516555613648E-5</v>
          </cell>
          <cell r="I224">
            <v>1.7176848141374401E-4</v>
          </cell>
          <cell r="J224">
            <v>5.2480823318983003E-5</v>
          </cell>
        </row>
        <row r="225">
          <cell r="B225" t="str">
            <v>ESOL-PV_E</v>
          </cell>
          <cell r="C225" t="str">
            <v>VAR_fout</v>
          </cell>
          <cell r="D225" t="str">
            <v>CELC_E</v>
          </cell>
          <cell r="H225">
            <v>5.5905676806865282E-7</v>
          </cell>
          <cell r="I225">
            <v>1.2207331971504499E-4</v>
          </cell>
          <cell r="J225">
            <v>2.9314892910924084E-4</v>
          </cell>
        </row>
        <row r="226">
          <cell r="B226" t="str">
            <v>ESOL-PV_E</v>
          </cell>
          <cell r="C226" t="str">
            <v>VAR_fin</v>
          </cell>
          <cell r="D226" t="str">
            <v>SOL</v>
          </cell>
          <cell r="H226">
            <v>5.5905676806865282E-7</v>
          </cell>
          <cell r="I226">
            <v>1.2207331971504499E-4</v>
          </cell>
          <cell r="J226">
            <v>2.9314892910924084E-4</v>
          </cell>
        </row>
        <row r="227">
          <cell r="B227" t="str">
            <v>ESOL-PV_E</v>
          </cell>
          <cell r="C227" t="str">
            <v>VAR_fin</v>
          </cell>
          <cell r="D227" t="str">
            <v>SOLPVC</v>
          </cell>
          <cell r="H227">
            <v>5.5905676806865303E-7</v>
          </cell>
          <cell r="I227">
            <v>1.2207331971504499E-4</v>
          </cell>
          <cell r="J227">
            <v>2.9314892910924101E-4</v>
          </cell>
        </row>
        <row r="228">
          <cell r="B228" t="str">
            <v>ESOL-PV_E</v>
          </cell>
          <cell r="C228" t="str">
            <v>VAR_ncap</v>
          </cell>
          <cell r="D228" t="str">
            <v>-</v>
          </cell>
          <cell r="H228">
            <v>2.7267403045171698E-7</v>
          </cell>
          <cell r="I228">
            <v>3.4404515153275403E-5</v>
          </cell>
          <cell r="J228">
            <v>4.9307454868675902E-5</v>
          </cell>
        </row>
        <row r="229">
          <cell r="B229" t="str">
            <v>ESOL-PV_E</v>
          </cell>
          <cell r="C229" t="str">
            <v>VAR_cap</v>
          </cell>
          <cell r="D229" t="str">
            <v>-</v>
          </cell>
          <cell r="H229">
            <v>2.7267403045171698E-7</v>
          </cell>
          <cell r="I229">
            <v>3.5201391738380799E-5</v>
          </cell>
          <cell r="J229">
            <v>8.4508846607056796E-5</v>
          </cell>
        </row>
        <row r="230">
          <cell r="B230" t="str">
            <v>EWSTINC</v>
          </cell>
          <cell r="C230" t="str">
            <v>VAR_fout</v>
          </cell>
          <cell r="D230" t="str">
            <v>ELC35</v>
          </cell>
          <cell r="E230">
            <v>6.5070003456634371</v>
          </cell>
          <cell r="F230">
            <v>7.3027684137262012</v>
          </cell>
          <cell r="G230">
            <v>8.1988199577668812</v>
          </cell>
          <cell r="H230">
            <v>7.4883961929913117</v>
          </cell>
          <cell r="I230">
            <v>7.7447240099074426</v>
          </cell>
          <cell r="J230">
            <v>8.1136308133070631</v>
          </cell>
        </row>
        <row r="231">
          <cell r="B231" t="str">
            <v>EWSTINC</v>
          </cell>
          <cell r="C231" t="str">
            <v>VAR_fout</v>
          </cell>
          <cell r="D231" t="str">
            <v>CO2_E</v>
          </cell>
          <cell r="E231">
            <v>1689.29328615808</v>
          </cell>
          <cell r="F231">
            <v>1895.8839705451301</v>
          </cell>
          <cell r="G231">
            <v>2128.5094165247601</v>
          </cell>
          <cell r="H231">
            <v>1944.07511002248</v>
          </cell>
          <cell r="I231">
            <v>2010.6208049924401</v>
          </cell>
          <cell r="J231">
            <v>2106.3933196836902</v>
          </cell>
        </row>
        <row r="232">
          <cell r="B232" t="str">
            <v>EWSTINC</v>
          </cell>
          <cell r="C232" t="str">
            <v>VAR_fin</v>
          </cell>
          <cell r="D232" t="str">
            <v>EWST</v>
          </cell>
          <cell r="E232">
            <v>18.203591445668952</v>
          </cell>
          <cell r="F232">
            <v>20.429784165357042</v>
          </cell>
          <cell r="G232">
            <v>22.936523884965016</v>
          </cell>
          <cell r="H232">
            <v>20.949085237311145</v>
          </cell>
          <cell r="I232">
            <v>21.666172467590954</v>
          </cell>
          <cell r="J232">
            <v>22.698203875901829</v>
          </cell>
        </row>
        <row r="233">
          <cell r="B233" t="str">
            <v>EWSTINC</v>
          </cell>
          <cell r="C233" t="str">
            <v>VAR_ncap</v>
          </cell>
          <cell r="D233" t="str">
            <v>-</v>
          </cell>
          <cell r="F233">
            <v>1.9695492756373899E-8</v>
          </cell>
          <cell r="G233">
            <v>8.88086618236688E-8</v>
          </cell>
          <cell r="H233">
            <v>5.747474116423E-2</v>
          </cell>
          <cell r="I233">
            <v>3.9441788060623102E-2</v>
          </cell>
          <cell r="J233">
            <v>9.1281214828567395E-2</v>
          </cell>
        </row>
        <row r="234">
          <cell r="B234" t="str">
            <v>EWSTINC</v>
          </cell>
          <cell r="C234" t="str">
            <v>VAR_cap</v>
          </cell>
          <cell r="D234" t="str">
            <v>-</v>
          </cell>
          <cell r="E234">
            <v>0.30586237616053702</v>
          </cell>
          <cell r="F234">
            <v>0.30586212161138704</v>
          </cell>
          <cell r="G234">
            <v>0.30586213734979251</v>
          </cell>
          <cell r="H234">
            <v>0.2793592612461947</v>
          </cell>
          <cell r="I234">
            <v>0.28892111684226679</v>
          </cell>
          <cell r="J234">
            <v>0.30268323345235548</v>
          </cell>
        </row>
        <row r="235">
          <cell r="B235" t="str">
            <v>D-IBIO</v>
          </cell>
          <cell r="C235" t="str">
            <v>VAR_fout</v>
          </cell>
          <cell r="D235" t="str">
            <v>IBIO</v>
          </cell>
          <cell r="E235">
            <v>0.43672431990225336</v>
          </cell>
          <cell r="F235">
            <v>0.55206531134699877</v>
          </cell>
          <cell r="G235">
            <v>1.3657075450763949</v>
          </cell>
          <cell r="H235">
            <v>1.3777426949429847</v>
          </cell>
          <cell r="I235">
            <v>1.4554907860175585</v>
          </cell>
          <cell r="J235">
            <v>1.4554946915279989</v>
          </cell>
        </row>
        <row r="236">
          <cell r="B236" t="str">
            <v>D-IBIO</v>
          </cell>
          <cell r="C236" t="str">
            <v>VAR_fin</v>
          </cell>
          <cell r="D236" t="str">
            <v>BIO</v>
          </cell>
          <cell r="E236">
            <v>0.43672431990225336</v>
          </cell>
          <cell r="F236">
            <v>0.55206531134699877</v>
          </cell>
          <cell r="G236">
            <v>1.3657075450763949</v>
          </cell>
          <cell r="H236">
            <v>1.3777426949429847</v>
          </cell>
          <cell r="I236">
            <v>1.4554907860175585</v>
          </cell>
          <cell r="J236">
            <v>1.4554946915279989</v>
          </cell>
        </row>
        <row r="237">
          <cell r="B237" t="str">
            <v>D-EWOD</v>
          </cell>
          <cell r="C237" t="str">
            <v>VAR_fout</v>
          </cell>
          <cell r="D237" t="str">
            <v>EWOD</v>
          </cell>
          <cell r="E237">
            <v>3.6879116875699385</v>
          </cell>
          <cell r="F237">
            <v>3.3283445755031136</v>
          </cell>
          <cell r="G237">
            <v>2.8596947475836227</v>
          </cell>
          <cell r="H237">
            <v>2.2249918242161955</v>
          </cell>
          <cell r="I237">
            <v>1.3351292248139131</v>
          </cell>
          <cell r="J237">
            <v>0.79666179921976754</v>
          </cell>
        </row>
        <row r="238">
          <cell r="B238" t="str">
            <v>D-EWOD</v>
          </cell>
          <cell r="C238" t="str">
            <v>VAR_fin</v>
          </cell>
          <cell r="D238" t="str">
            <v>WOD</v>
          </cell>
          <cell r="E238">
            <v>3.6879116875699385</v>
          </cell>
          <cell r="F238">
            <v>3.3283445755031136</v>
          </cell>
          <cell r="G238">
            <v>2.8596947475836227</v>
          </cell>
          <cell r="H238">
            <v>2.2249918242161955</v>
          </cell>
          <cell r="I238">
            <v>1.3351292248139131</v>
          </cell>
          <cell r="J238">
            <v>0.79666179921976754</v>
          </cell>
        </row>
        <row r="239">
          <cell r="B239" t="str">
            <v>HPLWOD</v>
          </cell>
          <cell r="C239" t="str">
            <v>VAR_fout</v>
          </cell>
          <cell r="D239" t="str">
            <v>LTH</v>
          </cell>
          <cell r="E239">
            <v>2.5812415645515916</v>
          </cell>
          <cell r="F239">
            <v>2.32957053523003</v>
          </cell>
          <cell r="G239">
            <v>1.9973157037908973</v>
          </cell>
          <cell r="H239">
            <v>1.5454852720034362</v>
          </cell>
          <cell r="I239">
            <v>0.92534074004442968</v>
          </cell>
          <cell r="J239">
            <v>0.55403663858108199</v>
          </cell>
        </row>
        <row r="240">
          <cell r="B240" t="str">
            <v>HPLWOD</v>
          </cell>
          <cell r="C240" t="str">
            <v>VAR_fin</v>
          </cell>
          <cell r="D240" t="str">
            <v>EWOD</v>
          </cell>
          <cell r="E240">
            <v>3.6874879493594133</v>
          </cell>
          <cell r="F240">
            <v>3.3279579074714705</v>
          </cell>
          <cell r="G240">
            <v>2.8533081482727098</v>
          </cell>
          <cell r="H240">
            <v>2.207836102862053</v>
          </cell>
          <cell r="I240">
            <v>1.3219153429206132</v>
          </cell>
          <cell r="J240">
            <v>0.79148091225868877</v>
          </cell>
        </row>
        <row r="241">
          <cell r="B241" t="str">
            <v>HPLWOD</v>
          </cell>
          <cell r="C241" t="str">
            <v>VAR_ncap</v>
          </cell>
          <cell r="D241" t="str">
            <v>-</v>
          </cell>
          <cell r="E241">
            <v>0.327402539847027</v>
          </cell>
          <cell r="F241">
            <v>7.4052884670469403E-8</v>
          </cell>
          <cell r="G241">
            <v>8.1909582515088705E-8</v>
          </cell>
          <cell r="H241">
            <v>1.0290399325929099E-7</v>
          </cell>
          <cell r="I241">
            <v>2.80324785438886E-3</v>
          </cell>
          <cell r="J241">
            <v>6.7470053761458898E-2</v>
          </cell>
        </row>
        <row r="242">
          <cell r="B242" t="str">
            <v>HPLWOD</v>
          </cell>
          <cell r="C242" t="str">
            <v>VAR_cap</v>
          </cell>
          <cell r="D242" t="str">
            <v>-</v>
          </cell>
          <cell r="E242">
            <v>0.327402539847027</v>
          </cell>
          <cell r="F242">
            <v>0.32740261389991199</v>
          </cell>
          <cell r="G242">
            <v>0.32740269580949399</v>
          </cell>
          <cell r="H242">
            <v>0.32740279871348799</v>
          </cell>
          <cell r="I242">
            <v>0.11736974720184599</v>
          </cell>
          <cell r="J242">
            <v>7.0273595633816799E-2</v>
          </cell>
        </row>
        <row r="243">
          <cell r="B243" t="str">
            <v>ENGA-GTCC</v>
          </cell>
          <cell r="C243" t="str">
            <v>VAR_fout</v>
          </cell>
          <cell r="D243" t="str">
            <v>ELC13</v>
          </cell>
          <cell r="I243">
            <v>3.7041318887360482</v>
          </cell>
          <cell r="J243">
            <v>24.222206272743737</v>
          </cell>
        </row>
        <row r="244">
          <cell r="B244" t="str">
            <v>ENGA-GTCC</v>
          </cell>
          <cell r="C244" t="str">
            <v>VAR_fout</v>
          </cell>
          <cell r="D244" t="str">
            <v>CO2_E</v>
          </cell>
          <cell r="I244">
            <v>335.57629458072603</v>
          </cell>
          <cell r="J244">
            <v>2176.0352165535201</v>
          </cell>
        </row>
        <row r="245">
          <cell r="B245" t="str">
            <v>ENGA-GTCC</v>
          </cell>
          <cell r="C245" t="str">
            <v>VAR_fin</v>
          </cell>
          <cell r="D245" t="str">
            <v>ENGA</v>
          </cell>
          <cell r="I245">
            <v>5.9499343010767003</v>
          </cell>
          <cell r="J245">
            <v>38.582184690665152</v>
          </cell>
        </row>
        <row r="246">
          <cell r="B246" t="str">
            <v>ENGA-GTCC</v>
          </cell>
          <cell r="C246" t="str">
            <v>VAR_fin</v>
          </cell>
          <cell r="D246" t="str">
            <v>GTC</v>
          </cell>
          <cell r="I246">
            <v>0.15435425879176001</v>
          </cell>
          <cell r="J246">
            <v>0.99990824014545499</v>
          </cell>
        </row>
        <row r="247">
          <cell r="B247" t="str">
            <v>ENGA-GTCC</v>
          </cell>
          <cell r="C247" t="str">
            <v>VAR_ncap</v>
          </cell>
          <cell r="D247" t="str">
            <v>-</v>
          </cell>
          <cell r="I247">
            <v>0.15435425879176001</v>
          </cell>
          <cell r="J247">
            <v>0.84555401632816696</v>
          </cell>
        </row>
        <row r="248">
          <cell r="B248" t="str">
            <v>ENGA-GTCC</v>
          </cell>
          <cell r="C248" t="str">
            <v>VAR_cap</v>
          </cell>
          <cell r="D248" t="str">
            <v>-</v>
          </cell>
          <cell r="I248">
            <v>0.15435425879176001</v>
          </cell>
          <cell r="J248">
            <v>0.99990824014545421</v>
          </cell>
        </row>
        <row r="249">
          <cell r="B249" t="str">
            <v>D-SNGA</v>
          </cell>
          <cell r="C249" t="str">
            <v>VAR_fout</v>
          </cell>
          <cell r="D249" t="str">
            <v>CO2</v>
          </cell>
          <cell r="E249">
            <v>1522.31337324735</v>
          </cell>
          <cell r="F249">
            <v>1610.07756838812</v>
          </cell>
          <cell r="G249">
            <v>1415.5773624394601</v>
          </cell>
          <cell r="H249">
            <v>1351.26656850828</v>
          </cell>
          <cell r="I249">
            <v>1162.1403329894799</v>
          </cell>
          <cell r="J249">
            <v>933.41321977733696</v>
          </cell>
        </row>
        <row r="250">
          <cell r="B250" t="str">
            <v>D-SNGA</v>
          </cell>
          <cell r="C250" t="str">
            <v>VAR_fout</v>
          </cell>
          <cell r="D250" t="str">
            <v>SNGA</v>
          </cell>
          <cell r="E250">
            <v>27.201337294023737</v>
          </cell>
          <cell r="F250">
            <v>29.679745942836551</v>
          </cell>
          <cell r="G250">
            <v>26.064521375821435</v>
          </cell>
          <cell r="H250">
            <v>24.6495279643689</v>
          </cell>
          <cell r="I250">
            <v>21.429679184146853</v>
          </cell>
          <cell r="J250">
            <v>17.248890987961232</v>
          </cell>
        </row>
        <row r="251">
          <cell r="B251" t="str">
            <v>D-SNGA</v>
          </cell>
          <cell r="C251" t="str">
            <v>VAR_fin</v>
          </cell>
          <cell r="D251" t="str">
            <v>NGA</v>
          </cell>
          <cell r="E251">
            <v>26.991371866087714</v>
          </cell>
          <cell r="F251">
            <v>28.547474616810693</v>
          </cell>
          <cell r="G251">
            <v>25.098889404954992</v>
          </cell>
          <cell r="H251">
            <v>23.958627101210624</v>
          </cell>
          <cell r="I251">
            <v>20.605325053004997</v>
          </cell>
          <cell r="J251">
            <v>16.549879783286116</v>
          </cell>
        </row>
        <row r="252">
          <cell r="B252" t="str">
            <v>D-SNGA</v>
          </cell>
          <cell r="C252" t="str">
            <v>VAR_fin</v>
          </cell>
          <cell r="D252" t="str">
            <v>BNGA</v>
          </cell>
          <cell r="E252">
            <v>0.29686335287700311</v>
          </cell>
          <cell r="F252">
            <v>1.2270868237835815</v>
          </cell>
          <cell r="G252">
            <v>1.0485963126657099</v>
          </cell>
          <cell r="H252">
            <v>0.7694937851207736</v>
          </cell>
          <cell r="I252">
            <v>0.89263902693159969</v>
          </cell>
          <cell r="J252">
            <v>0.75394605027446326</v>
          </cell>
        </row>
        <row r="253">
          <cell r="B253" t="str">
            <v>D-SNGA</v>
          </cell>
          <cell r="C253" t="str">
            <v>VAR_fin</v>
          </cell>
          <cell r="D253" t="str">
            <v>H2</v>
          </cell>
          <cell r="G253">
            <v>3.0188874141488103E-4</v>
          </cell>
          <cell r="H253">
            <v>1.5511977032001801E-4</v>
          </cell>
          <cell r="I253">
            <v>1.826941917151477E-4</v>
          </cell>
          <cell r="J253">
            <v>1.7827699017447448E-4</v>
          </cell>
        </row>
        <row r="254">
          <cell r="B254" t="str">
            <v>D-SNGA</v>
          </cell>
          <cell r="C254" t="str">
            <v>VAR_ncap</v>
          </cell>
          <cell r="D254" t="str">
            <v>-</v>
          </cell>
          <cell r="E254">
            <v>1.36557105008574E-8</v>
          </cell>
          <cell r="F254">
            <v>1.20524038375326E-8</v>
          </cell>
          <cell r="G254">
            <v>1.33327688857235E-8</v>
          </cell>
          <cell r="H254">
            <v>1.8555398630546299E-8</v>
          </cell>
          <cell r="I254">
            <v>3.3800686851598798E-8</v>
          </cell>
          <cell r="J254">
            <v>8.5427279270961599E-8</v>
          </cell>
        </row>
        <row r="255">
          <cell r="B255" t="str">
            <v>D-SNGA</v>
          </cell>
          <cell r="C255" t="str">
            <v>VAR_cap</v>
          </cell>
          <cell r="D255" t="str">
            <v>-</v>
          </cell>
          <cell r="E255">
            <v>2.2350522152808505</v>
          </cell>
          <cell r="F255">
            <v>2.2350522273332545</v>
          </cell>
          <cell r="G255">
            <v>2.2350522406660236</v>
          </cell>
          <cell r="H255">
            <v>2.2350522592214221</v>
          </cell>
          <cell r="I255">
            <v>2.235052321305476</v>
          </cell>
          <cell r="J255">
            <v>1.1208907075964749</v>
          </cell>
        </row>
        <row r="256">
          <cell r="B256" t="str">
            <v>RHES-CHPWOD</v>
          </cell>
          <cell r="C256" t="str">
            <v>VAR_fout</v>
          </cell>
          <cell r="D256" t="str">
            <v>RHES_KEV_WOD_ELC_CHP</v>
          </cell>
          <cell r="H256">
            <v>1.5814141209776278E-4</v>
          </cell>
          <cell r="I256">
            <v>2.1363545653479223E-4</v>
          </cell>
          <cell r="J256">
            <v>1.256089532945825E-4</v>
          </cell>
        </row>
        <row r="257">
          <cell r="B257" t="str">
            <v>RHES-CHPWOD</v>
          </cell>
          <cell r="C257" t="str">
            <v>VAR_fout</v>
          </cell>
          <cell r="D257" t="str">
            <v>RHES_LTH_CHPWOD</v>
          </cell>
          <cell r="H257">
            <v>4.2691346745476149E-4</v>
          </cell>
          <cell r="I257">
            <v>5.528918585145069E-4</v>
          </cell>
          <cell r="J257">
            <v>3.1217799258084257E-4</v>
          </cell>
        </row>
        <row r="258">
          <cell r="B258" t="str">
            <v>RHES-CHPWOD</v>
          </cell>
          <cell r="C258" t="str">
            <v>VAR_fin</v>
          </cell>
          <cell r="D258" t="str">
            <v>RWOD</v>
          </cell>
          <cell r="H258">
            <v>7.6918888126061458E-4</v>
          </cell>
          <cell r="I258">
            <v>9.7812990898759017E-4</v>
          </cell>
          <cell r="J258">
            <v>5.5152559740329955E-4</v>
          </cell>
        </row>
        <row r="259">
          <cell r="B259" t="str">
            <v>RHES-CHPWOD</v>
          </cell>
          <cell r="C259" t="str">
            <v>VAR_ncap</v>
          </cell>
          <cell r="D259" t="str">
            <v>-</v>
          </cell>
          <cell r="H259">
            <v>1.400660282425E-5</v>
          </cell>
          <cell r="I259">
            <v>1.2893829544688299E-7</v>
          </cell>
          <cell r="J259">
            <v>7.0325245286605197E-6</v>
          </cell>
        </row>
        <row r="260">
          <cell r="B260" t="str">
            <v>RHES-CHPWOD</v>
          </cell>
          <cell r="C260" t="str">
            <v>VAR_cap</v>
          </cell>
          <cell r="D260" t="str">
            <v>-</v>
          </cell>
          <cell r="H260">
            <v>1.400660282425E-5</v>
          </cell>
          <cell r="I260">
            <v>1.8833444606594583E-5</v>
          </cell>
          <cell r="J260">
            <v>1.09944409942254E-5</v>
          </cell>
        </row>
        <row r="261">
          <cell r="B261" t="str">
            <v>G-INTC-RES</v>
          </cell>
          <cell r="C261" t="str">
            <v>VAR_fout</v>
          </cell>
          <cell r="D261" t="str">
            <v>RHNS_ELC</v>
          </cell>
          <cell r="E261">
            <v>18.286079096701187</v>
          </cell>
          <cell r="F261">
            <v>14.899822394458589</v>
          </cell>
          <cell r="G261">
            <v>13.432986989514657</v>
          </cell>
          <cell r="H261">
            <v>14.016022732493662</v>
          </cell>
          <cell r="I261">
            <v>15.660540895529138</v>
          </cell>
          <cell r="J261">
            <v>16.225279219120434</v>
          </cell>
        </row>
        <row r="262">
          <cell r="B262" t="str">
            <v>G-INTC-RES</v>
          </cell>
          <cell r="C262" t="str">
            <v>VAR_fout</v>
          </cell>
          <cell r="D262" t="str">
            <v>ELC35</v>
          </cell>
          <cell r="E262">
            <v>46.939835412016457</v>
          </cell>
          <cell r="F262">
            <v>5.1420839448004341E-4</v>
          </cell>
          <cell r="G262">
            <v>6.610342893932121E-4</v>
          </cell>
          <cell r="H262">
            <v>3.4962621424001003E-4</v>
          </cell>
          <cell r="I262">
            <v>5.8983397372321697E-4</v>
          </cell>
          <cell r="J262">
            <v>3.5911025177945503E-4</v>
          </cell>
        </row>
        <row r="263">
          <cell r="B263" t="str">
            <v>G-INTC-RES</v>
          </cell>
          <cell r="C263" t="str">
            <v>VAR_fout</v>
          </cell>
          <cell r="D263" t="str">
            <v>RHES_ELC</v>
          </cell>
          <cell r="E263">
            <v>17.263147531259818</v>
          </cell>
          <cell r="F263">
            <v>19.383853190401283</v>
          </cell>
          <cell r="G263">
            <v>16.00757018196056</v>
          </cell>
          <cell r="H263">
            <v>16.470982143087937</v>
          </cell>
          <cell r="I263">
            <v>18.468357642851661</v>
          </cell>
          <cell r="J263">
            <v>19.637569642171833</v>
          </cell>
        </row>
        <row r="264">
          <cell r="B264" t="str">
            <v>G-INTC-RES</v>
          </cell>
          <cell r="C264" t="str">
            <v>VAR_fout</v>
          </cell>
          <cell r="D264" t="str">
            <v>RHNM_ELC</v>
          </cell>
          <cell r="E264">
            <v>13.59983572548413</v>
          </cell>
          <cell r="F264">
            <v>14.934217043051607</v>
          </cell>
          <cell r="G264">
            <v>13.440474206943648</v>
          </cell>
          <cell r="H264">
            <v>14.025490864189427</v>
          </cell>
          <cell r="I264">
            <v>15.663474911883668</v>
          </cell>
          <cell r="J264">
            <v>16.30713594298232</v>
          </cell>
        </row>
        <row r="265">
          <cell r="B265" t="str">
            <v>G-INTC-RES</v>
          </cell>
          <cell r="C265" t="str">
            <v>VAR_fout</v>
          </cell>
          <cell r="D265" t="str">
            <v>RHEM_ELC</v>
          </cell>
          <cell r="E265">
            <v>18.339010572907405</v>
          </cell>
          <cell r="F265">
            <v>18.825122165395697</v>
          </cell>
          <cell r="G265">
            <v>14.825166081013284</v>
          </cell>
          <cell r="H265">
            <v>15.491260182056564</v>
          </cell>
          <cell r="I265">
            <v>17.149025641014166</v>
          </cell>
          <cell r="J265">
            <v>17.66811387218748</v>
          </cell>
        </row>
        <row r="266">
          <cell r="B266" t="str">
            <v>G-INTC-RES</v>
          </cell>
          <cell r="C266" t="str">
            <v>VAR_fin</v>
          </cell>
          <cell r="D266" t="str">
            <v>ELC5</v>
          </cell>
          <cell r="E266">
            <v>114.42790249009433</v>
          </cell>
          <cell r="F266">
            <v>68.043529001701671</v>
          </cell>
          <cell r="G266">
            <v>57.706858493721533</v>
          </cell>
          <cell r="H266">
            <v>60.004105548041828</v>
          </cell>
          <cell r="I266">
            <v>66.941988925252346</v>
          </cell>
          <cell r="J266">
            <v>69.83845778671386</v>
          </cell>
        </row>
        <row r="267">
          <cell r="B267" t="str">
            <v>G-INTC-RES</v>
          </cell>
          <cell r="C267" t="str">
            <v>VAR_ncap</v>
          </cell>
          <cell r="D267" t="str">
            <v>-</v>
          </cell>
          <cell r="I267">
            <v>1.1429397315501701E-8</v>
          </cell>
          <cell r="J267">
            <v>1.9500325781202599E-8</v>
          </cell>
        </row>
        <row r="268">
          <cell r="B268" t="str">
            <v>G-INTC-RES</v>
          </cell>
          <cell r="C268" t="str">
            <v>VAR_cap</v>
          </cell>
          <cell r="D268" t="str">
            <v>-</v>
          </cell>
          <cell r="E268">
            <v>4.3300925142827298</v>
          </cell>
          <cell r="F268">
            <v>4.3300925142827298</v>
          </cell>
          <cell r="G268">
            <v>4.3300925142827298</v>
          </cell>
          <cell r="H268">
            <v>4.3300925142827298</v>
          </cell>
          <cell r="I268">
            <v>4.3300925197858593</v>
          </cell>
          <cell r="J268">
            <v>4.3300925401416661</v>
          </cell>
        </row>
        <row r="269">
          <cell r="B269" t="str">
            <v>SCOM-CHPNGA</v>
          </cell>
          <cell r="C269" t="str">
            <v>VAR_fout</v>
          </cell>
          <cell r="D269" t="str">
            <v>CO2_S</v>
          </cell>
          <cell r="E269">
            <v>93.209491844908896</v>
          </cell>
          <cell r="F269">
            <v>98.052194259649198</v>
          </cell>
          <cell r="G269">
            <v>76.954933863192494</v>
          </cell>
          <cell r="H269">
            <v>194.068721353049</v>
          </cell>
          <cell r="I269">
            <v>372.920218585307</v>
          </cell>
          <cell r="J269">
            <v>391.09272738923801</v>
          </cell>
        </row>
        <row r="270">
          <cell r="B270" t="str">
            <v>SCOM-CHPNGA</v>
          </cell>
          <cell r="C270" t="str">
            <v>VAR_fout</v>
          </cell>
          <cell r="D270" t="str">
            <v>SCOM_NKEV_GAS_ELC_CHP</v>
          </cell>
          <cell r="E270">
            <v>0.59439694635604623</v>
          </cell>
          <cell r="F270">
            <v>0.62586341848295191</v>
          </cell>
          <cell r="G270">
            <v>0.49115098421558845</v>
          </cell>
          <cell r="H270">
            <v>1.2387122122347349</v>
          </cell>
          <cell r="I270">
            <v>2.3803072841470181</v>
          </cell>
          <cell r="J270">
            <v>2.4961960800314289</v>
          </cell>
        </row>
        <row r="271">
          <cell r="B271" t="str">
            <v>SCOM-CHPNGA</v>
          </cell>
          <cell r="C271" t="str">
            <v>VAR_fout</v>
          </cell>
          <cell r="D271" t="str">
            <v>SCOM_LTH_CHPNGA</v>
          </cell>
          <cell r="E271">
            <v>0.69257517715093242</v>
          </cell>
          <cell r="F271">
            <v>0.75019466298794912</v>
          </cell>
          <cell r="G271">
            <v>0.6133884588698697</v>
          </cell>
          <cell r="H271">
            <v>1.6506910713513823</v>
          </cell>
          <cell r="I271">
            <v>3.5704609262205254</v>
          </cell>
          <cell r="J271">
            <v>3.7442941200471438</v>
          </cell>
        </row>
        <row r="272">
          <cell r="B272" t="str">
            <v>SCOM-CHPNGA</v>
          </cell>
          <cell r="C272" t="str">
            <v>VAR_fin</v>
          </cell>
          <cell r="D272" t="str">
            <v>SNGA</v>
          </cell>
          <cell r="E272">
            <v>1.6526505646260456</v>
          </cell>
          <cell r="F272">
            <v>1.7385140826178931</v>
          </cell>
          <cell r="G272">
            <v>1.364449181971499</v>
          </cell>
          <cell r="H272">
            <v>3.4409347757632736</v>
          </cell>
          <cell r="I272">
            <v>6.6120606132146733</v>
          </cell>
          <cell r="J272">
            <v>6.9342682161212519</v>
          </cell>
        </row>
        <row r="273">
          <cell r="B273" t="str">
            <v>SCOM-CHPNGA</v>
          </cell>
          <cell r="C273" t="str">
            <v>VAR_ncap</v>
          </cell>
          <cell r="D273" t="str">
            <v>-</v>
          </cell>
          <cell r="F273">
            <v>1.60250223866455E-2</v>
          </cell>
          <cell r="G273">
            <v>1.7746567989954101E-7</v>
          </cell>
          <cell r="H273">
            <v>4.5638422635177298E-2</v>
          </cell>
          <cell r="I273">
            <v>2.78660165684314E-2</v>
          </cell>
          <cell r="J273">
            <v>6.06398449746113E-2</v>
          </cell>
        </row>
        <row r="274">
          <cell r="B274" t="str">
            <v>SCOM-CHPNGA</v>
          </cell>
          <cell r="C274" t="str">
            <v>VAR_cap</v>
          </cell>
          <cell r="D274" t="str">
            <v>-</v>
          </cell>
          <cell r="E274">
            <v>3.4885854042866593E-2</v>
          </cell>
          <cell r="F274">
            <v>3.673095873414696E-2</v>
          </cell>
          <cell r="G274">
            <v>2.882500212285722E-2</v>
          </cell>
          <cell r="H274">
            <v>7.2698392608655599E-2</v>
          </cell>
          <cell r="I274">
            <v>0.13969710031384519</v>
          </cell>
          <cell r="J274">
            <v>0.14649846800379937</v>
          </cell>
        </row>
        <row r="275">
          <cell r="B275" t="str">
            <v>D-IPLT</v>
          </cell>
          <cell r="C275" t="str">
            <v>VAR_fout</v>
          </cell>
          <cell r="D275" t="str">
            <v>IPLT</v>
          </cell>
          <cell r="E275">
            <v>0.62578701471270615</v>
          </cell>
          <cell r="F275">
            <v>0.73757349471309741</v>
          </cell>
          <cell r="G275">
            <v>0.73632705124695352</v>
          </cell>
          <cell r="H275">
            <v>0.73425878998019489</v>
          </cell>
          <cell r="I275">
            <v>0.73015714771748819</v>
          </cell>
          <cell r="J275">
            <v>0.72610107628142662</v>
          </cell>
        </row>
        <row r="276">
          <cell r="B276" t="str">
            <v>D-IPLT</v>
          </cell>
          <cell r="C276" t="str">
            <v>VAR_fin</v>
          </cell>
          <cell r="D276" t="str">
            <v>PLT</v>
          </cell>
          <cell r="E276">
            <v>0.62578701471270615</v>
          </cell>
          <cell r="F276">
            <v>0.73757349471309741</v>
          </cell>
          <cell r="G276">
            <v>0.73632705124695352</v>
          </cell>
          <cell r="H276">
            <v>0.73425878998019489</v>
          </cell>
          <cell r="I276">
            <v>0.73015714771748819</v>
          </cell>
          <cell r="J276">
            <v>0.72610107628142662</v>
          </cell>
        </row>
        <row r="277">
          <cell r="B277" t="str">
            <v>LTH-STG</v>
          </cell>
          <cell r="C277" t="str">
            <v>VAR_fout</v>
          </cell>
          <cell r="D277" t="str">
            <v>AUX_LTH-STG_OUT</v>
          </cell>
          <cell r="E277">
            <v>4.4124196811230773E-6</v>
          </cell>
          <cell r="F277">
            <v>4.4080675969543278E-5</v>
          </cell>
          <cell r="G277">
            <v>1.0362765032277314E-3</v>
          </cell>
          <cell r="H277">
            <v>2.636958330451057E-4</v>
          </cell>
          <cell r="I277">
            <v>3.4462279985285842E-4</v>
          </cell>
          <cell r="J277">
            <v>4.7541339920071923E-3</v>
          </cell>
        </row>
        <row r="278">
          <cell r="B278" t="str">
            <v>LTH-STG</v>
          </cell>
          <cell r="C278" t="str">
            <v>VAR_fout</v>
          </cell>
          <cell r="D278" t="str">
            <v>LTH</v>
          </cell>
          <cell r="E278">
            <v>4.412419681123068E-6</v>
          </cell>
          <cell r="F278">
            <v>4.4110063086856258E-5</v>
          </cell>
          <cell r="G278">
            <v>1.0373559579185923E-3</v>
          </cell>
          <cell r="H278">
            <v>2.636958330451057E-4</v>
          </cell>
          <cell r="I278">
            <v>3.4462279985285669E-4</v>
          </cell>
          <cell r="J278">
            <v>4.7541339920071906E-3</v>
          </cell>
        </row>
        <row r="279">
          <cell r="B279" t="str">
            <v>LTH-STG</v>
          </cell>
          <cell r="C279" t="str">
            <v>VAR_fin</v>
          </cell>
          <cell r="D279" t="str">
            <v>AUX_LTH-STG_IN</v>
          </cell>
          <cell r="E279">
            <v>5.8832262414723535E-6</v>
          </cell>
          <cell r="F279">
            <v>5.8039556693229666E-5</v>
          </cell>
          <cell r="G279">
            <v>1.3385238166691506E-3</v>
          </cell>
          <cell r="H279">
            <v>3.2961982291737635E-4</v>
          </cell>
          <cell r="I279">
            <v>4.0550193625688371E-4</v>
          </cell>
          <cell r="J279">
            <v>5.2823916038567762E-3</v>
          </cell>
        </row>
        <row r="280">
          <cell r="B280" t="str">
            <v>LTH-STG</v>
          </cell>
          <cell r="C280" t="str">
            <v>VAR_fin</v>
          </cell>
          <cell r="D280" t="str">
            <v>LTH</v>
          </cell>
          <cell r="E280">
            <v>5.8832262414723535E-6</v>
          </cell>
          <cell r="F280">
            <v>5.8039556693229666E-5</v>
          </cell>
          <cell r="G280">
            <v>1.3385238166691506E-3</v>
          </cell>
          <cell r="H280">
            <v>3.2961982291737635E-4</v>
          </cell>
          <cell r="I280">
            <v>4.0550193625688371E-4</v>
          </cell>
          <cell r="J280">
            <v>5.2823916038567762E-3</v>
          </cell>
        </row>
        <row r="281">
          <cell r="B281" t="str">
            <v>LTH-STG</v>
          </cell>
          <cell r="C281" t="str">
            <v>VAR_ncap</v>
          </cell>
          <cell r="D281" t="str">
            <v>-</v>
          </cell>
          <cell r="E281">
            <v>3.8327832775163701E-6</v>
          </cell>
          <cell r="F281">
            <v>5.2972959266451404E-7</v>
          </cell>
          <cell r="G281">
            <v>6.0076375635485795E-7</v>
          </cell>
          <cell r="H281">
            <v>7.3825970148785204E-7</v>
          </cell>
          <cell r="I281">
            <v>1.0500549830336799E-6</v>
          </cell>
          <cell r="J281">
            <v>1.76768118775825E-2</v>
          </cell>
        </row>
        <row r="282">
          <cell r="B282" t="str">
            <v>LTH-STG</v>
          </cell>
          <cell r="C282" t="str">
            <v>VAR_cap</v>
          </cell>
          <cell r="D282" t="str">
            <v>-</v>
          </cell>
          <cell r="E282">
            <v>1.6111515948782933E-4</v>
          </cell>
          <cell r="F282">
            <v>8.1637004012071387E-5</v>
          </cell>
          <cell r="G282">
            <v>7.7620347011612755E-5</v>
          </cell>
          <cell r="H282">
            <v>4.1989082883047899E-5</v>
          </cell>
          <cell r="I282">
            <v>2.2144385736240682E-5</v>
          </cell>
          <cell r="J282">
            <v>1.7693847522387236E-2</v>
          </cell>
        </row>
        <row r="283">
          <cell r="B283" t="str">
            <v>ITOT-CHPOIL</v>
          </cell>
          <cell r="C283" t="str">
            <v>VAR_fout</v>
          </cell>
          <cell r="D283" t="str">
            <v>ITOT_LTH_CHP</v>
          </cell>
          <cell r="E283">
            <v>0.92932961169890305</v>
          </cell>
          <cell r="F283">
            <v>2.072869017756843</v>
          </cell>
          <cell r="G283">
            <v>1.7874367448776185</v>
          </cell>
          <cell r="H283">
            <v>1.3179681478961682</v>
          </cell>
          <cell r="I283">
            <v>8.0662267358682044E-4</v>
          </cell>
          <cell r="J283">
            <v>4.246362942669082E-4</v>
          </cell>
        </row>
        <row r="284">
          <cell r="B284" t="str">
            <v>ITOT-CHPOIL</v>
          </cell>
          <cell r="C284" t="str">
            <v>VAR_fout</v>
          </cell>
          <cell r="D284" t="str">
            <v>ITOT_NKEV_OIL_ELC_CHP</v>
          </cell>
          <cell r="E284">
            <v>7.0500867094399441E-2</v>
          </cell>
          <cell r="F284">
            <v>0.17151974579522034</v>
          </cell>
          <cell r="G284">
            <v>0.17120150144543034</v>
          </cell>
          <cell r="H284">
            <v>0.17118094399385597</v>
          </cell>
          <cell r="I284">
            <v>3.6388117893637926E-4</v>
          </cell>
          <cell r="J284">
            <v>1.9156063973496342E-4</v>
          </cell>
        </row>
        <row r="285">
          <cell r="B285" t="str">
            <v>ITOT-CHPOIL</v>
          </cell>
          <cell r="C285" t="str">
            <v>VAR_fout</v>
          </cell>
          <cell r="D285" t="str">
            <v>CO2_I</v>
          </cell>
          <cell r="E285">
            <v>21.523510927983001</v>
          </cell>
          <cell r="F285">
            <v>51.243860672137302</v>
          </cell>
          <cell r="G285">
            <v>49.8893493980313</v>
          </cell>
          <cell r="H285">
            <v>47.897614983546198</v>
          </cell>
          <cell r="I285">
            <v>0.109648856163358</v>
          </cell>
          <cell r="J285">
            <v>5.6982620474950098E-2</v>
          </cell>
        </row>
        <row r="286">
          <cell r="B286" t="str">
            <v>ITOT-CHPOIL</v>
          </cell>
          <cell r="C286" t="str">
            <v>VAR_fin</v>
          </cell>
          <cell r="D286" t="str">
            <v>ILFO</v>
          </cell>
          <cell r="E286">
            <v>0.2920422106917635</v>
          </cell>
          <cell r="F286">
            <v>0.69530340125016643</v>
          </cell>
          <cell r="G286">
            <v>0.67692468654045335</v>
          </cell>
          <cell r="H286">
            <v>0.64989979624893146</v>
          </cell>
          <cell r="I286">
            <v>1.4877728109003855E-3</v>
          </cell>
          <cell r="J286">
            <v>7.7316988432767986E-4</v>
          </cell>
        </row>
        <row r="287">
          <cell r="B287" t="str">
            <v>ITOT-CHPOIL</v>
          </cell>
          <cell r="C287" t="str">
            <v>VAR_ncap</v>
          </cell>
          <cell r="D287" t="str">
            <v>-</v>
          </cell>
          <cell r="F287">
            <v>5.4722673418601299E-3</v>
          </cell>
          <cell r="G287">
            <v>4.2398279827586998E-3</v>
          </cell>
          <cell r="H287">
            <v>4.46900972683772E-7</v>
          </cell>
          <cell r="I287">
            <v>4.1154636805419498E-7</v>
          </cell>
          <cell r="J287">
            <v>2.3256481540454201E-5</v>
          </cell>
        </row>
        <row r="288">
          <cell r="B288" t="str">
            <v>ITOT-CHPOIL</v>
          </cell>
          <cell r="C288" t="str">
            <v>VAR_cap</v>
          </cell>
          <cell r="D288" t="str">
            <v>-</v>
          </cell>
          <cell r="E288">
            <v>8.3052984975716497E-3</v>
          </cell>
          <cell r="F288">
            <v>6.4051018825705894E-3</v>
          </cell>
          <cell r="G288">
            <v>1.0644856443979483E-2</v>
          </cell>
          <cell r="H288">
            <v>1.0645213895896394E-2</v>
          </cell>
          <cell r="I288">
            <v>9.8712324064477983E-5</v>
          </cell>
          <cell r="J288">
            <v>2.3624243987299419E-5</v>
          </cell>
        </row>
        <row r="289">
          <cell r="B289" t="str">
            <v>ENUC_GOE</v>
          </cell>
          <cell r="C289" t="str">
            <v>VAR_fout</v>
          </cell>
          <cell r="D289" t="str">
            <v>ELC</v>
          </cell>
          <cell r="E289">
            <v>29.714400094315931</v>
          </cell>
          <cell r="F289">
            <v>29.714395460903006</v>
          </cell>
          <cell r="G289">
            <v>23.194546526577259</v>
          </cell>
          <cell r="H289">
            <v>25.81633521679996</v>
          </cell>
        </row>
        <row r="290">
          <cell r="B290" t="str">
            <v>ENUC_GOE</v>
          </cell>
          <cell r="C290" t="str">
            <v>VAR_fin</v>
          </cell>
          <cell r="D290" t="str">
            <v>URN</v>
          </cell>
          <cell r="E290">
            <v>89.58057563805535</v>
          </cell>
          <cell r="F290">
            <v>89.580561669615975</v>
          </cell>
          <cell r="G290">
            <v>69.925047213452189</v>
          </cell>
          <cell r="H290">
            <v>77.829004194781803</v>
          </cell>
        </row>
        <row r="291">
          <cell r="B291" t="str">
            <v>ENUC_GOE</v>
          </cell>
          <cell r="C291" t="str">
            <v>VAR_cap</v>
          </cell>
          <cell r="D291" t="str">
            <v>-</v>
          </cell>
          <cell r="E291">
            <v>1.01</v>
          </cell>
          <cell r="F291">
            <v>1.0099999265565391</v>
          </cell>
          <cell r="G291">
            <v>0.89600218634530204</v>
          </cell>
          <cell r="H291">
            <v>0.89600205076149098</v>
          </cell>
        </row>
        <row r="292">
          <cell r="B292" t="str">
            <v>D-RNGA</v>
          </cell>
          <cell r="C292" t="str">
            <v>VAR_fout</v>
          </cell>
          <cell r="D292" t="str">
            <v>CO2</v>
          </cell>
          <cell r="E292">
            <v>2648.3781549785399</v>
          </cell>
          <cell r="F292">
            <v>2637.59917593415</v>
          </cell>
          <cell r="G292">
            <v>2915.4194545949799</v>
          </cell>
          <cell r="H292">
            <v>2802.8856168778798</v>
          </cell>
          <cell r="I292">
            <v>2465.0547755794501</v>
          </cell>
          <cell r="J292">
            <v>2030.29246620402</v>
          </cell>
        </row>
        <row r="293">
          <cell r="B293" t="str">
            <v>D-RNGA</v>
          </cell>
          <cell r="C293" t="str">
            <v>VAR_fout</v>
          </cell>
          <cell r="D293" t="str">
            <v>RNGA</v>
          </cell>
          <cell r="E293">
            <v>47.125004310121035</v>
          </cell>
          <cell r="F293">
            <v>48.283000054429976</v>
          </cell>
          <cell r="G293">
            <v>52.910821906739798</v>
          </cell>
          <cell r="H293">
            <v>50.46186909384992</v>
          </cell>
          <cell r="I293">
            <v>44.594065772564569</v>
          </cell>
          <cell r="J293">
            <v>36.663969545490744</v>
          </cell>
        </row>
        <row r="294">
          <cell r="B294" t="str">
            <v>D-RNGA</v>
          </cell>
          <cell r="C294" t="str">
            <v>VAR_fin</v>
          </cell>
          <cell r="D294" t="str">
            <v>NGA</v>
          </cell>
          <cell r="E294">
            <v>46.957059485435181</v>
          </cell>
          <cell r="F294">
            <v>46.765942835711961</v>
          </cell>
          <cell r="G294">
            <v>51.691834301329578</v>
          </cell>
          <cell r="H294">
            <v>49.696553490742538</v>
          </cell>
          <cell r="I294">
            <v>43.706644957082517</v>
          </cell>
          <cell r="J294">
            <v>35.998093372411745</v>
          </cell>
        </row>
        <row r="295">
          <cell r="B295" t="str">
            <v>D-RNGA</v>
          </cell>
          <cell r="C295" t="str">
            <v>VAR_fin</v>
          </cell>
          <cell r="D295" t="str">
            <v>BNGA</v>
          </cell>
          <cell r="E295">
            <v>0.3184912865425209</v>
          </cell>
          <cell r="F295">
            <v>1.6713030364623089</v>
          </cell>
          <cell r="G295">
            <v>1.3876856285952242</v>
          </cell>
          <cell r="H295">
            <v>0.92636332381882003</v>
          </cell>
          <cell r="I295">
            <v>1.0296944061624889</v>
          </cell>
          <cell r="J295">
            <v>0.78281988718475481</v>
          </cell>
        </row>
        <row r="296">
          <cell r="B296" t="str">
            <v>D-RNGA</v>
          </cell>
          <cell r="C296" t="str">
            <v>VAR_fin</v>
          </cell>
          <cell r="D296" t="str">
            <v>H2</v>
          </cell>
          <cell r="G296">
            <v>3.3192489883794335E-4</v>
          </cell>
          <cell r="H296">
            <v>1.5875474603556551E-4</v>
          </cell>
          <cell r="I296">
            <v>1.8748534794666146E-4</v>
          </cell>
          <cell r="J296">
            <v>1.8372118043148103E-4</v>
          </cell>
        </row>
        <row r="297">
          <cell r="B297" t="str">
            <v>D-RNGA</v>
          </cell>
          <cell r="C297" t="str">
            <v>VAR_ncap</v>
          </cell>
          <cell r="D297" t="str">
            <v>-</v>
          </cell>
          <cell r="E297">
            <v>2.10770184079594E-8</v>
          </cell>
          <cell r="F297">
            <v>2.1927588436375999E-8</v>
          </cell>
          <cell r="G297">
            <v>3.4034315563032299E-8</v>
          </cell>
          <cell r="H297">
            <v>2.3249108259929401E-8</v>
          </cell>
          <cell r="I297">
            <v>4.9482453297037502E-8</v>
          </cell>
          <cell r="J297">
            <v>0.49179050172004002</v>
          </cell>
        </row>
        <row r="298">
          <cell r="B298" t="str">
            <v>D-RNGA</v>
          </cell>
          <cell r="C298" t="str">
            <v>VAR_cap</v>
          </cell>
          <cell r="D298" t="str">
            <v>-</v>
          </cell>
          <cell r="E298">
            <v>3.0972400284729384</v>
          </cell>
          <cell r="F298">
            <v>3.0972400504005271</v>
          </cell>
          <cell r="G298">
            <v>3.0972400844348424</v>
          </cell>
          <cell r="H298">
            <v>3.0972401076839509</v>
          </cell>
          <cell r="I298">
            <v>3.0972402331547171</v>
          </cell>
          <cell r="J298">
            <v>2.045072975515057</v>
          </cell>
        </row>
        <row r="299">
          <cell r="B299" t="str">
            <v>RHES-CHPGFC</v>
          </cell>
          <cell r="C299" t="str">
            <v>VAR_fout</v>
          </cell>
          <cell r="D299" t="str">
            <v>CO2_R</v>
          </cell>
          <cell r="H299">
            <v>2.4803993557664002E-3</v>
          </cell>
          <cell r="I299">
            <v>7.3220877424612597E-3</v>
          </cell>
          <cell r="J299">
            <v>5.8555527015618104E-3</v>
          </cell>
        </row>
        <row r="300">
          <cell r="B300" t="str">
            <v>RHES-CHPGFC</v>
          </cell>
          <cell r="C300" t="str">
            <v>VAR_fout</v>
          </cell>
          <cell r="D300" t="str">
            <v>RHES_NKEV_GAS_ELC_CHP</v>
          </cell>
          <cell r="H300">
            <v>1.8471059032302951E-5</v>
          </cell>
          <cell r="I300">
            <v>5.7122670331258098E-5</v>
          </cell>
          <cell r="J300">
            <v>4.6719835384801649E-5</v>
          </cell>
        </row>
        <row r="301">
          <cell r="B301" t="str">
            <v>RHES-CHPGFC</v>
          </cell>
          <cell r="C301" t="str">
            <v>VAR_fout</v>
          </cell>
          <cell r="D301" t="str">
            <v>RHES_LTH_CHPNGA</v>
          </cell>
          <cell r="H301">
            <v>2.0687586116179317E-5</v>
          </cell>
          <cell r="I301">
            <v>6.0550030551133544E-5</v>
          </cell>
          <cell r="J301">
            <v>4.6719835384801649E-5</v>
          </cell>
        </row>
        <row r="302">
          <cell r="B302" t="str">
            <v>RHES-CHPGFC</v>
          </cell>
          <cell r="C302" t="str">
            <v>VAR_fin</v>
          </cell>
          <cell r="D302" t="str">
            <v>RNGA</v>
          </cell>
          <cell r="H302">
            <v>4.3978711981673703E-5</v>
          </cell>
          <cell r="I302">
            <v>1.2982425075285927E-4</v>
          </cell>
          <cell r="J302">
            <v>1.0382185641067036E-4</v>
          </cell>
        </row>
        <row r="303">
          <cell r="B303" t="str">
            <v>RHES-CHPGFC</v>
          </cell>
          <cell r="C303" t="str">
            <v>VAR_ncap</v>
          </cell>
          <cell r="D303" t="str">
            <v>-</v>
          </cell>
          <cell r="H303">
            <v>1.5811973264517801E-6</v>
          </cell>
          <cell r="I303">
            <v>3.25513984012162E-8</v>
          </cell>
          <cell r="J303">
            <v>9.0811547608202599E-7</v>
          </cell>
        </row>
        <row r="304">
          <cell r="B304" t="str">
            <v>RHES-CHPGFC</v>
          </cell>
          <cell r="C304" t="str">
            <v>VAR_cap</v>
          </cell>
          <cell r="D304" t="str">
            <v>-</v>
          </cell>
          <cell r="H304">
            <v>1.5811973264517801E-6</v>
          </cell>
          <cell r="I304">
            <v>4.8940850675276596E-6</v>
          </cell>
          <cell r="J304">
            <v>3.9621558109759949E-6</v>
          </cell>
        </row>
        <row r="305">
          <cell r="B305" t="str">
            <v>ITOT-CHPHFC</v>
          </cell>
          <cell r="C305" t="str">
            <v>VAR_fout</v>
          </cell>
          <cell r="D305" t="str">
            <v>ITOT_LTH_CHP</v>
          </cell>
          <cell r="H305">
            <v>6.8111478451405888E-4</v>
          </cell>
          <cell r="I305">
            <v>1.6052032482496924E-3</v>
          </cell>
          <cell r="J305">
            <v>1.0652222068928976E-3</v>
          </cell>
        </row>
        <row r="306">
          <cell r="B306" t="str">
            <v>ITOT-CHPHFC</v>
          </cell>
          <cell r="C306" t="str">
            <v>VAR_fout</v>
          </cell>
          <cell r="D306" t="str">
            <v>ITOT_KEV_HFC_ELC_CHP</v>
          </cell>
          <cell r="H306">
            <v>9.1122113063367319E-4</v>
          </cell>
          <cell r="I306">
            <v>2.6753387470828194E-3</v>
          </cell>
          <cell r="J306">
            <v>2.1304444137857938E-3</v>
          </cell>
        </row>
        <row r="307">
          <cell r="B307" t="str">
            <v>ITOT-CHPHFC</v>
          </cell>
          <cell r="C307" t="str">
            <v>VAR_fin</v>
          </cell>
          <cell r="D307" t="str">
            <v>IH2</v>
          </cell>
          <cell r="H307">
            <v>1.8408507689569161E-3</v>
          </cell>
          <cell r="I307">
            <v>4.8642522674233069E-3</v>
          </cell>
          <cell r="J307">
            <v>3.55074068964299E-3</v>
          </cell>
        </row>
        <row r="308">
          <cell r="B308" t="str">
            <v>ITOT-CHPHFC</v>
          </cell>
          <cell r="C308" t="str">
            <v>VAR_ncap</v>
          </cell>
          <cell r="D308" t="str">
            <v>-</v>
          </cell>
          <cell r="H308">
            <v>3.7653918151976899E-5</v>
          </cell>
          <cell r="I308">
            <v>1.4868004017043101E-5</v>
          </cell>
          <cell r="J308">
            <v>4.2066994930354703E-5</v>
          </cell>
        </row>
        <row r="309">
          <cell r="B309" t="str">
            <v>ITOT-CHPHFC</v>
          </cell>
          <cell r="C309" t="str">
            <v>VAR_cap</v>
          </cell>
          <cell r="D309" t="str">
            <v>-</v>
          </cell>
          <cell r="H309">
            <v>3.7653918151976899E-5</v>
          </cell>
          <cell r="I309">
            <v>1.0356810821194648E-4</v>
          </cell>
          <cell r="J309">
            <v>7.9493724418065295E-5</v>
          </cell>
        </row>
        <row r="310">
          <cell r="B310" t="str">
            <v>G-INTC-TRA</v>
          </cell>
          <cell r="C310" t="str">
            <v>VAR_fout</v>
          </cell>
          <cell r="D310" t="str">
            <v>TRAN_ELC</v>
          </cell>
          <cell r="E310">
            <v>9.6533191933972944</v>
          </cell>
          <cell r="F310">
            <v>12.555469548711153</v>
          </cell>
          <cell r="G310">
            <v>13.918754381580925</v>
          </cell>
          <cell r="H310">
            <v>19.758922859963327</v>
          </cell>
          <cell r="I310">
            <v>26.006417600825142</v>
          </cell>
          <cell r="J310">
            <v>25.946897457479157</v>
          </cell>
        </row>
        <row r="311">
          <cell r="B311" t="str">
            <v>G-INTC-TRA</v>
          </cell>
          <cell r="C311" t="str">
            <v>VAR_fin</v>
          </cell>
          <cell r="D311" t="str">
            <v>ELC3</v>
          </cell>
          <cell r="E311">
            <v>8.9107561785205895</v>
          </cell>
          <cell r="F311">
            <v>12.554981063493292</v>
          </cell>
          <cell r="G311">
            <v>13.918143609784851</v>
          </cell>
          <cell r="H311">
            <v>13.889935871855403</v>
          </cell>
          <cell r="I311">
            <v>13.576879776901352</v>
          </cell>
          <cell r="J311">
            <v>11.90601307384328</v>
          </cell>
        </row>
        <row r="312">
          <cell r="B312" t="str">
            <v>G-INTC-TRA</v>
          </cell>
          <cell r="C312" t="str">
            <v>VAR_fin</v>
          </cell>
          <cell r="D312" t="str">
            <v>ELC5</v>
          </cell>
          <cell r="E312">
            <v>0.7425630148767155</v>
          </cell>
          <cell r="F312">
            <v>4.8848521785327783E-4</v>
          </cell>
          <cell r="G312">
            <v>6.1198990871815212E-4</v>
          </cell>
          <cell r="H312">
            <v>5.8689869881079151</v>
          </cell>
          <cell r="I312">
            <v>12.429537823923754</v>
          </cell>
          <cell r="J312">
            <v>14.040884383635868</v>
          </cell>
        </row>
        <row r="313">
          <cell r="B313" t="str">
            <v>G-INTC-TRA</v>
          </cell>
          <cell r="C313" t="str">
            <v>VAR_ncap</v>
          </cell>
          <cell r="D313" t="str">
            <v>-</v>
          </cell>
          <cell r="E313">
            <v>1.20280643184892E-8</v>
          </cell>
          <cell r="F313">
            <v>1.2687640519820399E-8</v>
          </cell>
          <cell r="G313">
            <v>1.5210848120181099E-8</v>
          </cell>
          <cell r="H313">
            <v>1.8095444347746799E-8</v>
          </cell>
          <cell r="I313">
            <v>2.8497495431722399E-8</v>
          </cell>
          <cell r="J313">
            <v>4.7401958073312597E-8</v>
          </cell>
        </row>
        <row r="314">
          <cell r="B314" t="str">
            <v>G-INTC-TRA</v>
          </cell>
          <cell r="C314" t="str">
            <v>VAR_cap</v>
          </cell>
          <cell r="D314" t="str">
            <v>-</v>
          </cell>
          <cell r="E314">
            <v>0.86351880627381705</v>
          </cell>
          <cell r="F314">
            <v>0.86351881018458776</v>
          </cell>
          <cell r="G314">
            <v>0.86351883098952187</v>
          </cell>
          <cell r="H314">
            <v>0.86351885615629065</v>
          </cell>
          <cell r="I314">
            <v>0.86351890091139039</v>
          </cell>
          <cell r="J314">
            <v>0.86351895076339735</v>
          </cell>
        </row>
        <row r="315">
          <cell r="B315" t="str">
            <v>SCOM-SWHSTG-CHPBIO</v>
          </cell>
          <cell r="C315" t="str">
            <v>VAR_fout</v>
          </cell>
          <cell r="D315" t="str">
            <v>AUX_SCOM-CHPBIO_OUT</v>
          </cell>
          <cell r="F315">
            <v>3.0076129953912418E-2</v>
          </cell>
          <cell r="G315">
            <v>6.9714182388716473E-4</v>
          </cell>
          <cell r="H315">
            <v>6.4305363616326257E-4</v>
          </cell>
          <cell r="I315">
            <v>7.3536015363319515E-3</v>
          </cell>
          <cell r="J315">
            <v>5.7277497235762196E-3</v>
          </cell>
        </row>
        <row r="316">
          <cell r="B316" t="str">
            <v>SCOM-SWHSTG-CHPBIO</v>
          </cell>
          <cell r="C316" t="str">
            <v>VAR_fout</v>
          </cell>
          <cell r="D316" t="str">
            <v>SCOM_LTH_CHPBIO</v>
          </cell>
          <cell r="F316">
            <v>3.0100713252980783E-2</v>
          </cell>
          <cell r="G316">
            <v>6.9803217104410782E-4</v>
          </cell>
          <cell r="H316">
            <v>6.4305363616326214E-4</v>
          </cell>
          <cell r="I316">
            <v>7.3536015363319471E-3</v>
          </cell>
          <cell r="J316">
            <v>5.7277497235762196E-3</v>
          </cell>
        </row>
        <row r="317">
          <cell r="B317" t="str">
            <v>SCOM-SWHSTG-CHPBIO</v>
          </cell>
          <cell r="C317" t="str">
            <v>VAR_fin</v>
          </cell>
          <cell r="D317" t="str">
            <v>SCOM_LTH_CHPBIO</v>
          </cell>
          <cell r="F317">
            <v>3.661887257056206E-2</v>
          </cell>
          <cell r="G317">
            <v>8.3101666759987671E-4</v>
          </cell>
          <cell r="H317">
            <v>7.3915148184562835E-4</v>
          </cell>
          <cell r="I317">
            <v>7.9072144475017779E-3</v>
          </cell>
          <cell r="J317">
            <v>5.7856194332316898E-3</v>
          </cell>
        </row>
        <row r="318">
          <cell r="B318" t="str">
            <v>SCOM-SWHSTG-CHPBIO</v>
          </cell>
          <cell r="C318" t="str">
            <v>VAR_fin</v>
          </cell>
          <cell r="D318" t="str">
            <v>AUX_SCOM-CHPBIO_IN</v>
          </cell>
          <cell r="F318">
            <v>3.661887257056206E-2</v>
          </cell>
          <cell r="G318">
            <v>8.3101666759987671E-4</v>
          </cell>
          <cell r="H318">
            <v>7.3915148184562835E-4</v>
          </cell>
          <cell r="I318">
            <v>7.9072144475017779E-3</v>
          </cell>
          <cell r="J318">
            <v>5.7856194332316898E-3</v>
          </cell>
        </row>
        <row r="319">
          <cell r="B319" t="str">
            <v>SCOM-SWHSTG-CHPBIO</v>
          </cell>
          <cell r="C319" t="str">
            <v>VAR_ncap</v>
          </cell>
          <cell r="D319" t="str">
            <v>-</v>
          </cell>
          <cell r="E319">
            <v>1.19712572433502E-3</v>
          </cell>
          <cell r="F319">
            <v>3.0803661671086099E-2</v>
          </cell>
          <cell r="G319">
            <v>2.0687863142567798E-6</v>
          </cell>
          <cell r="H319">
            <v>1.61584025490357E-6</v>
          </cell>
          <cell r="I319">
            <v>3.4896305377596202E-5</v>
          </cell>
          <cell r="J319">
            <v>5.1915320661360803E-6</v>
          </cell>
        </row>
        <row r="320">
          <cell r="B320" t="str">
            <v>SCOM-SWHSTG-CHPBIO</v>
          </cell>
          <cell r="C320" t="str">
            <v>VAR_cap</v>
          </cell>
          <cell r="D320" t="str">
            <v>-</v>
          </cell>
          <cell r="E320">
            <v>1.19712572433502E-3</v>
          </cell>
          <cell r="F320">
            <v>3.2000493410351646E-2</v>
          </cell>
          <cell r="G320">
            <v>9.618580616819021E-4</v>
          </cell>
          <cell r="H320">
            <v>8.9124439847469705E-4</v>
          </cell>
          <cell r="I320">
            <v>1.5817949961065827E-3</v>
          </cell>
          <cell r="J320">
            <v>6.8320515465471231E-4</v>
          </cell>
        </row>
        <row r="321">
          <cell r="B321" t="str">
            <v>SCOM-SWHSTG-CHPHFC</v>
          </cell>
          <cell r="C321" t="str">
            <v>VAR_fout</v>
          </cell>
          <cell r="D321" t="str">
            <v>AUX_SCOM-CHPHFC_OUT</v>
          </cell>
          <cell r="G321">
            <v>2.1831282593664506E-6</v>
          </cell>
          <cell r="H321">
            <v>1.6118851829885364E-4</v>
          </cell>
          <cell r="I321">
            <v>5.1381926778261736E-4</v>
          </cell>
          <cell r="J321">
            <v>1.9906426848864569E-3</v>
          </cell>
        </row>
        <row r="322">
          <cell r="B322" t="str">
            <v>SCOM-SWHSTG-CHPHFC</v>
          </cell>
          <cell r="C322" t="str">
            <v>VAR_fout</v>
          </cell>
          <cell r="D322" t="str">
            <v>SCOM_LTH_CHPHFC</v>
          </cell>
          <cell r="F322">
            <v>2.1390753519121973E-6</v>
          </cell>
          <cell r="G322">
            <v>2.1859164180629622E-6</v>
          </cell>
          <cell r="H322">
            <v>1.6118851829885331E-4</v>
          </cell>
          <cell r="I322">
            <v>5.1381926778261693E-4</v>
          </cell>
          <cell r="J322">
            <v>1.9906426848864569E-3</v>
          </cell>
        </row>
        <row r="323">
          <cell r="B323" t="str">
            <v>SCOM-SWHSTG-CHPHFC</v>
          </cell>
          <cell r="C323" t="str">
            <v>VAR_fin</v>
          </cell>
          <cell r="D323" t="str">
            <v>SCOM_LTH_CHPHFC</v>
          </cell>
          <cell r="G323">
            <v>2.1859164180629622E-6</v>
          </cell>
          <cell r="H323">
            <v>1.85274158964196E-4</v>
          </cell>
          <cell r="I323">
            <v>5.5250200707351914E-4</v>
          </cell>
          <cell r="J323">
            <v>2.0107501867539994E-3</v>
          </cell>
        </row>
        <row r="324">
          <cell r="B324" t="str">
            <v>SCOM-SWHSTG-CHPHFC</v>
          </cell>
          <cell r="C324" t="str">
            <v>VAR_fin</v>
          </cell>
          <cell r="D324" t="str">
            <v>AUX_SCOM-CHPHFC_IN</v>
          </cell>
          <cell r="G324">
            <v>2.1859164180629622E-6</v>
          </cell>
          <cell r="H324">
            <v>1.85274158964196E-4</v>
          </cell>
          <cell r="I324">
            <v>5.5250200707351914E-4</v>
          </cell>
          <cell r="J324">
            <v>2.0107501867539994E-3</v>
          </cell>
        </row>
        <row r="325">
          <cell r="B325" t="str">
            <v>SCOM-SWHSTG-CHPHFC</v>
          </cell>
          <cell r="C325" t="str">
            <v>VAR_ncap</v>
          </cell>
          <cell r="D325" t="str">
            <v>-</v>
          </cell>
          <cell r="E325">
            <v>1.4151601146269701E-4</v>
          </cell>
          <cell r="F325">
            <v>3.7944235685886502E-6</v>
          </cell>
          <cell r="G325">
            <v>6.6225423984529801E-6</v>
          </cell>
          <cell r="H325">
            <v>6.7696298204848702E-6</v>
          </cell>
          <cell r="I325">
            <v>1.36883305600465E-5</v>
          </cell>
          <cell r="J325">
            <v>3.4310759154521298E-5</v>
          </cell>
        </row>
        <row r="326">
          <cell r="B326" t="str">
            <v>SCOM-SWHSTG-CHPHFC</v>
          </cell>
          <cell r="C326" t="str">
            <v>VAR_cap</v>
          </cell>
          <cell r="D326" t="str">
            <v>-</v>
          </cell>
          <cell r="E326">
            <v>1.4151601146269701E-4</v>
          </cell>
          <cell r="F326">
            <v>1.4486968235883534E-4</v>
          </cell>
          <cell r="G326">
            <v>1.5039777178266057E-4</v>
          </cell>
          <cell r="H326">
            <v>1.5554873669081792E-4</v>
          </cell>
          <cell r="I326">
            <v>2.1960665881951794E-4</v>
          </cell>
          <cell r="J326">
            <v>1.2873730140811391E-4</v>
          </cell>
        </row>
        <row r="327">
          <cell r="B327" t="str">
            <v>D-IHFO</v>
          </cell>
          <cell r="C327" t="str">
            <v>VAR_fout</v>
          </cell>
          <cell r="D327" t="str">
            <v>CO2</v>
          </cell>
          <cell r="E327">
            <v>213.78042796456</v>
          </cell>
          <cell r="F327">
            <v>89.525445768471201</v>
          </cell>
          <cell r="G327">
            <v>5.2691300147892001E-2</v>
          </cell>
          <cell r="H327">
            <v>1.5105703889871799E-2</v>
          </cell>
          <cell r="I327">
            <v>1.95222154950642E-2</v>
          </cell>
        </row>
        <row r="328">
          <cell r="B328" t="str">
            <v>D-IHFO</v>
          </cell>
          <cell r="C328" t="str">
            <v>VAR_fout</v>
          </cell>
          <cell r="D328" t="str">
            <v>IHFO</v>
          </cell>
          <cell r="E328">
            <v>2.7300005932314551</v>
          </cell>
          <cell r="F328">
            <v>1.1432502141765444</v>
          </cell>
          <cell r="G328">
            <v>6.7287394843146503E-4</v>
          </cell>
          <cell r="H328">
            <v>1.9290157182847914E-4</v>
          </cell>
          <cell r="I328">
            <v>2.4930093175579593E-4</v>
          </cell>
        </row>
        <row r="329">
          <cell r="B329" t="str">
            <v>D-IHFO</v>
          </cell>
          <cell r="C329" t="str">
            <v>VAR_fin</v>
          </cell>
          <cell r="D329" t="str">
            <v>HFO</v>
          </cell>
          <cell r="E329">
            <v>2.7763691943449333</v>
          </cell>
          <cell r="F329">
            <v>1.1626681268632619</v>
          </cell>
          <cell r="G329">
            <v>6.8430259932327397E-4</v>
          </cell>
          <cell r="H329">
            <v>1.9617797259573723E-4</v>
          </cell>
          <cell r="I329">
            <v>2.535352661696654E-4</v>
          </cell>
        </row>
        <row r="330">
          <cell r="B330" t="str">
            <v>RHNM-CHPNGA</v>
          </cell>
          <cell r="C330" t="str">
            <v>VAR_fout</v>
          </cell>
          <cell r="D330" t="str">
            <v>CO2_R</v>
          </cell>
          <cell r="F330">
            <v>0.232041925930558</v>
          </cell>
          <cell r="G330">
            <v>11.0966830818308</v>
          </cell>
          <cell r="H330">
            <v>26.739329483046401</v>
          </cell>
          <cell r="I330">
            <v>52.128529729566303</v>
          </cell>
          <cell r="J330">
            <v>39.775715010449701</v>
          </cell>
        </row>
        <row r="331">
          <cell r="B331" t="str">
            <v>RHNM-CHPNGA</v>
          </cell>
          <cell r="C331" t="str">
            <v>VAR_fout</v>
          </cell>
          <cell r="D331" t="str">
            <v>RHNM_NKEV_GAS_ELC_CHP</v>
          </cell>
          <cell r="F331">
            <v>1.2003209626107539E-3</v>
          </cell>
          <cell r="G331">
            <v>5.7948963227237006E-2</v>
          </cell>
          <cell r="H331">
            <v>0.14219158447845209</v>
          </cell>
          <cell r="I331">
            <v>0.28186634638842406</v>
          </cell>
          <cell r="J331">
            <v>0.21860748207044101</v>
          </cell>
        </row>
        <row r="332">
          <cell r="B332" t="str">
            <v>RHNM-CHPNGA</v>
          </cell>
          <cell r="C332" t="str">
            <v>VAR_fout</v>
          </cell>
          <cell r="D332" t="str">
            <v>RHNM_LTH_CHPNGA</v>
          </cell>
          <cell r="F332">
            <v>2.5822077168072295E-3</v>
          </cell>
          <cell r="G332">
            <v>0.12282515884025877</v>
          </cell>
          <cell r="H332">
            <v>0.29386260792213531</v>
          </cell>
          <cell r="I332">
            <v>0.56835345255370695</v>
          </cell>
          <cell r="J332">
            <v>0.43016310988054463</v>
          </cell>
        </row>
        <row r="333">
          <cell r="B333" t="str">
            <v>RHNM-CHPNGA</v>
          </cell>
          <cell r="C333" t="str">
            <v>VAR_fin</v>
          </cell>
          <cell r="D333" t="str">
            <v>RNGA</v>
          </cell>
          <cell r="F333">
            <v>4.114218544868045E-3</v>
          </cell>
          <cell r="G333">
            <v>0.19674970003246151</v>
          </cell>
          <cell r="H333">
            <v>0.47410158657883678</v>
          </cell>
          <cell r="I333">
            <v>0.92426471151713374</v>
          </cell>
          <cell r="J333">
            <v>0.70524317394414293</v>
          </cell>
        </row>
        <row r="334">
          <cell r="B334" t="str">
            <v>RHNM-CHPNGA</v>
          </cell>
          <cell r="C334" t="str">
            <v>VAR_ncap</v>
          </cell>
          <cell r="D334" t="str">
            <v>-</v>
          </cell>
          <cell r="F334">
            <v>8.9419845372393594E-5</v>
          </cell>
          <cell r="G334">
            <v>4.2105563175769299E-3</v>
          </cell>
          <cell r="H334">
            <v>6.2511220464962101E-3</v>
          </cell>
          <cell r="I334">
            <v>5.7701696793663604E-3</v>
          </cell>
          <cell r="J334">
            <v>5.1304480078254496E-3</v>
          </cell>
        </row>
        <row r="335">
          <cell r="B335" t="str">
            <v>RHNM-CHPNGA</v>
          </cell>
          <cell r="C335" t="str">
            <v>VAR_cap</v>
          </cell>
          <cell r="D335" t="str">
            <v>-</v>
          </cell>
          <cell r="F335">
            <v>8.9419845372393594E-5</v>
          </cell>
          <cell r="G335">
            <v>4.2999761629493203E-3</v>
          </cell>
          <cell r="H335">
            <v>1.0551084668032264E-2</v>
          </cell>
          <cell r="I335">
            <v>2.0915406865269846E-2</v>
          </cell>
          <cell r="J335">
            <v>1.6221379463196656E-2</v>
          </cell>
        </row>
        <row r="336">
          <cell r="B336" t="str">
            <v>G-INTC-EXP00-DE</v>
          </cell>
          <cell r="C336" t="str">
            <v>VAR_fout</v>
          </cell>
          <cell r="D336" t="str">
            <v>ELC_E-DE</v>
          </cell>
          <cell r="E336">
            <v>26.492979325814002</v>
          </cell>
          <cell r="F336">
            <v>5.1724537216890352E-5</v>
          </cell>
          <cell r="G336">
            <v>5.2824339028125189E-5</v>
          </cell>
          <cell r="H336">
            <v>3.3541949992206499E-5</v>
          </cell>
          <cell r="I336">
            <v>7.3091851305257213E-5</v>
          </cell>
          <cell r="J336">
            <v>2.1440471498551927E-5</v>
          </cell>
        </row>
        <row r="337">
          <cell r="B337" t="str">
            <v>G-INTC-EXP00-DE</v>
          </cell>
          <cell r="C337" t="str">
            <v>VAR_fin</v>
          </cell>
          <cell r="D337" t="str">
            <v>ELC</v>
          </cell>
          <cell r="E337">
            <v>26.492979325814002</v>
          </cell>
          <cell r="F337">
            <v>5.1724537216890352E-5</v>
          </cell>
          <cell r="G337">
            <v>5.2824339028125189E-5</v>
          </cell>
          <cell r="H337">
            <v>3.3541949992206499E-5</v>
          </cell>
          <cell r="I337">
            <v>7.3091851305257213E-5</v>
          </cell>
          <cell r="J337">
            <v>2.1440471498551927E-5</v>
          </cell>
        </row>
        <row r="338">
          <cell r="B338" t="str">
            <v>G-INTC-EXP00-DE</v>
          </cell>
          <cell r="C338" t="str">
            <v>VAR_ncap</v>
          </cell>
          <cell r="D338" t="str">
            <v>-</v>
          </cell>
          <cell r="E338">
            <v>1.4928744435283801E-7</v>
          </cell>
          <cell r="F338">
            <v>1.2462846734974901E-7</v>
          </cell>
          <cell r="G338">
            <v>1.3076712681576899E-7</v>
          </cell>
          <cell r="H338">
            <v>1.54211211079902E-7</v>
          </cell>
          <cell r="I338">
            <v>2.01844980992282E-7</v>
          </cell>
          <cell r="J338">
            <v>2.94539416288131E-7</v>
          </cell>
        </row>
        <row r="339">
          <cell r="B339" t="str">
            <v>G-INTC-EXP00-DE</v>
          </cell>
          <cell r="C339" t="str">
            <v>VAR_cap</v>
          </cell>
          <cell r="D339" t="str">
            <v>-</v>
          </cell>
          <cell r="E339">
            <v>4.0259051569060817</v>
          </cell>
          <cell r="F339">
            <v>5.6484601079986874E-5</v>
          </cell>
          <cell r="G339">
            <v>5.4624332279651355E-5</v>
          </cell>
          <cell r="H339">
            <v>4.6313183659663082E-5</v>
          </cell>
          <cell r="I339">
            <v>4.5933304029688315E-5</v>
          </cell>
          <cell r="J339">
            <v>2.3104950356067633E-5</v>
          </cell>
        </row>
        <row r="340">
          <cell r="B340" t="str">
            <v>CEN-EBAT</v>
          </cell>
          <cell r="C340" t="str">
            <v>VAR_fout</v>
          </cell>
          <cell r="D340" t="str">
            <v>ELC13</v>
          </cell>
          <cell r="E340">
            <v>3.4725026583547073E-4</v>
          </cell>
          <cell r="F340">
            <v>3.1926839351491081E-4</v>
          </cell>
        </row>
        <row r="341">
          <cell r="B341" t="str">
            <v>CEN-EBAT</v>
          </cell>
          <cell r="C341" t="str">
            <v>VAR_fout</v>
          </cell>
          <cell r="D341" t="str">
            <v>AUX_CEN-EBAT_OUT</v>
          </cell>
          <cell r="E341">
            <v>3.4725026583546986E-4</v>
          </cell>
          <cell r="F341">
            <v>3.1926839351490967E-4</v>
          </cell>
        </row>
        <row r="342">
          <cell r="B342" t="str">
            <v>CEN-EBAT</v>
          </cell>
          <cell r="C342" t="str">
            <v>VAR_fin</v>
          </cell>
          <cell r="D342" t="str">
            <v>AUX_CEN-EBAT_IN</v>
          </cell>
          <cell r="E342">
            <v>4.0064573164704062E-4</v>
          </cell>
          <cell r="F342">
            <v>3.6831774429854251E-4</v>
          </cell>
          <cell r="J342">
            <v>3.8072764141129656E-7</v>
          </cell>
        </row>
        <row r="343">
          <cell r="B343" t="str">
            <v>CEN-EBAT</v>
          </cell>
          <cell r="C343" t="str">
            <v>VAR_fin</v>
          </cell>
          <cell r="D343" t="str">
            <v>ELC13</v>
          </cell>
          <cell r="E343">
            <v>4.0064573164704062E-4</v>
          </cell>
          <cell r="F343">
            <v>3.6831774429854251E-4</v>
          </cell>
          <cell r="J343">
            <v>3.8072764141129656E-7</v>
          </cell>
        </row>
        <row r="344">
          <cell r="B344" t="str">
            <v>CEN-EBAT</v>
          </cell>
          <cell r="C344" t="str">
            <v>VAR_ncap</v>
          </cell>
          <cell r="D344" t="str">
            <v>-</v>
          </cell>
          <cell r="E344">
            <v>5.9284517328304601E-5</v>
          </cell>
          <cell r="F344">
            <v>9.5544616090489598E-8</v>
          </cell>
          <cell r="G344">
            <v>9.8948629534648201E-8</v>
          </cell>
          <cell r="H344">
            <v>1.5756772402684499E-7</v>
          </cell>
          <cell r="I344">
            <v>6.7500549391840597E-7</v>
          </cell>
          <cell r="J344">
            <v>3.9937252795756198E-5</v>
          </cell>
        </row>
        <row r="345">
          <cell r="B345" t="str">
            <v>CEN-EBAT</v>
          </cell>
          <cell r="C345" t="str">
            <v>VAR_cap</v>
          </cell>
          <cell r="D345" t="str">
            <v>-</v>
          </cell>
          <cell r="E345">
            <v>5.9284517328304601E-5</v>
          </cell>
          <cell r="F345">
            <v>5.9361870672031451E-5</v>
          </cell>
          <cell r="G345">
            <v>5.9336510530418914E-5</v>
          </cell>
          <cell r="H345">
            <v>4.3402066968470708E-5</v>
          </cell>
          <cell r="I345">
            <v>4.8466403906841973E-5</v>
          </cell>
          <cell r="J345">
            <v>4.8592387972729571E-5</v>
          </cell>
        </row>
        <row r="346">
          <cell r="B346" t="str">
            <v>ESOL-PV</v>
          </cell>
          <cell r="C346" t="str">
            <v>VAR_fout</v>
          </cell>
          <cell r="D346" t="str">
            <v>ELC35</v>
          </cell>
          <cell r="G346">
            <v>7.7092044602007225E-4</v>
          </cell>
          <cell r="H346">
            <v>8.566203219732934E-4</v>
          </cell>
          <cell r="I346">
            <v>8.6107408978247527E-4</v>
          </cell>
          <cell r="J346">
            <v>7.700804849182551E-4</v>
          </cell>
        </row>
        <row r="347">
          <cell r="B347" t="str">
            <v>ESOL-PV</v>
          </cell>
          <cell r="C347" t="str">
            <v>VAR_fin</v>
          </cell>
          <cell r="D347" t="str">
            <v>SOL</v>
          </cell>
          <cell r="G347">
            <v>7.7092044602007225E-4</v>
          </cell>
          <cell r="H347">
            <v>8.566203219732934E-4</v>
          </cell>
          <cell r="I347">
            <v>8.6107408978247527E-4</v>
          </cell>
          <cell r="J347">
            <v>7.700804849182551E-4</v>
          </cell>
        </row>
        <row r="348">
          <cell r="B348" t="str">
            <v>ESOL-PV</v>
          </cell>
          <cell r="C348" t="str">
            <v>VAR_fin</v>
          </cell>
          <cell r="D348" t="str">
            <v>SOLPVC</v>
          </cell>
          <cell r="G348">
            <v>7.7092044602007203E-4</v>
          </cell>
          <cell r="H348">
            <v>8.5662032197329296E-4</v>
          </cell>
          <cell r="I348">
            <v>8.6107408978247505E-4</v>
          </cell>
          <cell r="J348">
            <v>7.7008048491825597E-4</v>
          </cell>
        </row>
        <row r="349">
          <cell r="B349" t="str">
            <v>ESOL-PV</v>
          </cell>
          <cell r="C349" t="str">
            <v>VAR_ncap</v>
          </cell>
          <cell r="D349" t="str">
            <v>-</v>
          </cell>
          <cell r="G349">
            <v>2.45969851606008E-4</v>
          </cell>
          <cell r="H349">
            <v>3.1314654188870499E-6</v>
          </cell>
          <cell r="I349">
            <v>4.2295659209071002E-7</v>
          </cell>
          <cell r="J349">
            <v>2.2062921077349701E-4</v>
          </cell>
        </row>
        <row r="350">
          <cell r="B350" t="str">
            <v>ESOL-PV</v>
          </cell>
          <cell r="C350" t="str">
            <v>VAR_cap</v>
          </cell>
          <cell r="D350" t="str">
            <v>-</v>
          </cell>
          <cell r="G350">
            <v>2.45969851606008E-4</v>
          </cell>
          <cell r="H350">
            <v>2.49101317024895E-4</v>
          </cell>
          <cell r="I350">
            <v>2.5038627648732702E-4</v>
          </cell>
          <cell r="J350">
            <v>2.2255335698441301E-4</v>
          </cell>
        </row>
        <row r="351">
          <cell r="B351" t="str">
            <v>RHEM-SHSTG-CHPNGA</v>
          </cell>
          <cell r="C351" t="str">
            <v>VAR_fout</v>
          </cell>
          <cell r="D351" t="str">
            <v>RHEM_LTH_CHPNGA</v>
          </cell>
          <cell r="E351">
            <v>3.9842882170510401E-2</v>
          </cell>
          <cell r="F351">
            <v>3.7956738690025118E-6</v>
          </cell>
          <cell r="G351">
            <v>4.8050120212655636E-4</v>
          </cell>
          <cell r="H351">
            <v>2.4627742994905752E-4</v>
          </cell>
          <cell r="I351">
            <v>3.28292419449961E-3</v>
          </cell>
          <cell r="J351">
            <v>9.9415729592170071E-3</v>
          </cell>
        </row>
        <row r="352">
          <cell r="B352" t="str">
            <v>RHEM-SHSTG-CHPNGA</v>
          </cell>
          <cell r="C352" t="str">
            <v>VAR_fout</v>
          </cell>
          <cell r="D352" t="str">
            <v>AUX_REM-CHPNGA_OUT</v>
          </cell>
          <cell r="E352">
            <v>3.9842882170510505E-2</v>
          </cell>
          <cell r="F352">
            <v>3.793145105598789E-6</v>
          </cell>
          <cell r="G352">
            <v>4.8000120087564438E-4</v>
          </cell>
          <cell r="H352">
            <v>2.4627742994905752E-4</v>
          </cell>
          <cell r="I352">
            <v>3.2829241944996226E-3</v>
          </cell>
          <cell r="J352">
            <v>9.9415729592170158E-3</v>
          </cell>
        </row>
        <row r="353">
          <cell r="B353" t="str">
            <v>RHEM-SHSTG-CHPNGA</v>
          </cell>
          <cell r="C353" t="str">
            <v>VAR_fin</v>
          </cell>
          <cell r="D353" t="str">
            <v>AUX_REM-CHPNGA_IN</v>
          </cell>
          <cell r="E353">
            <v>5.3123842894013971E-2</v>
          </cell>
          <cell r="F353">
            <v>4.9943077233393578E-6</v>
          </cell>
          <cell r="G353">
            <v>6.200017447368628E-4</v>
          </cell>
          <cell r="H353">
            <v>3.0784765597066481E-4</v>
          </cell>
          <cell r="I353">
            <v>3.8623488679550952E-3</v>
          </cell>
          <cell r="J353">
            <v>1.1046255287837944E-2</v>
          </cell>
        </row>
        <row r="354">
          <cell r="B354" t="str">
            <v>RHEM-SHSTG-CHPNGA</v>
          </cell>
          <cell r="C354" t="str">
            <v>VAR_fin</v>
          </cell>
          <cell r="D354" t="str">
            <v>RHEM_LTH_CHPNGA</v>
          </cell>
          <cell r="E354">
            <v>5.3123842894013971E-2</v>
          </cell>
          <cell r="F354">
            <v>4.9943077233393578E-6</v>
          </cell>
          <cell r="G354">
            <v>6.200017447368628E-4</v>
          </cell>
          <cell r="H354">
            <v>3.0784765597066481E-4</v>
          </cell>
          <cell r="I354">
            <v>3.8623488679550952E-3</v>
          </cell>
          <cell r="J354">
            <v>1.1046255287837944E-2</v>
          </cell>
        </row>
        <row r="355">
          <cell r="B355" t="str">
            <v>RHEM-SHSTG-CHPNGA</v>
          </cell>
          <cell r="C355" t="str">
            <v>VAR_ncap</v>
          </cell>
          <cell r="D355" t="str">
            <v>-</v>
          </cell>
          <cell r="E355">
            <v>2.58883916442654E-3</v>
          </cell>
          <cell r="F355">
            <v>3.7202009268083199E-6</v>
          </cell>
          <cell r="G355">
            <v>4.1393068360215698E-6</v>
          </cell>
          <cell r="H355">
            <v>3.2322080245866199E-6</v>
          </cell>
          <cell r="I355">
            <v>5.4481833708024399E-5</v>
          </cell>
          <cell r="J355">
            <v>7.0515594500579499E-3</v>
          </cell>
        </row>
        <row r="356">
          <cell r="B356" t="str">
            <v>RHEM-SHSTG-CHPNGA</v>
          </cell>
          <cell r="C356" t="str">
            <v>VAR_cap</v>
          </cell>
          <cell r="D356" t="str">
            <v>-</v>
          </cell>
          <cell r="E356">
            <v>2.58883916442654E-3</v>
          </cell>
          <cell r="F356">
            <v>1.14078064978621E-3</v>
          </cell>
          <cell r="G356">
            <v>1.0358926381243399E-3</v>
          </cell>
          <cell r="H356">
            <v>7.148248708117701E-4</v>
          </cell>
          <cell r="I356">
            <v>2.417023138651104E-3</v>
          </cell>
          <cell r="J356">
            <v>8.0880505157407464E-3</v>
          </cell>
        </row>
        <row r="357">
          <cell r="B357" t="str">
            <v>RHNS-ESOLPV</v>
          </cell>
          <cell r="C357" t="str">
            <v>VAR_fout</v>
          </cell>
          <cell r="D357" t="str">
            <v>RHNS_SOL_ELC</v>
          </cell>
          <cell r="F357">
            <v>2.7708051181731057E-5</v>
          </cell>
          <cell r="G357">
            <v>1.562771555686352E-4</v>
          </cell>
          <cell r="H357">
            <v>2.0038967972050591E-4</v>
          </cell>
          <cell r="I357">
            <v>2.6832727423768503E-4</v>
          </cell>
          <cell r="J357">
            <v>3.5797276653510668E-4</v>
          </cell>
        </row>
        <row r="358">
          <cell r="B358" t="str">
            <v>RHNS-ESOLPV</v>
          </cell>
          <cell r="C358" t="str">
            <v>VAR_fin</v>
          </cell>
          <cell r="D358" t="str">
            <v>SOL</v>
          </cell>
          <cell r="F358">
            <v>2.7708051181731057E-5</v>
          </cell>
          <cell r="G358">
            <v>1.562771555686352E-4</v>
          </cell>
          <cell r="H358">
            <v>2.0038967972050591E-4</v>
          </cell>
          <cell r="I358">
            <v>2.6832727423768503E-4</v>
          </cell>
          <cell r="J358">
            <v>3.5797276653510668E-4</v>
          </cell>
        </row>
        <row r="359">
          <cell r="B359" t="str">
            <v>RHNS-ESOLPV</v>
          </cell>
          <cell r="C359" t="str">
            <v>VAR_fin</v>
          </cell>
          <cell r="D359" t="str">
            <v>SOLPVC</v>
          </cell>
          <cell r="F359">
            <v>2.7708051181730999E-5</v>
          </cell>
          <cell r="G359">
            <v>1.5627715556863501E-4</v>
          </cell>
          <cell r="H359">
            <v>2.0038967972050599E-4</v>
          </cell>
          <cell r="I359">
            <v>2.6832727423768498E-4</v>
          </cell>
          <cell r="J359">
            <v>3.57972766535107E-4</v>
          </cell>
        </row>
        <row r="360">
          <cell r="B360" t="str">
            <v>RHNS-ESOLPV</v>
          </cell>
          <cell r="C360" t="str">
            <v>VAR_ncap</v>
          </cell>
          <cell r="D360" t="str">
            <v>-</v>
          </cell>
          <cell r="F360">
            <v>9.4975457198933407E-6</v>
          </cell>
          <cell r="G360">
            <v>4.0317305644433801E-5</v>
          </cell>
          <cell r="H360">
            <v>7.9443329346949403E-6</v>
          </cell>
          <cell r="I360">
            <v>1.49407385100603E-5</v>
          </cell>
          <cell r="J360">
            <v>7.8837534597061095E-5</v>
          </cell>
        </row>
        <row r="361">
          <cell r="B361" t="str">
            <v>RHNS-ESOLPV</v>
          </cell>
          <cell r="C361" t="str">
            <v>VAR_cap</v>
          </cell>
          <cell r="D361" t="str">
            <v>-</v>
          </cell>
          <cell r="F361">
            <v>9.4975457198933407E-6</v>
          </cell>
          <cell r="G361">
            <v>4.9814851364327203E-5</v>
          </cell>
          <cell r="H361">
            <v>5.7759184299022102E-5</v>
          </cell>
          <cell r="I361">
            <v>7.7356699784944397E-5</v>
          </cell>
          <cell r="J361">
            <v>1.0319889963360901E-4</v>
          </cell>
        </row>
        <row r="362">
          <cell r="B362" t="str">
            <v>RHSA-WHSTG-CHP</v>
          </cell>
          <cell r="C362" t="str">
            <v>VAR_fout</v>
          </cell>
          <cell r="D362" t="str">
            <v>AUX_RHSA-CHP_OUT</v>
          </cell>
          <cell r="E362">
            <v>2.8520576014684824</v>
          </cell>
          <cell r="F362">
            <v>6.2212533741768342E-2</v>
          </cell>
          <cell r="G362">
            <v>1.0336426917406541E-3</v>
          </cell>
          <cell r="H362">
            <v>3.0655078958654426E-4</v>
          </cell>
          <cell r="I362">
            <v>0.10398879604468325</v>
          </cell>
          <cell r="J362">
            <v>0.18389024074088203</v>
          </cell>
        </row>
        <row r="363">
          <cell r="B363" t="str">
            <v>RHSA-WHSTG-CHP</v>
          </cell>
          <cell r="C363" t="str">
            <v>VAR_fout</v>
          </cell>
          <cell r="D363" t="str">
            <v>RHSA_LTH</v>
          </cell>
          <cell r="E363">
            <v>2.8520576014684753</v>
          </cell>
          <cell r="F363">
            <v>6.2254008764262764E-2</v>
          </cell>
          <cell r="G363">
            <v>1.0347194028778822E-3</v>
          </cell>
          <cell r="H363">
            <v>3.0655078958654426E-4</v>
          </cell>
          <cell r="I363">
            <v>0.103988796044683</v>
          </cell>
          <cell r="J363">
            <v>0.18389024074088192</v>
          </cell>
        </row>
        <row r="364">
          <cell r="B364" t="str">
            <v>RHSA-WHSTG-CHP</v>
          </cell>
          <cell r="C364" t="str">
            <v>VAR_fin</v>
          </cell>
          <cell r="D364" t="str">
            <v>RHSA_LTH</v>
          </cell>
          <cell r="E364">
            <v>3.8027434686246302</v>
          </cell>
          <cell r="F364">
            <v>8.1913169426659174E-2</v>
          </cell>
          <cell r="G364">
            <v>1.3351218101650031E-3</v>
          </cell>
          <cell r="H364">
            <v>3.8318987211415068E-4</v>
          </cell>
          <cell r="I364">
            <v>0.12233984943597252</v>
          </cell>
          <cell r="J364">
            <v>0.20432255947438122</v>
          </cell>
        </row>
        <row r="365">
          <cell r="B365" t="str">
            <v>RHSA-WHSTG-CHP</v>
          </cell>
          <cell r="C365" t="str">
            <v>VAR_fin</v>
          </cell>
          <cell r="D365" t="str">
            <v>AUX_RHSA-CHP_IN</v>
          </cell>
          <cell r="E365">
            <v>3.8027434686246302</v>
          </cell>
          <cell r="F365">
            <v>8.1913169426659174E-2</v>
          </cell>
          <cell r="G365">
            <v>1.3351218101650031E-3</v>
          </cell>
          <cell r="H365">
            <v>3.8318987211415068E-4</v>
          </cell>
          <cell r="I365">
            <v>0.12233984943597252</v>
          </cell>
          <cell r="J365">
            <v>0.20432255947438122</v>
          </cell>
        </row>
        <row r="366">
          <cell r="B366" t="str">
            <v>RHSA-WHSTG-CHP</v>
          </cell>
          <cell r="C366" t="str">
            <v>VAR_ncap</v>
          </cell>
          <cell r="D366" t="str">
            <v>-</v>
          </cell>
          <cell r="E366">
            <v>0.18019180542121099</v>
          </cell>
          <cell r="F366">
            <v>2.4837051552554099E-6</v>
          </cell>
          <cell r="G366">
            <v>2.9182623268147102E-6</v>
          </cell>
          <cell r="H366">
            <v>2.5755286711943302E-6</v>
          </cell>
          <cell r="I366">
            <v>4.8842421164069498E-2</v>
          </cell>
          <cell r="J366">
            <v>7.9009670793660294E-2</v>
          </cell>
        </row>
        <row r="367">
          <cell r="B367" t="str">
            <v>RHSA-WHSTG-CHP</v>
          </cell>
          <cell r="C367" t="str">
            <v>VAR_cap</v>
          </cell>
          <cell r="D367" t="str">
            <v>-</v>
          </cell>
          <cell r="E367">
            <v>0.18087687648974063</v>
          </cell>
          <cell r="F367">
            <v>3.5825643454868883E-2</v>
          </cell>
          <cell r="G367">
            <v>1.0796415182848795E-3</v>
          </cell>
          <cell r="H367">
            <v>6.7673383759517258E-4</v>
          </cell>
          <cell r="I367">
            <v>7.3533441930753049E-2</v>
          </cell>
          <cell r="J367">
            <v>0.12489823307374363</v>
          </cell>
        </row>
        <row r="368">
          <cell r="B368" t="str">
            <v>G-INTC-SER</v>
          </cell>
          <cell r="C368" t="str">
            <v>VAR_fout</v>
          </cell>
          <cell r="D368" t="str">
            <v>ELC35</v>
          </cell>
          <cell r="E368">
            <v>53.391591488236614</v>
          </cell>
          <cell r="F368">
            <v>5.1363724699970352E-4</v>
          </cell>
          <cell r="G368">
            <v>6.6047074870569794E-4</v>
          </cell>
          <cell r="H368">
            <v>3.5138232562600166E-4</v>
          </cell>
          <cell r="I368">
            <v>5.9290976466120954E-4</v>
          </cell>
          <cell r="J368">
            <v>3.6212033696805042E-4</v>
          </cell>
        </row>
        <row r="369">
          <cell r="B369" t="str">
            <v>G-INTC-SER</v>
          </cell>
          <cell r="C369" t="str">
            <v>VAR_fout</v>
          </cell>
          <cell r="D369" t="str">
            <v>SCOM_ELC</v>
          </cell>
          <cell r="E369">
            <v>58.655327570849934</v>
          </cell>
          <cell r="F369">
            <v>58.463041068565651</v>
          </cell>
          <cell r="G369">
            <v>62.365604310046649</v>
          </cell>
          <cell r="H369">
            <v>60.6618306501341</v>
          </cell>
          <cell r="I369">
            <v>60.512008776953294</v>
          </cell>
          <cell r="J369">
            <v>55.622971898531645</v>
          </cell>
        </row>
        <row r="370">
          <cell r="B370" t="str">
            <v>G-INTC-SER</v>
          </cell>
          <cell r="C370" t="str">
            <v>VAR_fin</v>
          </cell>
          <cell r="D370" t="str">
            <v>ELC5</v>
          </cell>
          <cell r="E370">
            <v>112.046914951443</v>
          </cell>
          <cell r="F370">
            <v>58.463554705812626</v>
          </cell>
          <cell r="G370">
            <v>62.366264780795341</v>
          </cell>
          <cell r="H370">
            <v>60.662182032459697</v>
          </cell>
          <cell r="I370">
            <v>60.512601686717986</v>
          </cell>
          <cell r="J370">
            <v>55.623334018868668</v>
          </cell>
        </row>
        <row r="371">
          <cell r="B371" t="str">
            <v>G-INTC-SER</v>
          </cell>
          <cell r="C371" t="str">
            <v>VAR_ncap</v>
          </cell>
          <cell r="D371" t="str">
            <v>-</v>
          </cell>
          <cell r="I371">
            <v>1.7762799092747299E-8</v>
          </cell>
          <cell r="J371">
            <v>3.0808197605937202E-8</v>
          </cell>
        </row>
        <row r="372">
          <cell r="B372" t="str">
            <v>G-INTC-SER</v>
          </cell>
          <cell r="C372" t="str">
            <v>VAR_cap</v>
          </cell>
          <cell r="D372" t="str">
            <v>-</v>
          </cell>
          <cell r="E372">
            <v>4.3683888589490198</v>
          </cell>
          <cell r="F372">
            <v>4.3683888589490198</v>
          </cell>
          <cell r="G372">
            <v>4.3683888589490198</v>
          </cell>
          <cell r="H372">
            <v>4.3683888589490198</v>
          </cell>
          <cell r="I372">
            <v>4.3683888810274532</v>
          </cell>
          <cell r="J372">
            <v>4.3683889130346163</v>
          </cell>
        </row>
        <row r="373">
          <cell r="B373" t="str">
            <v>CHPWOD</v>
          </cell>
          <cell r="C373" t="str">
            <v>VAR_fout</v>
          </cell>
          <cell r="D373" t="str">
            <v>ELC35</v>
          </cell>
          <cell r="E373">
            <v>9.8509096796370983E-5</v>
          </cell>
          <cell r="F373">
            <v>9.6181094500193769E-5</v>
          </cell>
          <cell r="G373">
            <v>1.6141653164197043E-3</v>
          </cell>
          <cell r="H373">
            <v>4.700783394294839E-3</v>
          </cell>
          <cell r="I373">
            <v>4.0016158257413399E-3</v>
          </cell>
          <cell r="J373">
            <v>1.560859491567773E-3</v>
          </cell>
        </row>
        <row r="374">
          <cell r="B374" t="str">
            <v>CHPWOD</v>
          </cell>
          <cell r="C374" t="str">
            <v>VAR_fout</v>
          </cell>
          <cell r="D374" t="str">
            <v>LTH</v>
          </cell>
          <cell r="E374">
            <v>2.5761948624763162E-4</v>
          </cell>
          <cell r="F374">
            <v>2.5153133017851039E-4</v>
          </cell>
          <cell r="G374">
            <v>4.2213404960394418E-3</v>
          </cell>
          <cell r="H374">
            <v>1.229341697755012E-2</v>
          </cell>
          <cell r="I374">
            <v>1.0464964624727466E-2</v>
          </cell>
          <cell r="J374">
            <v>4.0819359165745897E-3</v>
          </cell>
        </row>
        <row r="375">
          <cell r="B375" t="str">
            <v>CHPWOD</v>
          </cell>
          <cell r="C375" t="str">
            <v>VAR_fin</v>
          </cell>
          <cell r="D375" t="str">
            <v>EWOD</v>
          </cell>
          <cell r="E375">
            <v>4.237382105263328E-4</v>
          </cell>
          <cell r="F375">
            <v>3.866680316439848E-4</v>
          </cell>
          <cell r="G375">
            <v>6.3865993109168163E-3</v>
          </cell>
          <cell r="H375">
            <v>1.7155721354142776E-2</v>
          </cell>
          <cell r="I375">
            <v>1.3146899492053299E-2</v>
          </cell>
          <cell r="J375">
            <v>5.1432515618412521E-3</v>
          </cell>
        </row>
        <row r="376">
          <cell r="B376" t="str">
            <v>CHPWOD</v>
          </cell>
          <cell r="C376" t="str">
            <v>VAR_ncap</v>
          </cell>
          <cell r="D376" t="str">
            <v>-</v>
          </cell>
          <cell r="F376">
            <v>2.5994888734405001E-8</v>
          </cell>
          <cell r="G376">
            <v>4.27476693012493E-5</v>
          </cell>
          <cell r="H376">
            <v>1.15263438990806E-4</v>
          </cell>
          <cell r="I376">
            <v>2.19704729774866E-7</v>
          </cell>
          <cell r="J376">
            <v>3.5409159627323999E-5</v>
          </cell>
        </row>
        <row r="377">
          <cell r="B377" t="str">
            <v>CHPWOD</v>
          </cell>
          <cell r="C377" t="str">
            <v>VAR_cap</v>
          </cell>
          <cell r="D377" t="str">
            <v>-</v>
          </cell>
          <cell r="E377">
            <v>1.79016142669991E-5</v>
          </cell>
          <cell r="F377">
            <v>1.7491090323937253E-5</v>
          </cell>
          <cell r="G377">
            <v>6.0214761758187185E-5</v>
          </cell>
          <cell r="H377">
            <v>1.7536845875138971E-4</v>
          </cell>
          <cell r="I377">
            <v>1.6052787000973498E-4</v>
          </cell>
          <cell r="J377">
            <v>6.5681052311081638E-5</v>
          </cell>
        </row>
        <row r="378">
          <cell r="B378" t="str">
            <v>D-EH2R</v>
          </cell>
          <cell r="C378" t="str">
            <v>VAR_fout</v>
          </cell>
          <cell r="D378" t="str">
            <v>EH2</v>
          </cell>
          <cell r="I378">
            <v>4.0374208619708084E-4</v>
          </cell>
          <cell r="J378">
            <v>1.6670787562879824E-4</v>
          </cell>
        </row>
        <row r="379">
          <cell r="B379" t="str">
            <v>D-EH2R</v>
          </cell>
          <cell r="C379" t="str">
            <v>VAR_fin</v>
          </cell>
          <cell r="D379" t="str">
            <v>H2</v>
          </cell>
          <cell r="I379">
            <v>4.0374208619708084E-4</v>
          </cell>
          <cell r="J379">
            <v>1.6670787562879824E-4</v>
          </cell>
        </row>
        <row r="380">
          <cell r="B380" t="str">
            <v>D-EH2R</v>
          </cell>
          <cell r="C380" t="str">
            <v>VAR_ncap</v>
          </cell>
          <cell r="D380" t="str">
            <v>-</v>
          </cell>
          <cell r="I380">
            <v>3.6368477406372201E-5</v>
          </cell>
          <cell r="J380">
            <v>6.0378905474606804E-7</v>
          </cell>
        </row>
        <row r="381">
          <cell r="B381" t="str">
            <v>D-EH2R</v>
          </cell>
          <cell r="C381" t="str">
            <v>VAR_cap</v>
          </cell>
          <cell r="D381" t="str">
            <v>-</v>
          </cell>
          <cell r="I381">
            <v>3.6389362040606702E-5</v>
          </cell>
          <cell r="J381">
            <v>1.30607652781701E-5</v>
          </cell>
        </row>
        <row r="382">
          <cell r="B382" t="str">
            <v>G-INTC1</v>
          </cell>
          <cell r="C382" t="str">
            <v>VAR_fout</v>
          </cell>
          <cell r="D382" t="str">
            <v>ELC13</v>
          </cell>
          <cell r="E382">
            <v>124.97229946799884</v>
          </cell>
          <cell r="F382">
            <v>140.971188000674</v>
          </cell>
          <cell r="G382">
            <v>115.76156322470352</v>
          </cell>
          <cell r="H382">
            <v>118.78689352565843</v>
          </cell>
          <cell r="I382">
            <v>124.4083673624326</v>
          </cell>
          <cell r="J382">
            <v>94.863080792071855</v>
          </cell>
        </row>
        <row r="383">
          <cell r="B383" t="str">
            <v>G-INTC1</v>
          </cell>
          <cell r="C383" t="str">
            <v>VAR_fin</v>
          </cell>
          <cell r="D383" t="str">
            <v>ELC</v>
          </cell>
          <cell r="E383">
            <v>126.28838742466019</v>
          </cell>
          <cell r="F383">
            <v>144.6251379192357</v>
          </cell>
          <cell r="G383">
            <v>118.50427901824654</v>
          </cell>
          <cell r="H383">
            <v>121.16292706389154</v>
          </cell>
          <cell r="I383">
            <v>125.98849186873149</v>
          </cell>
          <cell r="J383">
            <v>95.38516163332838</v>
          </cell>
        </row>
        <row r="384">
          <cell r="B384" t="str">
            <v>G-INTC1</v>
          </cell>
          <cell r="C384" t="str">
            <v>VAR_ncap</v>
          </cell>
          <cell r="D384" t="str">
            <v>-</v>
          </cell>
          <cell r="E384">
            <v>1.2953355033992001E-8</v>
          </cell>
          <cell r="F384">
            <v>1.5170431426940801E-8</v>
          </cell>
          <cell r="G384">
            <v>1.56420663948357E-8</v>
          </cell>
          <cell r="H384">
            <v>1.88195908284529E-8</v>
          </cell>
          <cell r="I384">
            <v>4.8030650954854401E-8</v>
          </cell>
          <cell r="J384">
            <v>1.53598848536016E-7</v>
          </cell>
        </row>
        <row r="385">
          <cell r="B385" t="str">
            <v>G-INTC1</v>
          </cell>
          <cell r="C385" t="str">
            <v>VAR_cap</v>
          </cell>
          <cell r="D385" t="str">
            <v>-</v>
          </cell>
          <cell r="E385">
            <v>15.305609183965201</v>
          </cell>
          <cell r="F385">
            <v>15.305609183965201</v>
          </cell>
          <cell r="G385">
            <v>15.305609183965201</v>
          </cell>
          <cell r="H385">
            <v>15.305609197274045</v>
          </cell>
          <cell r="I385">
            <v>15.305609246550645</v>
          </cell>
          <cell r="J385">
            <v>15.305609341283089</v>
          </cell>
        </row>
        <row r="386">
          <cell r="B386" t="str">
            <v>EHYD-RUNS00</v>
          </cell>
          <cell r="C386" t="str">
            <v>VAR_fout</v>
          </cell>
          <cell r="D386" t="str">
            <v>ELC35</v>
          </cell>
          <cell r="E386">
            <v>12.240000206615099</v>
          </cell>
          <cell r="F386">
            <v>12.242938754000969</v>
          </cell>
          <cell r="G386">
            <v>12.247837170124347</v>
          </cell>
          <cell r="H386">
            <v>12.255992967872832</v>
          </cell>
          <cell r="I386">
            <v>12.272327411339445</v>
          </cell>
          <cell r="J386">
            <v>12.288672517261034</v>
          </cell>
        </row>
        <row r="387">
          <cell r="B387" t="str">
            <v>EHYD-RUNS00</v>
          </cell>
          <cell r="C387" t="str">
            <v>VAR_fin</v>
          </cell>
          <cell r="D387" t="str">
            <v>HYDR</v>
          </cell>
          <cell r="E387">
            <v>12.240000206615099</v>
          </cell>
          <cell r="F387">
            <v>12.242938754000969</v>
          </cell>
          <cell r="G387">
            <v>12.247837170124347</v>
          </cell>
          <cell r="H387">
            <v>12.255992967872832</v>
          </cell>
          <cell r="I387">
            <v>12.272327411339445</v>
          </cell>
          <cell r="J387">
            <v>12.288672517261034</v>
          </cell>
        </row>
        <row r="388">
          <cell r="B388" t="str">
            <v>EHYD-RUNS00</v>
          </cell>
          <cell r="C388" t="str">
            <v>VAR_cap</v>
          </cell>
          <cell r="D388" t="str">
            <v>-</v>
          </cell>
          <cell r="E388">
            <v>0.85785999999999896</v>
          </cell>
          <cell r="F388">
            <v>0.88297936593724102</v>
          </cell>
          <cell r="G388">
            <v>0.89707999999999899</v>
          </cell>
          <cell r="H388">
            <v>0.89707999999999899</v>
          </cell>
          <cell r="I388">
            <v>0.89707999999999899</v>
          </cell>
          <cell r="J388">
            <v>0.89707999999999899</v>
          </cell>
        </row>
        <row r="389">
          <cell r="B389" t="str">
            <v>RHNS-SHSTG-CHPWOD</v>
          </cell>
          <cell r="C389" t="str">
            <v>VAR_fout</v>
          </cell>
          <cell r="D389" t="str">
            <v>AUX_RNS-CHPWOD_OUT</v>
          </cell>
          <cell r="G389">
            <v>2.2882139271383944E-6</v>
          </cell>
          <cell r="H389">
            <v>1.0976719536205784E-4</v>
          </cell>
          <cell r="I389">
            <v>2.2610722367568992E-4</v>
          </cell>
          <cell r="J389">
            <v>2.0902337112284591E-4</v>
          </cell>
        </row>
        <row r="390">
          <cell r="B390" t="str">
            <v>RHNS-SHSTG-CHPWOD</v>
          </cell>
          <cell r="C390" t="str">
            <v>VAR_fout</v>
          </cell>
          <cell r="D390" t="str">
            <v>RHNS_LTH_CHPWOD</v>
          </cell>
          <cell r="E390">
            <v>6.0777257901560116E-7</v>
          </cell>
          <cell r="F390">
            <v>2.1133879915148162E-6</v>
          </cell>
          <cell r="G390">
            <v>2.2905974833124942E-6</v>
          </cell>
          <cell r="H390">
            <v>1.0976719536205784E-4</v>
          </cell>
          <cell r="I390">
            <v>2.2610722367568905E-4</v>
          </cell>
          <cell r="J390">
            <v>2.0902337112284572E-4</v>
          </cell>
        </row>
        <row r="391">
          <cell r="B391" t="str">
            <v>RHNS-SHSTG-CHPWOD</v>
          </cell>
          <cell r="C391" t="str">
            <v>VAR_fin</v>
          </cell>
          <cell r="D391" t="str">
            <v>AUX_RNS-CHPWOD_IN</v>
          </cell>
          <cell r="H391">
            <v>1.3721938318462596E-4</v>
          </cell>
          <cell r="I391">
            <v>2.6614691670468323E-4</v>
          </cell>
          <cell r="J391">
            <v>2.3235772064579636E-4</v>
          </cell>
        </row>
        <row r="392">
          <cell r="B392" t="str">
            <v>RHNS-SHSTG-CHPWOD</v>
          </cell>
          <cell r="C392" t="str">
            <v>VAR_fin</v>
          </cell>
          <cell r="D392" t="str">
            <v>RHNS_LTH_CHPWOD</v>
          </cell>
          <cell r="H392">
            <v>1.3721938318462596E-4</v>
          </cell>
          <cell r="I392">
            <v>2.6614691670468323E-4</v>
          </cell>
          <cell r="J392">
            <v>2.3235772064579636E-4</v>
          </cell>
        </row>
        <row r="393">
          <cell r="B393" t="str">
            <v>RHNS-SHSTG-CHPWOD</v>
          </cell>
          <cell r="C393" t="str">
            <v>VAR_ncap</v>
          </cell>
          <cell r="D393" t="str">
            <v>-</v>
          </cell>
          <cell r="E393">
            <v>1.76143004082316E-4</v>
          </cell>
          <cell r="F393">
            <v>4.3195575610582096E-6</v>
          </cell>
          <cell r="G393">
            <v>6.4943835665416597E-6</v>
          </cell>
          <cell r="H393">
            <v>5.1635433663881001E-6</v>
          </cell>
          <cell r="I393">
            <v>1.59747084629252E-5</v>
          </cell>
          <cell r="J393">
            <v>3.1963484454759097E-5</v>
          </cell>
        </row>
        <row r="394">
          <cell r="B394" t="str">
            <v>RHNS-SHSTG-CHPWOD</v>
          </cell>
          <cell r="C394" t="str">
            <v>VAR_cap</v>
          </cell>
          <cell r="D394" t="str">
            <v>-</v>
          </cell>
          <cell r="E394">
            <v>1.76143004082316E-4</v>
          </cell>
          <cell r="F394">
            <v>1.7992111065441531E-4</v>
          </cell>
          <cell r="G394">
            <v>1.8501547412951583E-4</v>
          </cell>
          <cell r="H394">
            <v>1.8793554107262715E-4</v>
          </cell>
          <cell r="I394">
            <v>2.4657378137653887E-4</v>
          </cell>
          <cell r="J394">
            <v>1.3877941368762737E-4</v>
          </cell>
        </row>
        <row r="395">
          <cell r="B395" t="str">
            <v>HPLOIL</v>
          </cell>
          <cell r="C395" t="str">
            <v>VAR_fout</v>
          </cell>
          <cell r="D395" t="str">
            <v>LTH</v>
          </cell>
          <cell r="E395">
            <v>0.18406379065880299</v>
          </cell>
          <cell r="F395">
            <v>0.29444566202391276</v>
          </cell>
          <cell r="G395">
            <v>1.1169118132329995E-4</v>
          </cell>
          <cell r="H395">
            <v>7.0317497673289635E-5</v>
          </cell>
          <cell r="I395">
            <v>7.1190754797353893E-5</v>
          </cell>
          <cell r="J395">
            <v>3.5906798782960679E-5</v>
          </cell>
        </row>
        <row r="396">
          <cell r="B396" t="str">
            <v>HPLOIL</v>
          </cell>
          <cell r="C396" t="str">
            <v>VAR_fout</v>
          </cell>
          <cell r="D396" t="str">
            <v>CO2_E</v>
          </cell>
          <cell r="E396">
            <v>15.8762031881704</v>
          </cell>
          <cell r="F396">
            <v>25.397060124836699</v>
          </cell>
          <cell r="G396">
            <v>9.6337899087524104E-3</v>
          </cell>
          <cell r="H396">
            <v>6.0651520690142499E-3</v>
          </cell>
          <cell r="I396">
            <v>6.14047382288848E-3</v>
          </cell>
          <cell r="J396">
            <v>3.09709819228788E-3</v>
          </cell>
        </row>
        <row r="397">
          <cell r="B397" t="str">
            <v>HPLOIL</v>
          </cell>
          <cell r="C397" t="str">
            <v>VAR_fin</v>
          </cell>
          <cell r="D397" t="str">
            <v>ELFO</v>
          </cell>
          <cell r="E397">
            <v>0.21541659685441497</v>
          </cell>
          <cell r="F397">
            <v>0.34460054443469124</v>
          </cell>
          <cell r="G397">
            <v>1.3071628098714253E-4</v>
          </cell>
          <cell r="H397">
            <v>8.2295143405892139E-5</v>
          </cell>
          <cell r="I397">
            <v>8.3317148207442035E-5</v>
          </cell>
          <cell r="J397">
            <v>4.2023041957773065E-5</v>
          </cell>
        </row>
        <row r="398">
          <cell r="B398" t="str">
            <v>HPLOIL</v>
          </cell>
          <cell r="C398" t="str">
            <v>VAR_ncap</v>
          </cell>
          <cell r="D398" t="str">
            <v>-</v>
          </cell>
          <cell r="E398">
            <v>1.39358417540006E-6</v>
          </cell>
          <cell r="F398">
            <v>1.0161854546058499E-6</v>
          </cell>
          <cell r="G398">
            <v>8.5160175064175104E-7</v>
          </cell>
          <cell r="H398">
            <v>1.2364806645885499E-6</v>
          </cell>
          <cell r="I398">
            <v>1.9411031808499502E-6</v>
          </cell>
          <cell r="J398">
            <v>7.4080597758720204E-7</v>
          </cell>
        </row>
        <row r="399">
          <cell r="B399" t="str">
            <v>HPLOIL</v>
          </cell>
          <cell r="C399" t="str">
            <v>VAR_cap</v>
          </cell>
          <cell r="D399" t="str">
            <v>-</v>
          </cell>
          <cell r="E399">
            <v>3.735694867530337E-2</v>
          </cell>
          <cell r="F399">
            <v>3.7349357678641379E-2</v>
          </cell>
          <cell r="G399">
            <v>3.490477341910464E-4</v>
          </cell>
          <cell r="H399">
            <v>1.5070288737643531E-4</v>
          </cell>
          <cell r="I399">
            <v>6.3966350028081989E-5</v>
          </cell>
          <cell r="J399">
            <v>5.0411547381725547E-5</v>
          </cell>
        </row>
        <row r="400">
          <cell r="B400" t="str">
            <v>V2G</v>
          </cell>
          <cell r="C400" t="str">
            <v>VAR_fout</v>
          </cell>
          <cell r="D400" t="str">
            <v>ELC35</v>
          </cell>
          <cell r="H400">
            <v>7.1977206810900501E-3</v>
          </cell>
          <cell r="I400">
            <v>8.405653106990655E-3</v>
          </cell>
          <cell r="J400">
            <v>5.2136038971596251E-3</v>
          </cell>
        </row>
        <row r="401">
          <cell r="B401" t="str">
            <v>V2G</v>
          </cell>
          <cell r="C401" t="str">
            <v>VAR_fin</v>
          </cell>
          <cell r="D401" t="str">
            <v>T-ELC-Bus_c_BatSTGout_S1</v>
          </cell>
          <cell r="H401">
            <v>3.0942538073146866E-5</v>
          </cell>
          <cell r="I401">
            <v>8.0485384908174547E-5</v>
          </cell>
          <cell r="J401">
            <v>5.2079910001198006E-5</v>
          </cell>
        </row>
        <row r="402">
          <cell r="B402" t="str">
            <v>V2G</v>
          </cell>
          <cell r="C402" t="str">
            <v>VAR_fin</v>
          </cell>
          <cell r="D402" t="str">
            <v>T-ELC-Bus_c_BatSTGout_S2</v>
          </cell>
          <cell r="H402">
            <v>1.4561558365504111E-4</v>
          </cell>
          <cell r="I402">
            <v>2.1001537466769338E-4</v>
          </cell>
          <cell r="J402">
            <v>1.1243798442312961E-4</v>
          </cell>
        </row>
        <row r="403">
          <cell r="B403" t="str">
            <v>V2G</v>
          </cell>
          <cell r="C403" t="str">
            <v>VAR_fin</v>
          </cell>
          <cell r="D403" t="str">
            <v>T-ELC-Bus_c_BatSTGout_S3</v>
          </cell>
          <cell r="H403">
            <v>2.6349629227324936E-5</v>
          </cell>
          <cell r="I403">
            <v>3.5128120054070878E-5</v>
          </cell>
          <cell r="J403">
            <v>3.4868031651094247E-5</v>
          </cell>
        </row>
        <row r="404">
          <cell r="B404" t="str">
            <v>V2G</v>
          </cell>
          <cell r="C404" t="str">
            <v>VAR_fin</v>
          </cell>
          <cell r="D404" t="str">
            <v>T-ELC-Bus_c_BatSTGout_S4</v>
          </cell>
          <cell r="H404">
            <v>3.7810822398953773E-5</v>
          </cell>
          <cell r="I404">
            <v>5.1489584161376262E-5</v>
          </cell>
          <cell r="J404">
            <v>3.1013491743693111E-5</v>
          </cell>
        </row>
        <row r="405">
          <cell r="B405" t="str">
            <v>V2G</v>
          </cell>
          <cell r="C405" t="str">
            <v>VAR_fin</v>
          </cell>
          <cell r="D405" t="str">
            <v>T-ELC-car-BatSTGOut_S1</v>
          </cell>
          <cell r="H405">
            <v>1.0489589351983949E-3</v>
          </cell>
          <cell r="I405">
            <v>1.7597461603422496E-3</v>
          </cell>
          <cell r="J405">
            <v>4.7134201456964099E-4</v>
          </cell>
        </row>
        <row r="406">
          <cell r="B406" t="str">
            <v>V2G</v>
          </cell>
          <cell r="C406" t="str">
            <v>VAR_fin</v>
          </cell>
          <cell r="D406" t="str">
            <v>T-ELC-car-BatSTGOut_S2</v>
          </cell>
          <cell r="H406">
            <v>8.6732238574494924E-4</v>
          </cell>
          <cell r="I406">
            <v>5.631547076743505E-4</v>
          </cell>
          <cell r="J406">
            <v>3.6596860918804397E-4</v>
          </cell>
        </row>
        <row r="407">
          <cell r="B407" t="str">
            <v>V2G</v>
          </cell>
          <cell r="C407" t="str">
            <v>VAR_fin</v>
          </cell>
          <cell r="D407" t="str">
            <v>T-ELC-car-BatSTGOut_S3</v>
          </cell>
          <cell r="H407">
            <v>8.4372983479310691E-4</v>
          </cell>
          <cell r="I407">
            <v>5.7270407780341068E-4</v>
          </cell>
          <cell r="J407">
            <v>3.7633574486967846E-4</v>
          </cell>
        </row>
        <row r="408">
          <cell r="B408" t="str">
            <v>V2G</v>
          </cell>
          <cell r="C408" t="str">
            <v>VAR_fin</v>
          </cell>
          <cell r="D408" t="str">
            <v>T-ELC-car-BatSTGOut_S4</v>
          </cell>
          <cell r="H408">
            <v>6.7395284068534611E-4</v>
          </cell>
          <cell r="I408">
            <v>5.8132303535511317E-4</v>
          </cell>
          <cell r="J408">
            <v>3.8885713032423409E-4</v>
          </cell>
        </row>
        <row r="409">
          <cell r="B409" t="str">
            <v>V2G</v>
          </cell>
          <cell r="C409" t="str">
            <v>VAR_fin</v>
          </cell>
          <cell r="D409" t="str">
            <v>T-ELC-car-PlgSTGOut_S1</v>
          </cell>
          <cell r="H409">
            <v>7.5475841182892972E-5</v>
          </cell>
          <cell r="I409">
            <v>1.7209514036172575E-4</v>
          </cell>
          <cell r="J409">
            <v>1.5541390883536167E-4</v>
          </cell>
        </row>
        <row r="410">
          <cell r="B410" t="str">
            <v>V2G</v>
          </cell>
          <cell r="C410" t="str">
            <v>VAR_fin</v>
          </cell>
          <cell r="D410" t="str">
            <v>T-ELC-car-PlgSTGOut_S2</v>
          </cell>
          <cell r="H410">
            <v>1.5223577711469327E-5</v>
          </cell>
          <cell r="I410">
            <v>1.4740362240682923E-4</v>
          </cell>
          <cell r="J410">
            <v>1.0534803405642295E-4</v>
          </cell>
        </row>
        <row r="411">
          <cell r="B411" t="str">
            <v>V2G</v>
          </cell>
          <cell r="C411" t="str">
            <v>VAR_fin</v>
          </cell>
          <cell r="D411" t="str">
            <v>T-ELC-car-PlgSTGOut_S3</v>
          </cell>
          <cell r="H411">
            <v>1.4805106716021595E-3</v>
          </cell>
          <cell r="I411">
            <v>4.1515476520627724E-4</v>
          </cell>
          <cell r="J411">
            <v>4.0791074314469291E-4</v>
          </cell>
        </row>
        <row r="412">
          <cell r="B412" t="str">
            <v>V2G</v>
          </cell>
          <cell r="C412" t="str">
            <v>VAR_fin</v>
          </cell>
          <cell r="D412" t="str">
            <v>T-ELC-TWSTGout_S1</v>
          </cell>
          <cell r="H412">
            <v>2.338117227711567E-4</v>
          </cell>
          <cell r="I412">
            <v>5.0036564957529515E-4</v>
          </cell>
          <cell r="J412">
            <v>2.9983177353126516E-4</v>
          </cell>
        </row>
        <row r="413">
          <cell r="B413" t="str">
            <v>V2G</v>
          </cell>
          <cell r="C413" t="str">
            <v>VAR_fin</v>
          </cell>
          <cell r="D413" t="str">
            <v>T-ELC-car-PlgSTGOut_S4</v>
          </cell>
          <cell r="H413">
            <v>1.4369381711199974E-5</v>
          </cell>
          <cell r="I413">
            <v>2.8638548178145593E-4</v>
          </cell>
          <cell r="J413">
            <v>4.3242680831790065E-4</v>
          </cell>
        </row>
        <row r="414">
          <cell r="B414" t="str">
            <v>V2G</v>
          </cell>
          <cell r="C414" t="str">
            <v>VAR_fin</v>
          </cell>
          <cell r="D414" t="str">
            <v>T-ELC-TWSTGout_S2</v>
          </cell>
          <cell r="H414">
            <v>3.2224967966382287E-4</v>
          </cell>
          <cell r="I414">
            <v>5.7442954145152999E-4</v>
          </cell>
          <cell r="J414">
            <v>3.4002597384838739E-4</v>
          </cell>
        </row>
        <row r="415">
          <cell r="B415" t="str">
            <v>V2G</v>
          </cell>
          <cell r="C415" t="str">
            <v>VAR_fin</v>
          </cell>
          <cell r="D415" t="str">
            <v>T-ELC-TWSTGout_S3</v>
          </cell>
          <cell r="H415">
            <v>4.6101775387588211E-4</v>
          </cell>
          <cell r="I415">
            <v>9.9347719737573662E-4</v>
          </cell>
          <cell r="J415">
            <v>5.6031999734000961E-4</v>
          </cell>
        </row>
        <row r="416">
          <cell r="B416" t="str">
            <v>V2G</v>
          </cell>
          <cell r="C416" t="str">
            <v>VAR_fin</v>
          </cell>
          <cell r="D416" t="str">
            <v>T-ELC-TWSTGout_S4</v>
          </cell>
          <cell r="H416">
            <v>5.1644482205283858E-4</v>
          </cell>
          <cell r="I416">
            <v>1.1679927558285964E-3</v>
          </cell>
          <cell r="J416">
            <v>9.1622326170559076E-4</v>
          </cell>
        </row>
        <row r="417">
          <cell r="B417" t="str">
            <v>V2G</v>
          </cell>
          <cell r="C417" t="str">
            <v>VAR_fin</v>
          </cell>
          <cell r="D417" t="str">
            <v>T-ELC-Bus_u_BatSTGout_S1</v>
          </cell>
          <cell r="H417">
            <v>1.893606812818719E-5</v>
          </cell>
          <cell r="I417">
            <v>3.7420477656507105E-5</v>
          </cell>
          <cell r="J417">
            <v>2.4515170673664802E-5</v>
          </cell>
        </row>
        <row r="418">
          <cell r="B418" t="str">
            <v>V2G</v>
          </cell>
          <cell r="C418" t="str">
            <v>VAR_fin</v>
          </cell>
          <cell r="D418" t="str">
            <v>T-ELC-Bus_u_BatSTGout_S2</v>
          </cell>
          <cell r="H418">
            <v>2.257969975414225E-5</v>
          </cell>
          <cell r="I418">
            <v>2.1985327933533126E-5</v>
          </cell>
          <cell r="J418">
            <v>1.5804988834128471E-5</v>
          </cell>
        </row>
        <row r="419">
          <cell r="B419" t="str">
            <v>V2G</v>
          </cell>
          <cell r="C419" t="str">
            <v>VAR_fin</v>
          </cell>
          <cell r="D419" t="str">
            <v>T-ELC-Bus_u_BatSTGout_S3</v>
          </cell>
          <cell r="H419">
            <v>3.1654463726696493E-5</v>
          </cell>
          <cell r="I419">
            <v>1.4374760092437602E-5</v>
          </cell>
          <cell r="J419">
            <v>1.0744823804693464E-5</v>
          </cell>
        </row>
        <row r="420">
          <cell r="B420" t="str">
            <v>V2G</v>
          </cell>
          <cell r="C420" t="str">
            <v>VAR_fin</v>
          </cell>
          <cell r="D420" t="str">
            <v>T-ELC-Bus_u_BatSTGout_S4</v>
          </cell>
          <cell r="H420">
            <v>2.2093224418888885E-5</v>
          </cell>
          <cell r="I420">
            <v>2.8242199605052994E-5</v>
          </cell>
          <cell r="J420">
            <v>2.1339674038417946E-5</v>
          </cell>
        </row>
        <row r="421">
          <cell r="B421" t="str">
            <v>V2G</v>
          </cell>
          <cell r="C421" t="str">
            <v>VAR_fin</v>
          </cell>
          <cell r="D421" t="str">
            <v>T-ELC-LGV_BatSTGout</v>
          </cell>
          <cell r="H421">
            <v>7.7558266763610677E-5</v>
          </cell>
          <cell r="I421">
            <v>8.4802843167210102E-5</v>
          </cell>
          <cell r="J421">
            <v>4.6640902899489875E-5</v>
          </cell>
        </row>
        <row r="422">
          <cell r="B422" t="str">
            <v>V2G</v>
          </cell>
          <cell r="C422" t="str">
            <v>VAR_fin</v>
          </cell>
          <cell r="D422" t="str">
            <v>T-ELC-HGV_BatSTGout</v>
          </cell>
          <cell r="H422">
            <v>2.4312266677664122E-4</v>
          </cell>
          <cell r="I422">
            <v>1.1839230517814761E-4</v>
          </cell>
          <cell r="J422">
            <v>5.6801820351738018E-5</v>
          </cell>
        </row>
        <row r="423">
          <cell r="B423" t="str">
            <v>V2G</v>
          </cell>
          <cell r="C423" t="str">
            <v>VAR_ncap</v>
          </cell>
          <cell r="D423" t="str">
            <v>-</v>
          </cell>
          <cell r="H423">
            <v>6.9102544353312695E-4</v>
          </cell>
          <cell r="I423">
            <v>6.4816067326688699E-6</v>
          </cell>
          <cell r="J423">
            <v>4.0117711670231498E-4</v>
          </cell>
        </row>
        <row r="424">
          <cell r="B424" t="str">
            <v>V2G</v>
          </cell>
          <cell r="C424" t="str">
            <v>VAR_cap</v>
          </cell>
          <cell r="D424" t="str">
            <v>-</v>
          </cell>
          <cell r="H424">
            <v>6.9102544353312695E-4</v>
          </cell>
          <cell r="I424">
            <v>1.009703376998501E-3</v>
          </cell>
          <cell r="J424">
            <v>6.3052359130249711E-4</v>
          </cell>
        </row>
        <row r="425">
          <cell r="B425" t="str">
            <v>D-EBIO</v>
          </cell>
          <cell r="C425" t="str">
            <v>VAR_fout</v>
          </cell>
          <cell r="D425" t="str">
            <v>EBIO</v>
          </cell>
          <cell r="E425">
            <v>1.1839496304194783</v>
          </cell>
          <cell r="F425">
            <v>2.7794923112709277E-5</v>
          </cell>
          <cell r="G425">
            <v>1.5827322083551096E-4</v>
          </cell>
          <cell r="H425">
            <v>1.4450919483201648E-4</v>
          </cell>
          <cell r="I425">
            <v>1.6684614969109872E-4</v>
          </cell>
          <cell r="J425">
            <v>6.2947883092361219E-5</v>
          </cell>
        </row>
        <row r="426">
          <cell r="B426" t="str">
            <v>D-EBIO</v>
          </cell>
          <cell r="C426" t="str">
            <v>VAR_fin</v>
          </cell>
          <cell r="D426" t="str">
            <v>BIO</v>
          </cell>
          <cell r="E426">
            <v>1.1839496304194783</v>
          </cell>
          <cell r="F426">
            <v>2.7794923112709277E-5</v>
          </cell>
          <cell r="G426">
            <v>1.5827322083551096E-4</v>
          </cell>
          <cell r="H426">
            <v>1.4450919483201648E-4</v>
          </cell>
          <cell r="I426">
            <v>1.6684614969109872E-4</v>
          </cell>
          <cell r="J426">
            <v>6.2947883092361219E-5</v>
          </cell>
        </row>
        <row r="427">
          <cell r="B427" t="str">
            <v>G-INTC3</v>
          </cell>
          <cell r="C427" t="str">
            <v>VAR_fout</v>
          </cell>
          <cell r="D427" t="str">
            <v>ELC35</v>
          </cell>
          <cell r="E427">
            <v>140.99451881341642</v>
          </cell>
          <cell r="F427">
            <v>106.82097132072072</v>
          </cell>
          <cell r="G427">
            <v>95.788158632850738</v>
          </cell>
          <cell r="H427">
            <v>128.10281707395049</v>
          </cell>
          <cell r="I427">
            <v>138.80216508681775</v>
          </cell>
          <cell r="J427">
            <v>132.77286698284624</v>
          </cell>
        </row>
        <row r="428">
          <cell r="B428" t="str">
            <v>G-INTC3</v>
          </cell>
          <cell r="C428" t="str">
            <v>VAR_fout</v>
          </cell>
          <cell r="D428" t="str">
            <v>ELC3</v>
          </cell>
          <cell r="E428">
            <v>34.658314095144569</v>
          </cell>
          <cell r="F428">
            <v>69.367546578265134</v>
          </cell>
          <cell r="G428">
            <v>66.197555344651121</v>
          </cell>
          <cell r="H428">
            <v>36.631585364683566</v>
          </cell>
          <cell r="I428">
            <v>34.67970544096702</v>
          </cell>
          <cell r="J428">
            <v>31.539916942473688</v>
          </cell>
        </row>
        <row r="429">
          <cell r="B429" t="str">
            <v>G-INTC3</v>
          </cell>
          <cell r="C429" t="str">
            <v>VAR_fout</v>
          </cell>
          <cell r="D429" t="str">
            <v>ELC</v>
          </cell>
          <cell r="E429">
            <v>3.1874250311888226E-3</v>
          </cell>
          <cell r="F429">
            <v>3.2149975132035488E-4</v>
          </cell>
          <cell r="G429">
            <v>4.8296759370544386E-4</v>
          </cell>
          <cell r="H429">
            <v>2.793777325310454E-4</v>
          </cell>
          <cell r="I429">
            <v>3.9078560655492173E-4</v>
          </cell>
          <cell r="J429">
            <v>2.6332784630993695E-4</v>
          </cell>
        </row>
        <row r="430">
          <cell r="B430" t="str">
            <v>G-INTC3</v>
          </cell>
          <cell r="C430" t="str">
            <v>VAR_fin</v>
          </cell>
          <cell r="D430" t="str">
            <v>ELC13</v>
          </cell>
          <cell r="E430">
            <v>179.33581682412077</v>
          </cell>
          <cell r="F430">
            <v>184.49209972982385</v>
          </cell>
          <cell r="G430">
            <v>169.06277764500715</v>
          </cell>
          <cell r="H430">
            <v>170.99489119583171</v>
          </cell>
          <cell r="I430">
            <v>178.13440929083396</v>
          </cell>
          <cell r="J430">
            <v>166.92061898061226</v>
          </cell>
        </row>
        <row r="431">
          <cell r="B431" t="str">
            <v>G-INTC3</v>
          </cell>
          <cell r="C431" t="str">
            <v>VAR_ncap</v>
          </cell>
          <cell r="D431" t="str">
            <v>-</v>
          </cell>
          <cell r="E431">
            <v>1.91725708061854E-8</v>
          </cell>
          <cell r="F431">
            <v>1.92286259595514E-8</v>
          </cell>
          <cell r="G431">
            <v>2.14000197490762E-8</v>
          </cell>
          <cell r="H431">
            <v>2.5298563642076901E-8</v>
          </cell>
          <cell r="I431">
            <v>6.3906138948178794E-8</v>
          </cell>
          <cell r="J431">
            <v>2.0429822830767299E-7</v>
          </cell>
        </row>
        <row r="432">
          <cell r="B432" t="str">
            <v>G-INTC3</v>
          </cell>
          <cell r="C432" t="str">
            <v>VAR_cap</v>
          </cell>
          <cell r="D432" t="str">
            <v>-</v>
          </cell>
          <cell r="E432">
            <v>13.914190167241101</v>
          </cell>
          <cell r="F432">
            <v>13.914190167241101</v>
          </cell>
          <cell r="G432">
            <v>13.914190167241101</v>
          </cell>
          <cell r="H432">
            <v>13.914190185625429</v>
          </cell>
          <cell r="I432">
            <v>13.91419025234088</v>
          </cell>
          <cell r="J432">
            <v>13.914190378226602</v>
          </cell>
        </row>
        <row r="433">
          <cell r="B433" t="str">
            <v>HPLBIO</v>
          </cell>
          <cell r="C433" t="str">
            <v>VAR_fout</v>
          </cell>
          <cell r="D433" t="str">
            <v>LTH</v>
          </cell>
          <cell r="E433">
            <v>0.90177401459666884</v>
          </cell>
          <cell r="F433">
            <v>2.1170444043192121E-5</v>
          </cell>
          <cell r="G433">
            <v>1.2055130901592089E-4</v>
          </cell>
          <cell r="H433">
            <v>1.100677202995778E-4</v>
          </cell>
          <cell r="I433">
            <v>1.2708101625373292E-4</v>
          </cell>
          <cell r="J433">
            <v>4.7945253571681335E-5</v>
          </cell>
        </row>
        <row r="434">
          <cell r="B434" t="str">
            <v>HPLBIO</v>
          </cell>
          <cell r="C434" t="str">
            <v>VAR_fin</v>
          </cell>
          <cell r="D434" t="str">
            <v>EBIO</v>
          </cell>
          <cell r="E434">
            <v>1.1839496304194783</v>
          </cell>
          <cell r="F434">
            <v>2.7794923112709277E-5</v>
          </cell>
          <cell r="G434">
            <v>1.5827322083551096E-4</v>
          </cell>
          <cell r="H434">
            <v>1.4450919483201648E-4</v>
          </cell>
          <cell r="I434">
            <v>1.6684614969109872E-4</v>
          </cell>
          <cell r="J434">
            <v>6.2947883092361219E-5</v>
          </cell>
        </row>
        <row r="435">
          <cell r="B435" t="str">
            <v>HPLBIO</v>
          </cell>
          <cell r="C435" t="str">
            <v>VAR_ncap</v>
          </cell>
          <cell r="D435" t="str">
            <v>-</v>
          </cell>
          <cell r="E435">
            <v>1.2313707671549599E-6</v>
          </cell>
          <cell r="F435">
            <v>7.5097217721065695E-7</v>
          </cell>
          <cell r="G435">
            <v>7.6639046213802995E-7</v>
          </cell>
          <cell r="H435">
            <v>1.2248524381744801E-6</v>
          </cell>
          <cell r="I435">
            <v>1.44089459099044E-6</v>
          </cell>
          <cell r="J435">
            <v>6.4054451091817995E-7</v>
          </cell>
        </row>
        <row r="436">
          <cell r="B436" t="str">
            <v>HPLBIO</v>
          </cell>
          <cell r="C436" t="str">
            <v>VAR_cap</v>
          </cell>
          <cell r="D436" t="str">
            <v>-</v>
          </cell>
          <cell r="E436">
            <v>0.11438105045140269</v>
          </cell>
          <cell r="F436">
            <v>3.4268991152736072E-4</v>
          </cell>
          <cell r="G436">
            <v>3.3324774786049061E-4</v>
          </cell>
          <cell r="H436">
            <v>1.475473256139781E-4</v>
          </cell>
          <cell r="I436">
            <v>6.6058673542782281E-5</v>
          </cell>
          <cell r="J436">
            <v>5.2006801855789168E-5</v>
          </cell>
        </row>
        <row r="437">
          <cell r="B437" t="str">
            <v>CHPGFC</v>
          </cell>
          <cell r="C437" t="str">
            <v>VAR_fout</v>
          </cell>
          <cell r="D437" t="str">
            <v>ELC35</v>
          </cell>
          <cell r="I437">
            <v>0.43308495412680936</v>
          </cell>
          <cell r="J437">
            <v>1.5270040505071012</v>
          </cell>
        </row>
        <row r="438">
          <cell r="B438" t="str">
            <v>CHPGFC</v>
          </cell>
          <cell r="C438" t="str">
            <v>VAR_fout</v>
          </cell>
          <cell r="D438" t="str">
            <v>LTH</v>
          </cell>
          <cell r="I438">
            <v>0.55218331651168173</v>
          </cell>
          <cell r="J438">
            <v>2.0232803669219108</v>
          </cell>
        </row>
        <row r="439">
          <cell r="B439" t="str">
            <v>CHPGFC</v>
          </cell>
          <cell r="C439" t="str">
            <v>VAR_fout</v>
          </cell>
          <cell r="D439" t="str">
            <v>CO2_E</v>
          </cell>
          <cell r="I439">
            <v>61.064978531880101</v>
          </cell>
          <cell r="J439">
            <v>215.30757112150101</v>
          </cell>
        </row>
        <row r="440">
          <cell r="B440" t="str">
            <v>CHPGFC</v>
          </cell>
          <cell r="C440" t="str">
            <v>VAR_fin</v>
          </cell>
          <cell r="D440" t="str">
            <v>ENGA</v>
          </cell>
          <cell r="I440">
            <v>1.082712385317024</v>
          </cell>
          <cell r="J440">
            <v>3.8175101262677558</v>
          </cell>
        </row>
        <row r="441">
          <cell r="B441" t="str">
            <v>CHPGFC</v>
          </cell>
          <cell r="C441" t="str">
            <v>VAR_ncap</v>
          </cell>
          <cell r="D441" t="str">
            <v>-</v>
          </cell>
          <cell r="I441">
            <v>1.6156083003043501E-2</v>
          </cell>
          <cell r="J441">
            <v>4.0809246809832403E-2</v>
          </cell>
        </row>
        <row r="442">
          <cell r="B442" t="str">
            <v>CHPGFC</v>
          </cell>
          <cell r="C442" t="str">
            <v>VAR_cap</v>
          </cell>
          <cell r="D442" t="str">
            <v>-</v>
          </cell>
          <cell r="I442">
            <v>1.6156083003043501E-2</v>
          </cell>
          <cell r="J442">
            <v>5.6965319048829961E-2</v>
          </cell>
        </row>
        <row r="443">
          <cell r="B443" t="str">
            <v>G-INTC5</v>
          </cell>
          <cell r="C443" t="str">
            <v>VAR_fout</v>
          </cell>
          <cell r="D443" t="str">
            <v>ELC5</v>
          </cell>
          <cell r="E443">
            <v>254.95295996369126</v>
          </cell>
          <cell r="F443">
            <v>120.30159435024621</v>
          </cell>
          <cell r="G443">
            <v>110.64230744282291</v>
          </cell>
          <cell r="H443">
            <v>142.64375894507322</v>
          </cell>
          <cell r="I443">
            <v>155.82582864721124</v>
          </cell>
          <cell r="J443">
            <v>152.45344626218119</v>
          </cell>
        </row>
        <row r="444">
          <cell r="B444" t="str">
            <v>G-INTC5</v>
          </cell>
          <cell r="C444" t="str">
            <v>VAR_fout</v>
          </cell>
          <cell r="D444" t="str">
            <v>ELC13</v>
          </cell>
          <cell r="E444">
            <v>1.1117890972829416E-2</v>
          </cell>
          <cell r="F444">
            <v>2.6263718819100127E-4</v>
          </cell>
          <cell r="G444">
            <v>3.395539365132891E-4</v>
          </cell>
          <cell r="H444">
            <v>2.525332225942135E-4</v>
          </cell>
          <cell r="I444">
            <v>3.7041511688628496E-4</v>
          </cell>
          <cell r="J444">
            <v>2.3483224166434221E-4</v>
          </cell>
        </row>
        <row r="445">
          <cell r="B445" t="str">
            <v>G-INTC5</v>
          </cell>
          <cell r="C445" t="str">
            <v>VAR_fin</v>
          </cell>
          <cell r="D445" t="str">
            <v>ELC35</v>
          </cell>
          <cell r="E445">
            <v>263.01680396492293</v>
          </cell>
          <cell r="F445">
            <v>125.99131251840805</v>
          </cell>
          <cell r="G445">
            <v>115.62374958324163</v>
          </cell>
          <cell r="H445">
            <v>148.52843939816131</v>
          </cell>
          <cell r="I445">
            <v>161.09297671189063</v>
          </cell>
          <cell r="J445">
            <v>156.48631112974041</v>
          </cell>
        </row>
        <row r="446">
          <cell r="B446" t="str">
            <v>G-INTC5</v>
          </cell>
          <cell r="C446" t="str">
            <v>VAR_ncap</v>
          </cell>
          <cell r="D446" t="str">
            <v>-</v>
          </cell>
          <cell r="E446">
            <v>7.6842877738715405E-8</v>
          </cell>
          <cell r="F446">
            <v>8.1786120424834299E-8</v>
          </cell>
          <cell r="G446">
            <v>9.3995862709686494E-8</v>
          </cell>
          <cell r="H446">
            <v>1.1200024042729101E-7</v>
          </cell>
          <cell r="I446">
            <v>2.8604834016004699E-7</v>
          </cell>
          <cell r="J446">
            <v>9.1169312224842897E-7</v>
          </cell>
        </row>
        <row r="447">
          <cell r="B447" t="str">
            <v>G-INTC5</v>
          </cell>
          <cell r="C447" t="str">
            <v>VAR_cap</v>
          </cell>
          <cell r="D447" t="str">
            <v>-</v>
          </cell>
          <cell r="E447">
            <v>12.649263788401001</v>
          </cell>
          <cell r="F447">
            <v>12.649263788401001</v>
          </cell>
          <cell r="G447">
            <v>12.649263788401001</v>
          </cell>
          <cell r="H447">
            <v>12.649263864007489</v>
          </cell>
          <cell r="I447">
            <v>12.649264153026103</v>
          </cell>
          <cell r="J447">
            <v>12.649264715015976</v>
          </cell>
        </row>
        <row r="448">
          <cell r="B448" t="str">
            <v>D-SLFO</v>
          </cell>
          <cell r="C448" t="str">
            <v>VAR_fout</v>
          </cell>
          <cell r="D448" t="str">
            <v>CO2</v>
          </cell>
          <cell r="E448">
            <v>2267.7886229543901</v>
          </cell>
          <cell r="F448">
            <v>2087.4071407054898</v>
          </cell>
          <cell r="G448">
            <v>1409.6617633364799</v>
          </cell>
          <cell r="H448">
            <v>833.82961035712106</v>
          </cell>
          <cell r="I448">
            <v>434.437634894626</v>
          </cell>
          <cell r="J448">
            <v>111.598895376496</v>
          </cell>
        </row>
        <row r="449">
          <cell r="B449" t="str">
            <v>D-SLFO</v>
          </cell>
          <cell r="C449" t="str">
            <v>VAR_fout</v>
          </cell>
          <cell r="D449" t="str">
            <v>SLFO</v>
          </cell>
          <cell r="E449">
            <v>30.256633786710971</v>
          </cell>
          <cell r="F449">
            <v>27.850000119416624</v>
          </cell>
          <cell r="G449">
            <v>18.807615832607183</v>
          </cell>
          <cell r="H449">
            <v>11.124917765349194</v>
          </cell>
          <cell r="I449">
            <v>5.7962894182456619</v>
          </cell>
          <cell r="J449">
            <v>1.4889791354447539</v>
          </cell>
        </row>
        <row r="450">
          <cell r="B450" t="str">
            <v>D-SLFO</v>
          </cell>
          <cell r="C450" t="str">
            <v>VAR_fin</v>
          </cell>
          <cell r="D450" t="str">
            <v>LFO</v>
          </cell>
          <cell r="E450">
            <v>30.770537624889979</v>
          </cell>
          <cell r="F450">
            <v>28.323027689355353</v>
          </cell>
          <cell r="G450">
            <v>19.127025282720201</v>
          </cell>
          <cell r="H450">
            <v>11.313834604574229</v>
          </cell>
          <cell r="I450">
            <v>5.8946761858158085</v>
          </cell>
          <cell r="J450">
            <v>1.5142319589755284</v>
          </cell>
        </row>
        <row r="451">
          <cell r="B451" t="str">
            <v>D-SLFO</v>
          </cell>
          <cell r="C451" t="str">
            <v>VAR_fin</v>
          </cell>
          <cell r="D451" t="str">
            <v>BDS</v>
          </cell>
          <cell r="G451">
            <v>3.4807168862338365E-5</v>
          </cell>
          <cell r="H451">
            <v>3.801871920762553E-5</v>
          </cell>
          <cell r="I451">
            <v>6.2233737499183033E-5</v>
          </cell>
          <cell r="J451">
            <v>3.7424215844973466E-5</v>
          </cell>
        </row>
        <row r="452">
          <cell r="B452" t="str">
            <v>D-RCOA</v>
          </cell>
          <cell r="C452" t="str">
            <v>VAR_fout</v>
          </cell>
          <cell r="D452" t="str">
            <v>CO2</v>
          </cell>
          <cell r="E452">
            <v>9.2700527830488806</v>
          </cell>
          <cell r="F452">
            <v>8.8791805310449092</v>
          </cell>
          <cell r="G452">
            <v>2.2083363814424102</v>
          </cell>
          <cell r="H452">
            <v>0.43814820234977397</v>
          </cell>
        </row>
        <row r="453">
          <cell r="B453" t="str">
            <v>D-RCOA</v>
          </cell>
          <cell r="C453" t="str">
            <v>VAR_fout</v>
          </cell>
          <cell r="D453" t="str">
            <v>RCOA</v>
          </cell>
          <cell r="E453">
            <v>0.10000056939642804</v>
          </cell>
          <cell r="F453">
            <v>9.5784040248596727E-2</v>
          </cell>
          <cell r="G453">
            <v>2.3822398936811314E-2</v>
          </cell>
          <cell r="H453">
            <v>4.7265178247009087E-3</v>
          </cell>
        </row>
        <row r="454">
          <cell r="B454" t="str">
            <v>D-RCOA</v>
          </cell>
          <cell r="C454" t="str">
            <v>VAR_fin</v>
          </cell>
          <cell r="D454" t="str">
            <v>COA</v>
          </cell>
          <cell r="E454">
            <v>0.10000056939642804</v>
          </cell>
          <cell r="F454">
            <v>9.5784040248596727E-2</v>
          </cell>
          <cell r="G454">
            <v>2.3822398936811314E-2</v>
          </cell>
          <cell r="H454">
            <v>4.7265178247009087E-3</v>
          </cell>
        </row>
        <row r="455">
          <cell r="B455" t="str">
            <v>EHYD-RUN00</v>
          </cell>
          <cell r="C455" t="str">
            <v>VAR_fout</v>
          </cell>
          <cell r="D455" t="str">
            <v>ELC13</v>
          </cell>
          <cell r="E455">
            <v>54.392400000210934</v>
          </cell>
          <cell r="F455">
            <v>43.519944732176612</v>
          </cell>
          <cell r="G455">
            <v>53.298833494607251</v>
          </cell>
          <cell r="H455">
            <v>52.205770615027951</v>
          </cell>
          <cell r="I455">
            <v>50.019675358954309</v>
          </cell>
          <cell r="J455">
            <v>47.833577528477619</v>
          </cell>
        </row>
        <row r="456">
          <cell r="B456" t="str">
            <v>EHYD-RUN00</v>
          </cell>
          <cell r="C456" t="str">
            <v>VAR_fin</v>
          </cell>
          <cell r="D456" t="str">
            <v>HYDR</v>
          </cell>
          <cell r="E456">
            <v>54.392400000210934</v>
          </cell>
          <cell r="F456">
            <v>43.519944732176612</v>
          </cell>
          <cell r="G456">
            <v>53.298833494607251</v>
          </cell>
          <cell r="H456">
            <v>52.205770615027951</v>
          </cell>
          <cell r="I456">
            <v>50.019675358954309</v>
          </cell>
          <cell r="J456">
            <v>47.833577528477619</v>
          </cell>
        </row>
        <row r="457">
          <cell r="B457" t="str">
            <v>EHYD-RUN00</v>
          </cell>
          <cell r="C457" t="str">
            <v>VAR_cap</v>
          </cell>
          <cell r="D457" t="str">
            <v>-</v>
          </cell>
          <cell r="E457">
            <v>3.86687</v>
          </cell>
          <cell r="F457">
            <v>3.9240852000672399</v>
          </cell>
          <cell r="G457">
            <v>3.9610124303882599</v>
          </cell>
          <cell r="H457">
            <v>3.9647700000000001</v>
          </cell>
          <cell r="I457">
            <v>3.9647700000000001</v>
          </cell>
          <cell r="J457">
            <v>3.9647700000000001</v>
          </cell>
        </row>
        <row r="458">
          <cell r="B458" t="str">
            <v>HPLELCHP</v>
          </cell>
          <cell r="C458" t="str">
            <v>VAR_fout</v>
          </cell>
          <cell r="D458" t="str">
            <v>LTH</v>
          </cell>
          <cell r="F458">
            <v>6.9882491857767333</v>
          </cell>
          <cell r="G458">
            <v>7.2000001424520335</v>
          </cell>
          <cell r="H458">
            <v>7.5672726144630023</v>
          </cell>
          <cell r="I458">
            <v>8.3589778844272207</v>
          </cell>
          <cell r="J458">
            <v>9.2335118292524676</v>
          </cell>
        </row>
        <row r="459">
          <cell r="B459" t="str">
            <v>HPLELCHP</v>
          </cell>
          <cell r="C459" t="str">
            <v>VAR_fin</v>
          </cell>
          <cell r="D459" t="str">
            <v>ELC35</v>
          </cell>
          <cell r="F459">
            <v>2.3294163952589093</v>
          </cell>
          <cell r="G459">
            <v>2.4000000474840109</v>
          </cell>
          <cell r="H459">
            <v>2.5224242048210033</v>
          </cell>
          <cell r="I459">
            <v>2.7863259614757383</v>
          </cell>
          <cell r="J459">
            <v>3.0778372764174913</v>
          </cell>
        </row>
        <row r="460">
          <cell r="B460" t="str">
            <v>HPLELCHP</v>
          </cell>
          <cell r="C460" t="str">
            <v>VAR_ncap</v>
          </cell>
          <cell r="D460" t="str">
            <v>-</v>
          </cell>
          <cell r="F460">
            <v>0.43030147637225802</v>
          </cell>
          <cell r="G460">
            <v>1.3038978861917501E-2</v>
          </cell>
          <cell r="H460">
            <v>2.26091379281095E-2</v>
          </cell>
          <cell r="I460">
            <v>0.23184047405688199</v>
          </cell>
          <cell r="J460">
            <v>0.31162503959155002</v>
          </cell>
        </row>
        <row r="461">
          <cell r="B461" t="str">
            <v>HPLELCHP</v>
          </cell>
          <cell r="C461" t="str">
            <v>VAR_cap</v>
          </cell>
          <cell r="D461" t="str">
            <v>-</v>
          </cell>
          <cell r="F461">
            <v>0.43030147637225802</v>
          </cell>
          <cell r="G461">
            <v>0.44334042347053848</v>
          </cell>
          <cell r="H461">
            <v>0.46594948666079866</v>
          </cell>
          <cell r="I461">
            <v>0.51470041940458833</v>
          </cell>
          <cell r="J461">
            <v>0.5685458971668933</v>
          </cell>
        </row>
        <row r="462">
          <cell r="B462" t="str">
            <v>D-ITOT_LTH</v>
          </cell>
          <cell r="C462" t="str">
            <v>VAR_fout</v>
          </cell>
          <cell r="D462" t="str">
            <v>ITOT_LTH_DH</v>
          </cell>
          <cell r="E462">
            <v>7.1200004337135532</v>
          </cell>
          <cell r="F462">
            <v>7.628906100343559</v>
          </cell>
          <cell r="G462">
            <v>10.379284540245788</v>
          </cell>
          <cell r="H462">
            <v>10.379284172522027</v>
          </cell>
          <cell r="I462">
            <v>10.379596787183333</v>
          </cell>
          <cell r="J462">
            <v>11.380057423776465</v>
          </cell>
        </row>
        <row r="463">
          <cell r="B463" t="str">
            <v>D-ITOT_LTH</v>
          </cell>
          <cell r="C463" t="str">
            <v>VAR_fin</v>
          </cell>
          <cell r="D463" t="str">
            <v>LTH</v>
          </cell>
          <cell r="E463">
            <v>7.7403361620439535</v>
          </cell>
          <cell r="F463">
            <v>8.2914009883569033</v>
          </cell>
          <cell r="G463">
            <v>11.276177264388718</v>
          </cell>
          <cell r="H463">
            <v>11.268775856182971</v>
          </cell>
          <cell r="I463">
            <v>11.254341906441594</v>
          </cell>
          <cell r="J463">
            <v>12.322961901085433</v>
          </cell>
        </row>
        <row r="464">
          <cell r="B464" t="str">
            <v>D-ITOT_LTH</v>
          </cell>
          <cell r="C464" t="str">
            <v>VAR_ncap</v>
          </cell>
          <cell r="D464" t="str">
            <v>-</v>
          </cell>
          <cell r="E464">
            <v>0.38720575827666998</v>
          </cell>
          <cell r="F464">
            <v>2.3631114202667401E-8</v>
          </cell>
          <cell r="G464">
            <v>6.1411340900391704E-8</v>
          </cell>
          <cell r="H464">
            <v>1.7044642516053202E-8</v>
          </cell>
          <cell r="I464">
            <v>4.4961495081155502E-6</v>
          </cell>
          <cell r="J464">
            <v>3.7322807055132502E-2</v>
          </cell>
        </row>
        <row r="465">
          <cell r="B465" t="str">
            <v>D-ITOT_LTH</v>
          </cell>
          <cell r="C465" t="str">
            <v>VAR_cap</v>
          </cell>
          <cell r="D465" t="str">
            <v>-</v>
          </cell>
          <cell r="E465">
            <v>0.38720575827666998</v>
          </cell>
          <cell r="F465">
            <v>0.38720578190778399</v>
          </cell>
          <cell r="G465">
            <v>0.387205843319125</v>
          </cell>
          <cell r="H465">
            <v>0.38720586036376697</v>
          </cell>
          <cell r="I465">
            <v>0.38721749608101202</v>
          </cell>
          <cell r="J465">
            <v>0.42454030313614399</v>
          </cell>
        </row>
        <row r="466">
          <cell r="B466" t="str">
            <v>D-IH2</v>
          </cell>
          <cell r="C466" t="str">
            <v>VAR_fout</v>
          </cell>
          <cell r="D466" t="str">
            <v>IH2</v>
          </cell>
          <cell r="H466">
            <v>4.5402809834158746E-4</v>
          </cell>
          <cell r="I466">
            <v>1.1984148047430216E-3</v>
          </cell>
          <cell r="J466">
            <v>3.2012173611814924E-3</v>
          </cell>
        </row>
        <row r="467">
          <cell r="B467" t="str">
            <v>D-IH2</v>
          </cell>
          <cell r="C467" t="str">
            <v>VAR_fin</v>
          </cell>
          <cell r="D467" t="str">
            <v>H2</v>
          </cell>
          <cell r="H467">
            <v>4.5748706056598844E-4</v>
          </cell>
          <cell r="I467">
            <v>1.2075447937324915E-3</v>
          </cell>
          <cell r="J467">
            <v>3.225605477170062E-3</v>
          </cell>
        </row>
        <row r="468">
          <cell r="B468" t="str">
            <v>D-IH2</v>
          </cell>
          <cell r="C468" t="str">
            <v>VAR_ncap</v>
          </cell>
          <cell r="D468" t="str">
            <v>-</v>
          </cell>
          <cell r="H468">
            <v>3.6063859553444599E-5</v>
          </cell>
          <cell r="I468">
            <v>1.88284726063763E-6</v>
          </cell>
          <cell r="J468">
            <v>5.4928850380259597E-5</v>
          </cell>
        </row>
        <row r="469">
          <cell r="B469" t="str">
            <v>D-IH2</v>
          </cell>
          <cell r="C469" t="str">
            <v>VAR_cap</v>
          </cell>
          <cell r="D469" t="str">
            <v>-</v>
          </cell>
          <cell r="H469">
            <v>3.6063859553444599E-5</v>
          </cell>
          <cell r="I469">
            <v>7.3211509491798198E-5</v>
          </cell>
          <cell r="J469">
            <v>1.2814035987205799E-4</v>
          </cell>
        </row>
        <row r="470">
          <cell r="B470" t="str">
            <v>RHEM-ESOLPV</v>
          </cell>
          <cell r="C470" t="str">
            <v>VAR_fout</v>
          </cell>
          <cell r="D470" t="str">
            <v>RHEM_SOL_ELC</v>
          </cell>
          <cell r="E470">
            <v>0.86248322578584768</v>
          </cell>
          <cell r="F470">
            <v>1.2875826198622999</v>
          </cell>
          <cell r="G470">
            <v>1.5142861738962341</v>
          </cell>
          <cell r="H470">
            <v>1.942968112112234</v>
          </cell>
          <cell r="I470">
            <v>2.6111869358804203</v>
          </cell>
          <cell r="J470">
            <v>3.5092121707198012</v>
          </cell>
        </row>
        <row r="471">
          <cell r="B471" t="str">
            <v>RHEM-ESOLPV</v>
          </cell>
          <cell r="C471" t="str">
            <v>VAR_fin</v>
          </cell>
          <cell r="D471" t="str">
            <v>SOL</v>
          </cell>
          <cell r="E471">
            <v>0.86248322578584768</v>
          </cell>
          <cell r="F471">
            <v>1.2875826198622999</v>
          </cell>
          <cell r="G471">
            <v>1.5142861738962341</v>
          </cell>
          <cell r="H471">
            <v>1.942968112112234</v>
          </cell>
          <cell r="I471">
            <v>2.6111869358804203</v>
          </cell>
          <cell r="J471">
            <v>3.5092121707198012</v>
          </cell>
        </row>
        <row r="472">
          <cell r="B472" t="str">
            <v>RHEM-ESOLPV</v>
          </cell>
          <cell r="C472" t="str">
            <v>VAR_fin</v>
          </cell>
          <cell r="D472" t="str">
            <v>SOLPVC</v>
          </cell>
          <cell r="E472">
            <v>0.86248322578584802</v>
          </cell>
          <cell r="F472">
            <v>1.2875826198622999</v>
          </cell>
          <cell r="G472">
            <v>1.5142861738962301</v>
          </cell>
          <cell r="H472">
            <v>1.94296811211223</v>
          </cell>
          <cell r="I472">
            <v>2.6111869358804198</v>
          </cell>
          <cell r="J472">
            <v>3.5092121707197999</v>
          </cell>
        </row>
        <row r="473">
          <cell r="B473" t="str">
            <v>RHEM-ESOLPV</v>
          </cell>
          <cell r="C473" t="str">
            <v>VAR_ncap</v>
          </cell>
          <cell r="D473" t="str">
            <v>-</v>
          </cell>
          <cell r="F473">
            <v>1.5873547825475901E-8</v>
          </cell>
          <cell r="G473">
            <v>3.9243499529088E-8</v>
          </cell>
          <cell r="H473">
            <v>8.8677767200069202E-2</v>
          </cell>
          <cell r="I473">
            <v>0.32840681483159501</v>
          </cell>
          <cell r="J473">
            <v>0.518569586556062</v>
          </cell>
        </row>
        <row r="474">
          <cell r="B474" t="str">
            <v>RHEM-ESOLPV</v>
          </cell>
          <cell r="C474" t="str">
            <v>VAR_cap</v>
          </cell>
          <cell r="D474" t="str">
            <v>-</v>
          </cell>
          <cell r="E474">
            <v>0.27424799999999999</v>
          </cell>
          <cell r="F474">
            <v>0.43894533334996083</v>
          </cell>
          <cell r="G474">
            <v>0.48314805511704739</v>
          </cell>
          <cell r="H474">
            <v>0.56010103457659866</v>
          </cell>
          <cell r="I474">
            <v>0.75272903762969701</v>
          </cell>
          <cell r="J474">
            <v>1.01160352162101</v>
          </cell>
        </row>
        <row r="475">
          <cell r="B475" t="str">
            <v>HPLNUC</v>
          </cell>
          <cell r="C475" t="str">
            <v>VAR_fout</v>
          </cell>
          <cell r="D475" t="str">
            <v>LTH</v>
          </cell>
          <cell r="E475">
            <v>1.4500004029776008</v>
          </cell>
          <cell r="F475">
            <v>3.8019429813686556</v>
          </cell>
          <cell r="G475">
            <v>3.1938405927476659</v>
          </cell>
          <cell r="H475">
            <v>0.74445029248687866</v>
          </cell>
        </row>
        <row r="476">
          <cell r="B476" t="str">
            <v>HPLNUC</v>
          </cell>
          <cell r="C476" t="str">
            <v>VAR_fin</v>
          </cell>
          <cell r="D476" t="str">
            <v>URN</v>
          </cell>
          <cell r="E476">
            <v>1.4500004029776008</v>
          </cell>
          <cell r="F476">
            <v>3.8019429813686556</v>
          </cell>
          <cell r="G476">
            <v>3.1938405927476659</v>
          </cell>
          <cell r="H476">
            <v>0.74445029248687866</v>
          </cell>
        </row>
        <row r="477">
          <cell r="B477" t="str">
            <v>HPLNUC</v>
          </cell>
          <cell r="C477" t="str">
            <v>VAR_cap</v>
          </cell>
          <cell r="D477" t="str">
            <v>-</v>
          </cell>
          <cell r="E477">
            <v>0.120558721922211</v>
          </cell>
          <cell r="F477">
            <v>0.120558721922211</v>
          </cell>
          <cell r="G477">
            <v>0.120558721922211</v>
          </cell>
          <cell r="H477">
            <v>0.11197225056919</v>
          </cell>
          <cell r="I477">
            <v>1.56851844506808E-2</v>
          </cell>
        </row>
        <row r="478">
          <cell r="B478" t="str">
            <v>ITOT-CHPWODCCS</v>
          </cell>
          <cell r="C478" t="str">
            <v>VAR_fin</v>
          </cell>
          <cell r="D478" t="str">
            <v>IWOD</v>
          </cell>
          <cell r="I478">
            <v>6.6347753115845044E-5</v>
          </cell>
          <cell r="J478">
            <v>3.6909858434499837E-5</v>
          </cell>
        </row>
        <row r="479">
          <cell r="B479" t="str">
            <v>SUP_WODBIO</v>
          </cell>
          <cell r="C479" t="str">
            <v>VAR_fout</v>
          </cell>
          <cell r="D479" t="str">
            <v>ELC35</v>
          </cell>
          <cell r="G479">
            <v>3.0680233668165122E-7</v>
          </cell>
          <cell r="I479">
            <v>9.2760581143611083E-7</v>
          </cell>
          <cell r="J479">
            <v>1.3783111267567125E-6</v>
          </cell>
        </row>
        <row r="480">
          <cell r="B480" t="str">
            <v>SUP_WODBIO</v>
          </cell>
          <cell r="C480" t="str">
            <v>VAR_fout</v>
          </cell>
          <cell r="D480" t="str">
            <v>BIO</v>
          </cell>
          <cell r="G480">
            <v>4.2855685641839774E-5</v>
          </cell>
          <cell r="H480">
            <v>3.1599661537766651E-5</v>
          </cell>
          <cell r="I480">
            <v>5.3419722013833898E-5</v>
          </cell>
          <cell r="J480">
            <v>6.0581757283016299E-5</v>
          </cell>
        </row>
        <row r="481">
          <cell r="B481" t="str">
            <v>SUP_WODBIO</v>
          </cell>
          <cell r="C481" t="str">
            <v>VAR_fout</v>
          </cell>
          <cell r="D481" t="str">
            <v>LTH</v>
          </cell>
          <cell r="G481">
            <v>5.1426822770207734E-6</v>
          </cell>
          <cell r="H481">
            <v>2.1807987139414786E-6</v>
          </cell>
          <cell r="I481">
            <v>5.9851969151299711E-6</v>
          </cell>
          <cell r="J481">
            <v>6.8852233426505627E-6</v>
          </cell>
        </row>
        <row r="482">
          <cell r="B482" t="str">
            <v>SUP_WODBIO</v>
          </cell>
          <cell r="C482" t="str">
            <v>VAR_fin</v>
          </cell>
          <cell r="D482" t="str">
            <v>CWOD</v>
          </cell>
          <cell r="G482">
            <v>5.7855175616483677E-5</v>
          </cell>
          <cell r="H482">
            <v>4.2659543075984932E-5</v>
          </cell>
          <cell r="I482">
            <v>7.2116624718675701E-5</v>
          </cell>
          <cell r="J482">
            <v>8.1785372332071903E-5</v>
          </cell>
        </row>
        <row r="483">
          <cell r="B483" t="str">
            <v>SUP_WODBIO</v>
          </cell>
          <cell r="C483" t="str">
            <v>VAR_ncap</v>
          </cell>
          <cell r="D483" t="str">
            <v>-</v>
          </cell>
          <cell r="E483">
            <v>1.26623627865208E-7</v>
          </cell>
          <cell r="F483">
            <v>2.7323861200100199E-6</v>
          </cell>
          <cell r="G483">
            <v>1.8082866784032201E-7</v>
          </cell>
          <cell r="H483">
            <v>5.8197888404794299E-8</v>
          </cell>
          <cell r="I483">
            <v>2.3129932686881999E-7</v>
          </cell>
          <cell r="J483">
            <v>1.5564124382175001E-7</v>
          </cell>
        </row>
        <row r="484">
          <cell r="B484" t="str">
            <v>SUP_WODBIO</v>
          </cell>
          <cell r="C484" t="str">
            <v>VAR_cap</v>
          </cell>
          <cell r="D484" t="str">
            <v>-</v>
          </cell>
          <cell r="E484">
            <v>1.26623627865208E-7</v>
          </cell>
          <cell r="F484">
            <v>2.8474470978581648E-6</v>
          </cell>
          <cell r="G484">
            <v>3.0398384157155499E-6</v>
          </cell>
          <cell r="H484">
            <v>3.0313682271600269E-6</v>
          </cell>
          <cell r="I484">
            <v>2.2999355398974128E-6</v>
          </cell>
          <cell r="J484">
            <v>7.9954519829166201E-7</v>
          </cell>
        </row>
        <row r="485">
          <cell r="B485" t="str">
            <v>D-RLFO</v>
          </cell>
          <cell r="C485" t="str">
            <v>VAR_fout</v>
          </cell>
          <cell r="D485" t="str">
            <v>CO2</v>
          </cell>
          <cell r="E485">
            <v>4514.4819151603497</v>
          </cell>
          <cell r="F485">
            <v>3846.5255841050098</v>
          </cell>
          <cell r="G485">
            <v>2941.3935752372299</v>
          </cell>
          <cell r="H485">
            <v>1760.2161491530801</v>
          </cell>
          <cell r="I485">
            <v>791.61920162287902</v>
          </cell>
          <cell r="J485">
            <v>208.14188070771101</v>
          </cell>
        </row>
        <row r="486">
          <cell r="B486" t="str">
            <v>D-RLFO</v>
          </cell>
          <cell r="C486" t="str">
            <v>VAR_fout</v>
          </cell>
          <cell r="D486" t="str">
            <v>RLFO</v>
          </cell>
          <cell r="E486">
            <v>60.231815549805361</v>
          </cell>
          <cell r="F486">
            <v>51.32000168422244</v>
          </cell>
          <cell r="G486">
            <v>39.243845706208091</v>
          </cell>
          <cell r="H486">
            <v>23.484684861208617</v>
          </cell>
          <cell r="I486">
            <v>10.561774541995126</v>
          </cell>
          <cell r="J486">
            <v>2.7770476219982969</v>
          </cell>
        </row>
        <row r="487">
          <cell r="B487" t="str">
            <v>D-RLFO</v>
          </cell>
          <cell r="C487" t="str">
            <v>VAR_fin</v>
          </cell>
          <cell r="D487" t="str">
            <v>LFO</v>
          </cell>
          <cell r="E487">
            <v>61.254842810859458</v>
          </cell>
          <cell r="F487">
            <v>52.191663285006953</v>
          </cell>
          <cell r="G487">
            <v>39.910360586665242</v>
          </cell>
          <cell r="H487">
            <v>23.883529839254749</v>
          </cell>
          <cell r="I487">
            <v>10.741101785927798</v>
          </cell>
          <cell r="J487">
            <v>2.8241774858576778</v>
          </cell>
        </row>
        <row r="488">
          <cell r="B488" t="str">
            <v>D-RLFO</v>
          </cell>
          <cell r="C488" t="str">
            <v>VAR_fin</v>
          </cell>
          <cell r="D488" t="str">
            <v>BDS</v>
          </cell>
          <cell r="G488">
            <v>3.5255035510277214E-5</v>
          </cell>
          <cell r="H488">
            <v>3.8446120511954593E-5</v>
          </cell>
          <cell r="I488">
            <v>6.2721037480460844E-5</v>
          </cell>
          <cell r="J488">
            <v>3.7888584952392677E-5</v>
          </cell>
        </row>
        <row r="489">
          <cell r="B489" t="str">
            <v>G-INTC-EXP00-IT</v>
          </cell>
          <cell r="C489" t="str">
            <v>VAR_fout</v>
          </cell>
          <cell r="D489" t="str">
            <v>ELC_E-IT</v>
          </cell>
          <cell r="E489">
            <v>71.694107738001975</v>
          </cell>
          <cell r="F489">
            <v>34.199163130036418</v>
          </cell>
          <cell r="G489">
            <v>54.619876782622043</v>
          </cell>
          <cell r="H489">
            <v>55.363414570817305</v>
          </cell>
          <cell r="I489">
            <v>23.667956937364046</v>
          </cell>
          <cell r="J489">
            <v>17.328858603597361</v>
          </cell>
        </row>
        <row r="490">
          <cell r="B490" t="str">
            <v>G-INTC-EXP00-IT</v>
          </cell>
          <cell r="C490" t="str">
            <v>VAR_fin</v>
          </cell>
          <cell r="D490" t="str">
            <v>ELC</v>
          </cell>
          <cell r="E490">
            <v>71.694107738001975</v>
          </cell>
          <cell r="F490">
            <v>34.199163130036418</v>
          </cell>
          <cell r="G490">
            <v>54.619876782622043</v>
          </cell>
          <cell r="H490">
            <v>55.363414570817305</v>
          </cell>
          <cell r="I490">
            <v>23.667956937364046</v>
          </cell>
          <cell r="J490">
            <v>17.328858603597361</v>
          </cell>
        </row>
        <row r="491">
          <cell r="B491" t="str">
            <v>G-INTC-EXP00-IT</v>
          </cell>
          <cell r="C491" t="str">
            <v>VAR_ncap</v>
          </cell>
          <cell r="D491" t="str">
            <v>-</v>
          </cell>
          <cell r="E491">
            <v>2.3442826524329801E-7</v>
          </cell>
          <cell r="F491">
            <v>2.14663715132997E-7</v>
          </cell>
          <cell r="G491">
            <v>2.06600277785543E-7</v>
          </cell>
          <cell r="H491">
            <v>1.6340175171292499E-7</v>
          </cell>
          <cell r="I491">
            <v>2.1911986642172901E-7</v>
          </cell>
          <cell r="J491">
            <v>3.2849693144260499E-7</v>
          </cell>
        </row>
        <row r="492">
          <cell r="B492" t="str">
            <v>G-INTC-EXP00-IT</v>
          </cell>
          <cell r="C492" t="str">
            <v>VAR_cap</v>
          </cell>
          <cell r="D492" t="str">
            <v>-</v>
          </cell>
          <cell r="E492">
            <v>3.7499996137523608</v>
          </cell>
          <cell r="F492">
            <v>3.7499994407576103</v>
          </cell>
          <cell r="G492">
            <v>3.7499994201621081</v>
          </cell>
          <cell r="H492">
            <v>3.7499995626496321</v>
          </cell>
          <cell r="I492">
            <v>2.4000000215997597</v>
          </cell>
          <cell r="J492">
            <v>2.4000000068450875</v>
          </cell>
        </row>
        <row r="493">
          <cell r="B493" t="str">
            <v>EWOD-CCS</v>
          </cell>
          <cell r="C493" t="str">
            <v>VAR_fin</v>
          </cell>
          <cell r="D493" t="str">
            <v>EWOD</v>
          </cell>
          <cell r="I493">
            <v>6.6982401247459537E-5</v>
          </cell>
          <cell r="J493">
            <v>3.7635399237230997E-5</v>
          </cell>
        </row>
        <row r="494">
          <cell r="B494" t="str">
            <v>EOIL-ENG</v>
          </cell>
          <cell r="C494" t="str">
            <v>VAR_fout</v>
          </cell>
          <cell r="D494" t="str">
            <v>ELC35</v>
          </cell>
          <cell r="E494">
            <v>3.9600434173595336E-2</v>
          </cell>
          <cell r="F494">
            <v>6.1044126800251617E-6</v>
          </cell>
          <cell r="G494">
            <v>2.456416035093581E-4</v>
          </cell>
          <cell r="H494">
            <v>2.5202624968999934E-4</v>
          </cell>
          <cell r="I494">
            <v>4.761412259722977E-4</v>
          </cell>
          <cell r="J494">
            <v>2.8553667289013421E-4</v>
          </cell>
        </row>
        <row r="495">
          <cell r="B495" t="str">
            <v>EOIL-ENG</v>
          </cell>
          <cell r="C495" t="str">
            <v>VAR_fout</v>
          </cell>
          <cell r="D495" t="str">
            <v>CO2_E</v>
          </cell>
          <cell r="E495">
            <v>8.3890758774891392</v>
          </cell>
          <cell r="F495">
            <v>2.9805717263114602E-3</v>
          </cell>
          <cell r="G495">
            <v>7.0274609977296398E-2</v>
          </cell>
          <cell r="H495">
            <v>6.2259909299041703E-2</v>
          </cell>
          <cell r="I495">
            <v>0.112989050591655</v>
          </cell>
          <cell r="J495">
            <v>6.73805557789805E-2</v>
          </cell>
        </row>
        <row r="496">
          <cell r="B496" t="str">
            <v>EOIL-ENG</v>
          </cell>
          <cell r="C496" t="str">
            <v>VAR_fin</v>
          </cell>
          <cell r="D496" t="str">
            <v>ELFO</v>
          </cell>
          <cell r="E496">
            <v>0.11382735247610776</v>
          </cell>
          <cell r="F496">
            <v>4.0441950153479707E-5</v>
          </cell>
          <cell r="G496">
            <v>9.535225234368576E-4</v>
          </cell>
          <cell r="H496">
            <v>8.4477488872512514E-4</v>
          </cell>
          <cell r="I496">
            <v>1.5330943092490459E-3</v>
          </cell>
          <cell r="J496">
            <v>9.1425448818155256E-4</v>
          </cell>
        </row>
        <row r="497">
          <cell r="B497" t="str">
            <v>EOIL-ENG</v>
          </cell>
          <cell r="C497" t="str">
            <v>VAR_ncap</v>
          </cell>
          <cell r="D497" t="str">
            <v>-</v>
          </cell>
          <cell r="F497">
            <v>3.4318966081808102E-7</v>
          </cell>
          <cell r="G497">
            <v>4.9429612614828805E-7</v>
          </cell>
          <cell r="H497">
            <v>5.2589338267604404E-7</v>
          </cell>
          <cell r="I497">
            <v>9.8766641918943101E-7</v>
          </cell>
          <cell r="J497">
            <v>1.6806434645898798E-2</v>
          </cell>
        </row>
        <row r="498">
          <cell r="B498" t="str">
            <v>EOIL-ENG</v>
          </cell>
          <cell r="C498" t="str">
            <v>VAR_cap</v>
          </cell>
          <cell r="D498" t="str">
            <v>-</v>
          </cell>
          <cell r="E498">
            <v>7.756297654386804E-3</v>
          </cell>
          <cell r="F498">
            <v>3.3194122509411228E-4</v>
          </cell>
          <cell r="G498">
            <v>3.3068310989087246E-4</v>
          </cell>
          <cell r="H498">
            <v>3.306212082394731E-4</v>
          </cell>
          <cell r="I498">
            <v>3.3268950813053911E-4</v>
          </cell>
          <cell r="J498">
            <v>1.6809346805235516E-2</v>
          </cell>
        </row>
        <row r="499">
          <cell r="B499" t="str">
            <v>D-SWOD</v>
          </cell>
          <cell r="C499" t="str">
            <v>VAR_fout</v>
          </cell>
          <cell r="D499" t="str">
            <v>SWOD</v>
          </cell>
          <cell r="E499">
            <v>8.5743674577531568</v>
          </cell>
          <cell r="F499">
            <v>8.6406505038144061</v>
          </cell>
          <cell r="G499">
            <v>9.936059002953769</v>
          </cell>
          <cell r="H499">
            <v>11.666260081610433</v>
          </cell>
          <cell r="I499">
            <v>11.345272956230582</v>
          </cell>
          <cell r="J499">
            <v>10.72844860878434</v>
          </cell>
        </row>
        <row r="500">
          <cell r="B500" t="str">
            <v>D-SWOD</v>
          </cell>
          <cell r="C500" t="str">
            <v>VAR_fin</v>
          </cell>
          <cell r="D500" t="str">
            <v>WOD</v>
          </cell>
          <cell r="E500">
            <v>8.5743674577531568</v>
          </cell>
          <cell r="F500">
            <v>8.6406505038144061</v>
          </cell>
          <cell r="G500">
            <v>9.936059002953769</v>
          </cell>
          <cell r="H500">
            <v>11.666260081610433</v>
          </cell>
          <cell r="I500">
            <v>11.345272956230582</v>
          </cell>
          <cell r="J500">
            <v>10.72844860878434</v>
          </cell>
        </row>
        <row r="501">
          <cell r="B501" t="str">
            <v>SCOM-CHPWOD</v>
          </cell>
          <cell r="C501" t="str">
            <v>VAR_fout</v>
          </cell>
          <cell r="D501" t="str">
            <v>SCOM_KEV_WOD_ELC_CHP</v>
          </cell>
          <cell r="H501">
            <v>6.5347480129064595E-4</v>
          </cell>
          <cell r="I501">
            <v>7.4499624116148623E-4</v>
          </cell>
          <cell r="J501">
            <v>3.9233245001161061E-4</v>
          </cell>
        </row>
        <row r="502">
          <cell r="B502" t="str">
            <v>SCOM-CHPWOD</v>
          </cell>
          <cell r="C502" t="str">
            <v>VAR_fout</v>
          </cell>
          <cell r="D502" t="str">
            <v>SCOM_LTH_CHPWOD</v>
          </cell>
          <cell r="H502">
            <v>1.0443627883034527E-3</v>
          </cell>
          <cell r="I502">
            <v>1.1393092274530742E-3</v>
          </cell>
          <cell r="J502">
            <v>5.7617788994931659E-4</v>
          </cell>
        </row>
        <row r="503">
          <cell r="B503" t="str">
            <v>SCOM-CHPWOD</v>
          </cell>
          <cell r="C503" t="str">
            <v>VAR_fin</v>
          </cell>
          <cell r="D503" t="str">
            <v>SWOD</v>
          </cell>
          <cell r="H503">
            <v>2.0396000328309401E-3</v>
          </cell>
          <cell r="I503">
            <v>2.2335022309417701E-3</v>
          </cell>
          <cell r="J503">
            <v>1.1361656253157635E-3</v>
          </cell>
        </row>
        <row r="504">
          <cell r="B504" t="str">
            <v>SCOM-CHPWOD</v>
          </cell>
          <cell r="C504" t="str">
            <v>VAR_ncap</v>
          </cell>
          <cell r="D504" t="str">
            <v>-</v>
          </cell>
          <cell r="H504">
            <v>3.8307176209191001E-5</v>
          </cell>
          <cell r="I504">
            <v>1.9079099007335501E-7</v>
          </cell>
          <cell r="J504">
            <v>1.54102758233292E-5</v>
          </cell>
        </row>
        <row r="505">
          <cell r="B505" t="str">
            <v>SCOM-CHPWOD</v>
          </cell>
          <cell r="C505" t="str">
            <v>VAR_cap</v>
          </cell>
          <cell r="D505" t="str">
            <v>-</v>
          </cell>
          <cell r="H505">
            <v>3.8307176209191001E-5</v>
          </cell>
          <cell r="I505">
            <v>4.3546130460366047E-5</v>
          </cell>
          <cell r="J505">
            <v>2.2818929421080378E-5</v>
          </cell>
        </row>
        <row r="506">
          <cell r="B506" t="str">
            <v>ENUC_BMGL</v>
          </cell>
          <cell r="C506" t="str">
            <v>VAR_fout</v>
          </cell>
          <cell r="D506" t="str">
            <v>ELC</v>
          </cell>
          <cell r="E506">
            <v>32.820800075268039</v>
          </cell>
          <cell r="F506">
            <v>32.820796548355602</v>
          </cell>
          <cell r="G506">
            <v>31.522437765026016</v>
          </cell>
          <cell r="H506">
            <v>32.820630569774828</v>
          </cell>
          <cell r="I506">
            <v>32.820639086161371</v>
          </cell>
        </row>
        <row r="507">
          <cell r="B507" t="str">
            <v>ENUC_BMGL</v>
          </cell>
          <cell r="C507" t="str">
            <v>VAR_fin</v>
          </cell>
          <cell r="D507" t="str">
            <v>URN</v>
          </cell>
          <cell r="E507">
            <v>98.945499633575125</v>
          </cell>
          <cell r="F507">
            <v>98.945489000924127</v>
          </cell>
          <cell r="G507">
            <v>95.031301710377505</v>
          </cell>
          <cell r="H507">
            <v>98.944988622092225</v>
          </cell>
          <cell r="I507">
            <v>98.94501429660717</v>
          </cell>
        </row>
        <row r="508">
          <cell r="B508" t="str">
            <v>ENUC_BMGL</v>
          </cell>
          <cell r="C508" t="str">
            <v>VAR_cap</v>
          </cell>
          <cell r="D508" t="str">
            <v>-</v>
          </cell>
          <cell r="E508">
            <v>1.22</v>
          </cell>
          <cell r="F508">
            <v>1.2199999197599851</v>
          </cell>
          <cell r="G508">
            <v>1.2199937846375823</v>
          </cell>
          <cell r="H508">
            <v>1.2199937503151503</v>
          </cell>
          <cell r="I508">
            <v>1.2199941256148026</v>
          </cell>
        </row>
        <row r="509">
          <cell r="B509" t="str">
            <v>D-RSH2R</v>
          </cell>
          <cell r="C509" t="str">
            <v>VAR_fout</v>
          </cell>
          <cell r="D509" t="str">
            <v>RSH2</v>
          </cell>
          <cell r="H509">
            <v>2.6870734193793362E-4</v>
          </cell>
          <cell r="I509">
            <v>4.8518781232949175E-4</v>
          </cell>
          <cell r="J509">
            <v>3.3210637439370298E-4</v>
          </cell>
        </row>
        <row r="510">
          <cell r="B510" t="str">
            <v>D-RSH2R</v>
          </cell>
          <cell r="C510" t="str">
            <v>VAR_fin</v>
          </cell>
          <cell r="D510" t="str">
            <v>H2</v>
          </cell>
          <cell r="H510">
            <v>2.6870734193793362E-4</v>
          </cell>
          <cell r="I510">
            <v>4.8518781232949175E-4</v>
          </cell>
          <cell r="J510">
            <v>3.3210637439370298E-4</v>
          </cell>
        </row>
        <row r="511">
          <cell r="B511" t="str">
            <v>D-RSH2R</v>
          </cell>
          <cell r="C511" t="str">
            <v>VAR_ncap</v>
          </cell>
          <cell r="D511" t="str">
            <v>-</v>
          </cell>
          <cell r="H511">
            <v>1.4513807128470299E-5</v>
          </cell>
          <cell r="I511">
            <v>2.1066214820767099E-5</v>
          </cell>
          <cell r="J511">
            <v>8.7106336181021605E-6</v>
          </cell>
        </row>
        <row r="512">
          <cell r="B512" t="str">
            <v>D-RSH2R</v>
          </cell>
          <cell r="C512" t="str">
            <v>VAR_cap</v>
          </cell>
          <cell r="D512" t="str">
            <v>-</v>
          </cell>
          <cell r="H512">
            <v>1.4513807128470299E-5</v>
          </cell>
          <cell r="I512">
            <v>2.54841395080262E-5</v>
          </cell>
          <cell r="J512">
            <v>1.5926259782695501E-5</v>
          </cell>
        </row>
        <row r="513">
          <cell r="B513" t="str">
            <v>ENGA-GTOC</v>
          </cell>
          <cell r="C513" t="str">
            <v>VAR_fout</v>
          </cell>
          <cell r="D513" t="str">
            <v>ELC13</v>
          </cell>
          <cell r="F513">
            <v>2.5457520833380612E-5</v>
          </cell>
          <cell r="G513">
            <v>1.2704049309714019E-3</v>
          </cell>
          <cell r="H513">
            <v>1.2600197785652576E-3</v>
          </cell>
          <cell r="I513">
            <v>1.102285152920788E-3</v>
          </cell>
          <cell r="J513">
            <v>7.5150154943449249E-4</v>
          </cell>
        </row>
        <row r="514">
          <cell r="B514" t="str">
            <v>ENGA-GTOC</v>
          </cell>
          <cell r="C514" t="str">
            <v>VAR_fout</v>
          </cell>
          <cell r="D514" t="str">
            <v>CO2_E</v>
          </cell>
          <cell r="F514">
            <v>4.4055010105564897E-3</v>
          </cell>
          <cell r="G514">
            <v>0.19614941459513499</v>
          </cell>
          <cell r="H514">
            <v>0.175932375931908</v>
          </cell>
          <cell r="I514">
            <v>0.167242789136342</v>
          </cell>
          <cell r="J514">
            <v>0.10102390722641399</v>
          </cell>
        </row>
        <row r="515">
          <cell r="B515" t="str">
            <v>ENGA-GTOC</v>
          </cell>
          <cell r="C515" t="str">
            <v>VAR_fin</v>
          </cell>
          <cell r="D515" t="str">
            <v>ENGA</v>
          </cell>
          <cell r="F515">
            <v>7.811172004532798E-5</v>
          </cell>
          <cell r="G515">
            <v>3.4778264999137443E-3</v>
          </cell>
          <cell r="H515">
            <v>3.1193683675870255E-3</v>
          </cell>
          <cell r="I515">
            <v>2.9652976797223769E-3</v>
          </cell>
          <cell r="J515">
            <v>1.7912040288371326E-3</v>
          </cell>
        </row>
        <row r="516">
          <cell r="B516" t="str">
            <v>ENGA-GTOC</v>
          </cell>
          <cell r="C516" t="str">
            <v>VAR_fin</v>
          </cell>
          <cell r="D516" t="str">
            <v>GTC</v>
          </cell>
          <cell r="F516">
            <v>0.25000002004091898</v>
          </cell>
          <cell r="G516">
            <v>2.5673880877520056E-2</v>
          </cell>
          <cell r="H516">
            <v>2.5669944719219736E-2</v>
          </cell>
          <cell r="I516">
            <v>2.5668904172172925E-2</v>
          </cell>
          <cell r="J516">
            <v>8.4933654972278001E-5</v>
          </cell>
        </row>
        <row r="517">
          <cell r="B517" t="str">
            <v>ENGA-GTOC</v>
          </cell>
          <cell r="C517" t="str">
            <v>VAR_ncap</v>
          </cell>
          <cell r="D517" t="str">
            <v>-</v>
          </cell>
          <cell r="F517">
            <v>0.25000002004091898</v>
          </cell>
          <cell r="G517">
            <v>2.0151743785432099E-7</v>
          </cell>
          <cell r="H517">
            <v>5.3266486042502198E-7</v>
          </cell>
          <cell r="I517">
            <v>1.5437691727628999E-7</v>
          </cell>
          <cell r="J517">
            <v>1.8305533908341099E-7</v>
          </cell>
        </row>
        <row r="518">
          <cell r="B518" t="str">
            <v>ENGA-GTOC</v>
          </cell>
          <cell r="C518" t="str">
            <v>VAR_cap</v>
          </cell>
          <cell r="D518" t="str">
            <v>-</v>
          </cell>
          <cell r="F518">
            <v>0.25000002004091898</v>
          </cell>
          <cell r="G518">
            <v>2.5673880877519983E-2</v>
          </cell>
          <cell r="H518">
            <v>2.566994471921899E-2</v>
          </cell>
          <cell r="I518">
            <v>2.566890417217299E-2</v>
          </cell>
          <cell r="J518">
            <v>8.4933654972293993E-5</v>
          </cell>
        </row>
        <row r="519">
          <cell r="B519" t="str">
            <v>D-RSH2</v>
          </cell>
          <cell r="C519" t="str">
            <v>VAR_fout</v>
          </cell>
          <cell r="D519" t="str">
            <v>RSH2</v>
          </cell>
          <cell r="H519">
            <v>2.1580396698350182E-4</v>
          </cell>
          <cell r="I519">
            <v>3.7564723980327609E-4</v>
          </cell>
          <cell r="J519">
            <v>4.1843117281909907E-4</v>
          </cell>
        </row>
        <row r="520">
          <cell r="B520" t="str">
            <v>D-RSH2</v>
          </cell>
          <cell r="C520" t="str">
            <v>VAR_fin</v>
          </cell>
          <cell r="D520" t="str">
            <v>H2</v>
          </cell>
          <cell r="H520">
            <v>2.1744804533988188E-4</v>
          </cell>
          <cell r="I520">
            <v>3.7850906623412074E-4</v>
          </cell>
          <cell r="J520">
            <v>4.2161894385260947E-4</v>
          </cell>
        </row>
        <row r="521">
          <cell r="B521" t="str">
            <v>D-RSH2</v>
          </cell>
          <cell r="C521" t="str">
            <v>VAR_ncap</v>
          </cell>
          <cell r="D521" t="str">
            <v>-</v>
          </cell>
          <cell r="H521">
            <v>1.6151487854885401E-5</v>
          </cell>
          <cell r="I521">
            <v>2.0501406733817001E-7</v>
          </cell>
          <cell r="J521">
            <v>2.2713303809097799E-7</v>
          </cell>
        </row>
        <row r="522">
          <cell r="B522" t="str">
            <v>D-RSH2</v>
          </cell>
          <cell r="C522" t="str">
            <v>VAR_cap</v>
          </cell>
          <cell r="D522" t="str">
            <v>-</v>
          </cell>
          <cell r="H522">
            <v>1.6151487854885401E-5</v>
          </cell>
          <cell r="I522">
            <v>2.90118522176187E-5</v>
          </cell>
          <cell r="J522">
            <v>2.9238985255709599E-5</v>
          </cell>
        </row>
        <row r="523">
          <cell r="B523" t="str">
            <v>D-RWOD</v>
          </cell>
          <cell r="C523" t="str">
            <v>VAR_fout</v>
          </cell>
          <cell r="D523" t="str">
            <v>RWOD</v>
          </cell>
          <cell r="E523">
            <v>13.722984435786328</v>
          </cell>
          <cell r="F523">
            <v>14.933556024590407</v>
          </cell>
          <cell r="G523">
            <v>17.226851583825347</v>
          </cell>
          <cell r="H523">
            <v>18.415001648762583</v>
          </cell>
          <cell r="I523">
            <v>17.806115095565161</v>
          </cell>
          <cell r="J523">
            <v>16.059150736402049</v>
          </cell>
        </row>
        <row r="524">
          <cell r="B524" t="str">
            <v>D-RWOD</v>
          </cell>
          <cell r="C524" t="str">
            <v>VAR_fin</v>
          </cell>
          <cell r="D524" t="str">
            <v>WOD</v>
          </cell>
          <cell r="E524">
            <v>13.722984435786328</v>
          </cell>
          <cell r="F524">
            <v>14.933556024590407</v>
          </cell>
          <cell r="G524">
            <v>17.226851583825347</v>
          </cell>
          <cell r="H524">
            <v>18.415001648762583</v>
          </cell>
          <cell r="I524">
            <v>17.806115095565161</v>
          </cell>
          <cell r="J524">
            <v>16.059150736402049</v>
          </cell>
        </row>
        <row r="525">
          <cell r="B525" t="str">
            <v>SCOM-CHPGFC</v>
          </cell>
          <cell r="C525" t="str">
            <v>VAR_fout</v>
          </cell>
          <cell r="D525" t="str">
            <v>CO2_S</v>
          </cell>
          <cell r="H525">
            <v>9.5852100677954397E-3</v>
          </cell>
          <cell r="I525">
            <v>2.16918738938096E-2</v>
          </cell>
          <cell r="J525">
            <v>2.0002067921257999E-2</v>
          </cell>
        </row>
        <row r="526">
          <cell r="B526" t="str">
            <v>SCOM-CHPGFC</v>
          </cell>
          <cell r="C526" t="str">
            <v>VAR_fout</v>
          </cell>
          <cell r="D526" t="str">
            <v>SCOM_NKEV_GAS_ELC_CHP</v>
          </cell>
          <cell r="H526">
            <v>1.0197031987016422E-4</v>
          </cell>
          <cell r="I526">
            <v>2.3461069282311789E-4</v>
          </cell>
          <cell r="J526">
            <v>2.1988088849609854E-4</v>
          </cell>
        </row>
        <row r="527">
          <cell r="B527" t="str">
            <v>SCOM-CHPGFC</v>
          </cell>
          <cell r="C527" t="str">
            <v>VAR_fout</v>
          </cell>
          <cell r="D527" t="str">
            <v>SCOM_LTH_CHPNGA</v>
          </cell>
          <cell r="H527">
            <v>3.059109596104928E-5</v>
          </cell>
          <cell r="I527">
            <v>6.9229384767477493E-5</v>
          </cell>
          <cell r="J527">
            <v>6.3836386982738162E-5</v>
          </cell>
        </row>
        <row r="528">
          <cell r="B528" t="str">
            <v>SCOM-CHPGFC</v>
          </cell>
          <cell r="C528" t="str">
            <v>VAR_fin</v>
          </cell>
          <cell r="D528" t="str">
            <v>SNGA</v>
          </cell>
          <cell r="H528">
            <v>1.6995053311694031E-4</v>
          </cell>
          <cell r="I528">
            <v>3.8460769315265206E-4</v>
          </cell>
          <cell r="J528">
            <v>3.5464659434854593E-4</v>
          </cell>
        </row>
        <row r="529">
          <cell r="B529" t="str">
            <v>SCOM-CHPGFC</v>
          </cell>
          <cell r="C529" t="str">
            <v>VAR_ncap</v>
          </cell>
          <cell r="D529" t="str">
            <v>-</v>
          </cell>
          <cell r="H529">
            <v>5.96534119962584E-6</v>
          </cell>
          <cell r="I529">
            <v>2.0970257738632599E-7</v>
          </cell>
          <cell r="J529">
            <v>8.6471864426033303E-6</v>
          </cell>
        </row>
        <row r="530">
          <cell r="B530" t="str">
            <v>SCOM-CHPGFC</v>
          </cell>
          <cell r="C530" t="str">
            <v>VAR_cap</v>
          </cell>
          <cell r="D530" t="str">
            <v>-</v>
          </cell>
          <cell r="H530">
            <v>5.96534119962584E-6</v>
          </cell>
          <cell r="I530">
            <v>1.3612445741845857E-5</v>
          </cell>
          <cell r="J530">
            <v>1.274245334332417E-5</v>
          </cell>
        </row>
        <row r="531">
          <cell r="B531" t="str">
            <v>CHPOIL</v>
          </cell>
          <cell r="C531" t="str">
            <v>VAR_fout</v>
          </cell>
          <cell r="D531" t="str">
            <v>ELC35</v>
          </cell>
          <cell r="E531">
            <v>1.8004336754189397E-3</v>
          </cell>
          <cell r="F531">
            <v>3.6798082132738851E-6</v>
          </cell>
          <cell r="G531">
            <v>8.3393982478858786E-5</v>
          </cell>
          <cell r="H531">
            <v>9.8419483903255635E-5</v>
          </cell>
          <cell r="I531">
            <v>1.4503690333140929E-4</v>
          </cell>
          <cell r="J531">
            <v>7.882860079003759E-5</v>
          </cell>
        </row>
        <row r="532">
          <cell r="B532" t="str">
            <v>CHPOIL</v>
          </cell>
          <cell r="C532" t="str">
            <v>VAR_fout</v>
          </cell>
          <cell r="D532" t="str">
            <v>LTH</v>
          </cell>
          <cell r="E532">
            <v>9.2593731878688381E-3</v>
          </cell>
          <cell r="F532">
            <v>1.892472795397997E-5</v>
          </cell>
          <cell r="G532">
            <v>4.2888333846270206E-4</v>
          </cell>
          <cell r="H532">
            <v>5.0615734578817167E-4</v>
          </cell>
          <cell r="I532">
            <v>7.4590407427581893E-4</v>
          </cell>
          <cell r="J532">
            <v>4.0540423263447846E-4</v>
          </cell>
        </row>
        <row r="533">
          <cell r="B533" t="str">
            <v>CHPOIL</v>
          </cell>
          <cell r="C533" t="str">
            <v>VAR_fout</v>
          </cell>
          <cell r="D533" t="str">
            <v>CO2_E</v>
          </cell>
          <cell r="E533">
            <v>1.2261219034475399</v>
          </cell>
          <cell r="F533">
            <v>4.1175794297710596E-3</v>
          </cell>
          <cell r="G533">
            <v>7.1818494388597207E-2</v>
          </cell>
          <cell r="H533">
            <v>7.2201841939119896E-2</v>
          </cell>
          <cell r="I533">
            <v>0.10304809572257199</v>
          </cell>
          <cell r="J533">
            <v>5.6321559133077397E-2</v>
          </cell>
        </row>
        <row r="534">
          <cell r="B534" t="str">
            <v>CHPOIL</v>
          </cell>
          <cell r="C534" t="str">
            <v>VAR_fin</v>
          </cell>
          <cell r="D534" t="str">
            <v>ELFO</v>
          </cell>
          <cell r="E534">
            <v>1.6636660833752235E-2</v>
          </cell>
          <cell r="F534">
            <v>5.5869463090516519E-5</v>
          </cell>
          <cell r="G534">
            <v>9.7447075154134604E-4</v>
          </cell>
          <cell r="H534">
            <v>9.796722108428742E-4</v>
          </cell>
          <cell r="I534">
            <v>1.3982102540376073E-3</v>
          </cell>
          <cell r="J534">
            <v>7.6420025960756313E-4</v>
          </cell>
        </row>
        <row r="535">
          <cell r="B535" t="str">
            <v>CHPOIL</v>
          </cell>
          <cell r="C535" t="str">
            <v>VAR_ncap</v>
          </cell>
          <cell r="D535" t="str">
            <v>-</v>
          </cell>
          <cell r="F535">
            <v>1.7357062598774701E-7</v>
          </cell>
          <cell r="G535">
            <v>1.3004087615166299E-7</v>
          </cell>
          <cell r="H535">
            <v>2.8291148625072601E-7</v>
          </cell>
          <cell r="I535">
            <v>7.6792972468760293E-6</v>
          </cell>
          <cell r="J535">
            <v>1.57451086274724E-5</v>
          </cell>
        </row>
        <row r="536">
          <cell r="B536" t="str">
            <v>CHPOIL</v>
          </cell>
          <cell r="C536" t="str">
            <v>VAR_cap</v>
          </cell>
          <cell r="D536" t="str">
            <v>-</v>
          </cell>
          <cell r="E536">
            <v>1.0813539217904913E-3</v>
          </cell>
          <cell r="F536">
            <v>1.122407989457893E-4</v>
          </cell>
          <cell r="G536">
            <v>1.073101578284389E-4</v>
          </cell>
          <cell r="H536">
            <v>9.7678762250939799E-5</v>
          </cell>
          <cell r="I536">
            <v>4.0010023360139769E-5</v>
          </cell>
          <cell r="J536">
            <v>2.3885820445196071E-5</v>
          </cell>
        </row>
        <row r="537">
          <cell r="B537" t="str">
            <v>CHPHFC</v>
          </cell>
          <cell r="C537" t="str">
            <v>VAR_fout</v>
          </cell>
          <cell r="D537" t="str">
            <v>ELC35</v>
          </cell>
          <cell r="I537">
            <v>3.176162419124399E-4</v>
          </cell>
          <cell r="J537">
            <v>2.2374614848267134E-4</v>
          </cell>
        </row>
        <row r="538">
          <cell r="B538" t="str">
            <v>CHPHFC</v>
          </cell>
          <cell r="C538" t="str">
            <v>VAR_fout</v>
          </cell>
          <cell r="D538" t="str">
            <v>LTH</v>
          </cell>
          <cell r="I538">
            <v>3.8567686517939059E-4</v>
          </cell>
          <cell r="J538">
            <v>2.8234633022813227E-4</v>
          </cell>
        </row>
        <row r="539">
          <cell r="B539" t="str">
            <v>CHPHFC</v>
          </cell>
          <cell r="C539" t="str">
            <v>VAR_fin</v>
          </cell>
          <cell r="D539" t="str">
            <v>EH2</v>
          </cell>
          <cell r="I539">
            <v>7.5622914741057124E-4</v>
          </cell>
          <cell r="J539">
            <v>5.3272892495874111E-4</v>
          </cell>
        </row>
        <row r="540">
          <cell r="B540" t="str">
            <v>CHPHFC</v>
          </cell>
          <cell r="C540" t="str">
            <v>VAR_ncap</v>
          </cell>
          <cell r="D540" t="str">
            <v>-</v>
          </cell>
          <cell r="I540">
            <v>1.9495046560644299E-5</v>
          </cell>
          <cell r="J540">
            <v>1.17772984122457E-7</v>
          </cell>
        </row>
        <row r="541">
          <cell r="B541" t="str">
            <v>CHPHFC</v>
          </cell>
          <cell r="C541" t="str">
            <v>VAR_cap</v>
          </cell>
          <cell r="D541" t="str">
            <v>-</v>
          </cell>
          <cell r="I541">
            <v>1.9495046560644299E-5</v>
          </cell>
          <cell r="J541">
            <v>1.9599421319358883E-5</v>
          </cell>
        </row>
        <row r="542">
          <cell r="B542" t="str">
            <v>ITOT-ESOLPV</v>
          </cell>
          <cell r="C542" t="str">
            <v>VAR_fout</v>
          </cell>
          <cell r="D542" t="str">
            <v>ITOT_SOL_ELC</v>
          </cell>
          <cell r="E542">
            <v>3.517953999707534</v>
          </cell>
          <cell r="F542">
            <v>4.8498367414894448</v>
          </cell>
          <cell r="G542">
            <v>9.5945074883327859</v>
          </cell>
          <cell r="H542">
            <v>12.306521378029078</v>
          </cell>
          <cell r="I542">
            <v>16.53934547658957</v>
          </cell>
          <cell r="J542">
            <v>22.227742325821644</v>
          </cell>
        </row>
        <row r="543">
          <cell r="B543" t="str">
            <v>ITOT-ESOLPV</v>
          </cell>
          <cell r="C543" t="str">
            <v>VAR_fin</v>
          </cell>
          <cell r="D543" t="str">
            <v>SOL</v>
          </cell>
          <cell r="E543">
            <v>3.517953999707534</v>
          </cell>
          <cell r="F543">
            <v>4.8498367414894448</v>
          </cell>
          <cell r="G543">
            <v>9.5945074883327859</v>
          </cell>
          <cell r="H543">
            <v>12.306521378029078</v>
          </cell>
          <cell r="I543">
            <v>16.53934547658957</v>
          </cell>
          <cell r="J543">
            <v>22.227742325821644</v>
          </cell>
        </row>
        <row r="544">
          <cell r="B544" t="str">
            <v>ITOT-ESOLPV</v>
          </cell>
          <cell r="C544" t="str">
            <v>VAR_fin</v>
          </cell>
          <cell r="D544" t="str">
            <v>SOLPVC</v>
          </cell>
          <cell r="E544">
            <v>3.51795399970753</v>
          </cell>
          <cell r="F544">
            <v>4.8498367414894403</v>
          </cell>
          <cell r="G544">
            <v>9.5945074883327894</v>
          </cell>
          <cell r="H544">
            <v>12.3065213780291</v>
          </cell>
          <cell r="I544">
            <v>16.539345476589599</v>
          </cell>
          <cell r="J544">
            <v>22.227742325821701</v>
          </cell>
        </row>
        <row r="545">
          <cell r="B545" t="str">
            <v>ITOT-ESOLPV</v>
          </cell>
          <cell r="C545" t="str">
            <v>VAR_ncap</v>
          </cell>
          <cell r="D545" t="str">
            <v>-</v>
          </cell>
          <cell r="F545">
            <v>3.4619010463650901E-7</v>
          </cell>
          <cell r="G545">
            <v>1.26796561549645</v>
          </cell>
          <cell r="H545">
            <v>0.55649062454134901</v>
          </cell>
          <cell r="I545">
            <v>1.3677628611410899</v>
          </cell>
          <cell r="J545">
            <v>4.0384838990196199</v>
          </cell>
        </row>
        <row r="546">
          <cell r="B546" t="str">
            <v>ITOT-ESOLPV</v>
          </cell>
          <cell r="C546" t="str">
            <v>VAR_cap</v>
          </cell>
          <cell r="D546" t="str">
            <v>-</v>
          </cell>
          <cell r="E546">
            <v>1.1186210000000001</v>
          </cell>
          <cell r="F546">
            <v>1.6529273607771546</v>
          </cell>
          <cell r="G546">
            <v>3.0611869616865501</v>
          </cell>
          <cell r="H546">
            <v>3.5487616894237899</v>
          </cell>
          <cell r="I546">
            <v>4.7693571430814563</v>
          </cell>
          <cell r="J546">
            <v>6.4096878437397899</v>
          </cell>
        </row>
        <row r="547">
          <cell r="B547" t="str">
            <v>RHNS-CHPNGA</v>
          </cell>
          <cell r="C547" t="str">
            <v>VAR_fout</v>
          </cell>
          <cell r="D547" t="str">
            <v>CO2_R</v>
          </cell>
          <cell r="F547">
            <v>7.5996912739547895E-2</v>
          </cell>
          <cell r="G547">
            <v>0.103832296006011</v>
          </cell>
          <cell r="H547">
            <v>9.7496211784159306E-2</v>
          </cell>
          <cell r="I547">
            <v>0.144090497040152</v>
          </cell>
          <cell r="J547">
            <v>0.47019150788243402</v>
          </cell>
        </row>
        <row r="548">
          <cell r="B548" t="str">
            <v>RHNS-CHPNGA</v>
          </cell>
          <cell r="C548" t="str">
            <v>VAR_fout</v>
          </cell>
          <cell r="D548" t="str">
            <v>RHNS_LTH_CHPNGA</v>
          </cell>
          <cell r="F548">
            <v>8.7098048188409343E-4</v>
          </cell>
          <cell r="G548">
            <v>1.0555143445242299E-3</v>
          </cell>
          <cell r="H548">
            <v>1.0312032810862659E-3</v>
          </cell>
          <cell r="I548">
            <v>1.5265039050401342E-3</v>
          </cell>
          <cell r="J548">
            <v>5.1868830444618784E-3</v>
          </cell>
        </row>
        <row r="549">
          <cell r="B549" t="str">
            <v>RHNS-CHPNGA</v>
          </cell>
          <cell r="C549" t="str">
            <v>VAR_fout</v>
          </cell>
          <cell r="D549" t="str">
            <v>RHNS_NKEV_GAS_ELC_CHP</v>
          </cell>
          <cell r="F549">
            <v>3.6542855283113455E-4</v>
          </cell>
          <cell r="G549">
            <v>4.4981332833163312E-4</v>
          </cell>
          <cell r="H549">
            <v>4.5115143547524013E-4</v>
          </cell>
          <cell r="I549">
            <v>6.7977127021318421E-4</v>
          </cell>
          <cell r="J549">
            <v>2.3876128299903871E-3</v>
          </cell>
        </row>
        <row r="550">
          <cell r="B550" t="str">
            <v>RHNS-CHPNGA</v>
          </cell>
          <cell r="C550" t="str">
            <v>VAR_fin</v>
          </cell>
          <cell r="D550" t="str">
            <v>RNGA</v>
          </cell>
          <cell r="F550">
            <v>1.3474629918359552E-3</v>
          </cell>
          <cell r="G550">
            <v>1.8409981561349495E-3</v>
          </cell>
          <cell r="H550">
            <v>1.7286562373077892E-3</v>
          </cell>
          <cell r="I550">
            <v>2.5547960468112105E-3</v>
          </cell>
          <cell r="J550">
            <v>8.3367288631637244E-3</v>
          </cell>
        </row>
        <row r="551">
          <cell r="B551" t="str">
            <v>RHNS-CHPNGA</v>
          </cell>
          <cell r="C551" t="str">
            <v>VAR_ncap</v>
          </cell>
          <cell r="D551" t="str">
            <v>-</v>
          </cell>
          <cell r="F551">
            <v>3.2476073194268699E-5</v>
          </cell>
          <cell r="G551">
            <v>7.4538521178612501E-6</v>
          </cell>
          <cell r="H551">
            <v>1.3755979888665101E-7</v>
          </cell>
          <cell r="I551">
            <v>2.8405182287848101E-6</v>
          </cell>
          <cell r="J551">
            <v>1.82928516311615E-4</v>
          </cell>
        </row>
        <row r="552">
          <cell r="B552" t="str">
            <v>RHNS-CHPNGA</v>
          </cell>
          <cell r="C552" t="str">
            <v>VAR_cap</v>
          </cell>
          <cell r="D552" t="str">
            <v>-</v>
          </cell>
          <cell r="F552">
            <v>3.2476073194268699E-5</v>
          </cell>
          <cell r="G552">
            <v>3.9929925312130002E-5</v>
          </cell>
          <cell r="H552">
            <v>4.0067485111016598E-5</v>
          </cell>
          <cell r="I552">
            <v>6.0345232531322823E-5</v>
          </cell>
          <cell r="J552">
            <v>2.1216244372376111E-4</v>
          </cell>
        </row>
        <row r="553">
          <cell r="B553" t="str">
            <v>ENUC_BEZ</v>
          </cell>
          <cell r="C553" t="str">
            <v>VAR_fout</v>
          </cell>
          <cell r="D553" t="str">
            <v>ELC</v>
          </cell>
          <cell r="E553">
            <v>20.22480015460722</v>
          </cell>
          <cell r="F553">
            <v>20.224794306763698</v>
          </cell>
          <cell r="G553">
            <v>1.9054431866244812E-2</v>
          </cell>
          <cell r="H553">
            <v>1.5065432846587576E-2</v>
          </cell>
        </row>
        <row r="554">
          <cell r="B554" t="str">
            <v>ENUC_BEZ</v>
          </cell>
          <cell r="C554" t="str">
            <v>VAR_fin</v>
          </cell>
          <cell r="D554" t="str">
            <v>URN</v>
          </cell>
          <cell r="E554">
            <v>60.972095491199696</v>
          </cell>
          <cell r="F554">
            <v>60.97207786159295</v>
          </cell>
          <cell r="G554">
            <v>5.7443763616847505E-2</v>
          </cell>
          <cell r="H554">
            <v>4.5418051259663188E-2</v>
          </cell>
        </row>
        <row r="555">
          <cell r="B555" t="str">
            <v>ENUC_BEZ</v>
          </cell>
          <cell r="C555" t="str">
            <v>VAR_cap</v>
          </cell>
          <cell r="D555" t="str">
            <v>-</v>
          </cell>
          <cell r="E555">
            <v>0.73</v>
          </cell>
          <cell r="F555">
            <v>0.7299998358911457</v>
          </cell>
          <cell r="G555">
            <v>7.4472929728303106E-4</v>
          </cell>
          <cell r="H555">
            <v>5.4395370545895494E-4</v>
          </cell>
        </row>
        <row r="556">
          <cell r="B556" t="str">
            <v>RHNM-CHPWOD</v>
          </cell>
          <cell r="C556" t="str">
            <v>VAR_fout</v>
          </cell>
          <cell r="D556" t="str">
            <v>RHNM_LTH_CHPWOD</v>
          </cell>
          <cell r="H556">
            <v>1.1450318432196929E-5</v>
          </cell>
          <cell r="I556">
            <v>1.8910205925524933E-5</v>
          </cell>
          <cell r="J556">
            <v>2.3760468747127308E-5</v>
          </cell>
        </row>
        <row r="557">
          <cell r="B557" t="str">
            <v>RHNM-CHPWOD</v>
          </cell>
          <cell r="C557" t="str">
            <v>VAR_fout</v>
          </cell>
          <cell r="D557" t="str">
            <v>RHNM_KEV_WOD_ELC_CHP</v>
          </cell>
          <cell r="H557">
            <v>4.3044715587703235E-6</v>
          </cell>
          <cell r="I557">
            <v>7.1088366720028906E-6</v>
          </cell>
          <cell r="J557">
            <v>8.9321762141978611E-6</v>
          </cell>
        </row>
        <row r="558">
          <cell r="B558" t="str">
            <v>RHNM-CHPWOD</v>
          </cell>
          <cell r="C558" t="str">
            <v>VAR_fin</v>
          </cell>
          <cell r="D558" t="str">
            <v>RWOD</v>
          </cell>
          <cell r="H558">
            <v>1.3384711829777049E-4</v>
          </cell>
          <cell r="I558">
            <v>1.59807687702682E-4</v>
          </cell>
          <cell r="J558">
            <v>1.0666584512657103E-4</v>
          </cell>
        </row>
        <row r="559">
          <cell r="B559" t="str">
            <v>RHNM-CHPWOD</v>
          </cell>
          <cell r="C559" t="str">
            <v>VAR_ncap</v>
          </cell>
          <cell r="D559" t="str">
            <v>-</v>
          </cell>
          <cell r="H559">
            <v>1.1206914597666499E-6</v>
          </cell>
          <cell r="I559">
            <v>6.5632825090526197E-7</v>
          </cell>
          <cell r="J559">
            <v>1.70819673625941E-6</v>
          </cell>
        </row>
        <row r="560">
          <cell r="B560" t="str">
            <v>RHNM-CHPWOD</v>
          </cell>
          <cell r="C560" t="str">
            <v>VAR_cap</v>
          </cell>
          <cell r="D560" t="str">
            <v>-</v>
          </cell>
          <cell r="H560">
            <v>1.1206914597666499E-6</v>
          </cell>
          <cell r="I560">
            <v>1.6520763530848008E-6</v>
          </cell>
          <cell r="J560">
            <v>2.279798671771249E-6</v>
          </cell>
        </row>
        <row r="561">
          <cell r="B561" t="str">
            <v>RHNM-SHSTG-CHPNGA</v>
          </cell>
          <cell r="C561" t="str">
            <v>VAR_fout</v>
          </cell>
          <cell r="D561" t="str">
            <v>AUX_RNM-CHPNGA_OUT</v>
          </cell>
          <cell r="F561">
            <v>3.5038536713247438E-6</v>
          </cell>
          <cell r="G561">
            <v>4.2206816926148428E-4</v>
          </cell>
          <cell r="H561">
            <v>4.9950816027510619E-4</v>
          </cell>
          <cell r="I561">
            <v>2.1758141980375836E-3</v>
          </cell>
          <cell r="J561">
            <v>1.145165638413817E-2</v>
          </cell>
        </row>
        <row r="562">
          <cell r="B562" t="str">
            <v>RHNM-SHSTG-CHPNGA</v>
          </cell>
          <cell r="C562" t="str">
            <v>VAR_fout</v>
          </cell>
          <cell r="D562" t="str">
            <v>RHNM_LTH_CHPNGA</v>
          </cell>
          <cell r="E562">
            <v>6.0025749454908791E-7</v>
          </cell>
          <cell r="F562">
            <v>3.5239654707464283E-6</v>
          </cell>
          <cell r="G562">
            <v>4.2250782360446433E-4</v>
          </cell>
          <cell r="H562">
            <v>4.9950816027510619E-4</v>
          </cell>
          <cell r="I562">
            <v>2.1758141980375745E-3</v>
          </cell>
          <cell r="J562">
            <v>1.1451656384138158E-2</v>
          </cell>
        </row>
        <row r="563">
          <cell r="B563" t="str">
            <v>RHNM-SHSTG-CHPNGA</v>
          </cell>
          <cell r="C563" t="str">
            <v>VAR_fin</v>
          </cell>
          <cell r="D563" t="str">
            <v>AUX_RNM-CHPNGA_IN</v>
          </cell>
          <cell r="F563">
            <v>4.6367966711712249E-6</v>
          </cell>
          <cell r="G563">
            <v>5.4517156515287318E-4</v>
          </cell>
          <cell r="H563">
            <v>6.2438605517570569E-4</v>
          </cell>
          <cell r="I563">
            <v>2.5598672661849113E-3</v>
          </cell>
          <cell r="J563">
            <v>1.2724126508609591E-2</v>
          </cell>
        </row>
        <row r="564">
          <cell r="B564" t="str">
            <v>RHNM-SHSTG-CHPNGA</v>
          </cell>
          <cell r="C564" t="str">
            <v>VAR_fin</v>
          </cell>
          <cell r="D564" t="str">
            <v>RHNM_LTH_CHPNGA</v>
          </cell>
          <cell r="F564">
            <v>4.6367966711712249E-6</v>
          </cell>
          <cell r="G564">
            <v>5.4517156515287318E-4</v>
          </cell>
          <cell r="H564">
            <v>6.2438605517570569E-4</v>
          </cell>
          <cell r="I564">
            <v>2.5598672661849113E-3</v>
          </cell>
          <cell r="J564">
            <v>1.2724126508609591E-2</v>
          </cell>
        </row>
        <row r="565">
          <cell r="B565" t="str">
            <v>RHNM-SHSTG-CHPNGA</v>
          </cell>
          <cell r="C565" t="str">
            <v>VAR_ncap</v>
          </cell>
          <cell r="D565" t="str">
            <v>-</v>
          </cell>
          <cell r="E565">
            <v>3.7848422046055102E-4</v>
          </cell>
          <cell r="F565">
            <v>1.10848307836527E-5</v>
          </cell>
          <cell r="G565">
            <v>8.8672252083962195E-6</v>
          </cell>
          <cell r="H565">
            <v>4.5219187423754104E-6</v>
          </cell>
          <cell r="I565">
            <v>1.21009603186093E-4</v>
          </cell>
          <cell r="J565">
            <v>6.6740696803167096E-3</v>
          </cell>
        </row>
        <row r="566">
          <cell r="B566" t="str">
            <v>RHNM-SHSTG-CHPNGA</v>
          </cell>
          <cell r="C566" t="str">
            <v>VAR_cap</v>
          </cell>
          <cell r="D566" t="str">
            <v>-</v>
          </cell>
          <cell r="E566">
            <v>3.7848422046055102E-4</v>
          </cell>
          <cell r="F566">
            <v>3.888433276788741E-4</v>
          </cell>
          <cell r="G566">
            <v>3.9544531249600007E-4</v>
          </cell>
          <cell r="H566">
            <v>3.9405713015666036E-4</v>
          </cell>
          <cell r="I566">
            <v>1.5252941370371084E-3</v>
          </cell>
          <cell r="J566">
            <v>7.3530564626316103E-3</v>
          </cell>
        </row>
        <row r="567">
          <cell r="B567" t="str">
            <v>CT_CWODBDS</v>
          </cell>
          <cell r="C567" t="str">
            <v>VAR_fout</v>
          </cell>
          <cell r="D567" t="str">
            <v>BDS</v>
          </cell>
          <cell r="E567">
            <v>0.60241013178238134</v>
          </cell>
          <cell r="G567">
            <v>0.55201217060559693</v>
          </cell>
          <cell r="H567">
            <v>1.3862529346062055E-4</v>
          </cell>
          <cell r="I567">
            <v>8.9670000996954649E-5</v>
          </cell>
          <cell r="J567">
            <v>6.2738386429726659E-5</v>
          </cell>
        </row>
        <row r="568">
          <cell r="B568" t="str">
            <v>CT_CWODBDS</v>
          </cell>
          <cell r="C568" t="str">
            <v>VAR_fout</v>
          </cell>
          <cell r="D568" t="str">
            <v>LTH</v>
          </cell>
          <cell r="E568">
            <v>0.23493995139512852</v>
          </cell>
          <cell r="G568">
            <v>0.21528474653618274</v>
          </cell>
          <cell r="H568">
            <v>5.4063864449641922E-5</v>
          </cell>
          <cell r="I568">
            <v>3.4971300388812248E-5</v>
          </cell>
          <cell r="J568">
            <v>2.4467970707593389E-5</v>
          </cell>
        </row>
        <row r="569">
          <cell r="B569" t="str">
            <v>CT_CWODBDS</v>
          </cell>
          <cell r="C569" t="str">
            <v>VAR_fin</v>
          </cell>
          <cell r="D569" t="str">
            <v>CWOD</v>
          </cell>
          <cell r="E569">
            <v>1.7165676705138939</v>
          </cell>
          <cell r="G569">
            <v>1.5729586801406494</v>
          </cell>
          <cell r="H569">
            <v>3.9501277371603756E-4</v>
          </cell>
          <cell r="I569">
            <v>2.555146678408219E-4</v>
          </cell>
          <cell r="J569">
            <v>1.7877303213150608E-4</v>
          </cell>
        </row>
        <row r="570">
          <cell r="B570" t="str">
            <v>CT_CWODBDS</v>
          </cell>
          <cell r="C570" t="str">
            <v>VAR_fin</v>
          </cell>
          <cell r="D570" t="str">
            <v>CELC</v>
          </cell>
          <cell r="E570">
            <v>4.1867504158875489E-2</v>
          </cell>
          <cell r="G570">
            <v>3.8364845857088985E-2</v>
          </cell>
          <cell r="H570">
            <v>9.6344578955131166E-6</v>
          </cell>
          <cell r="I570">
            <v>4.8369155011014657E-6</v>
          </cell>
          <cell r="J570">
            <v>3.2219600021486774E-6</v>
          </cell>
        </row>
        <row r="571">
          <cell r="B571" t="str">
            <v>CT_CWODBDS</v>
          </cell>
          <cell r="C571" t="str">
            <v>VAR_ncap</v>
          </cell>
          <cell r="D571" t="str">
            <v>-</v>
          </cell>
          <cell r="E571">
            <v>3.1901187023498003E-8</v>
          </cell>
          <cell r="F571">
            <v>2.5771923569027102E-8</v>
          </cell>
          <cell r="G571">
            <v>3.6049878803120002E-8</v>
          </cell>
          <cell r="H571">
            <v>4.2081540594978903E-8</v>
          </cell>
          <cell r="I571">
            <v>4.1253523675267003E-7</v>
          </cell>
          <cell r="J571">
            <v>4.2155762698826098E-8</v>
          </cell>
        </row>
        <row r="572">
          <cell r="B572" t="str">
            <v>CT_CWODBDS</v>
          </cell>
          <cell r="C572" t="str">
            <v>VAR_cap</v>
          </cell>
          <cell r="D572" t="str">
            <v>-</v>
          </cell>
          <cell r="E572">
            <v>3.1238066682940022E-2</v>
          </cell>
          <cell r="F572">
            <v>2.8624206451351789E-2</v>
          </cell>
          <cell r="G572">
            <v>2.8624158357364898E-2</v>
          </cell>
          <cell r="H572">
            <v>9.3523383175864172E-6</v>
          </cell>
          <cell r="I572">
            <v>4.6182688083126778E-6</v>
          </cell>
          <cell r="J572">
            <v>3.7052558157329662E-6</v>
          </cell>
        </row>
        <row r="573">
          <cell r="B573" t="str">
            <v>RHNS-EBAT</v>
          </cell>
          <cell r="C573" t="str">
            <v>VAR_fout</v>
          </cell>
          <cell r="D573" t="str">
            <v>RHNS_ELC</v>
          </cell>
          <cell r="E573">
            <v>1.6911414234363186E-4</v>
          </cell>
          <cell r="F573">
            <v>1.6894624250042296E-4</v>
          </cell>
          <cell r="G573">
            <v>1.6982023406529565E-4</v>
          </cell>
          <cell r="H573">
            <v>1.6096930413845592E-2</v>
          </cell>
          <cell r="I573">
            <v>1.3313049236635186E-2</v>
          </cell>
          <cell r="J573">
            <v>1.8298686142253405E-2</v>
          </cell>
        </row>
        <row r="574">
          <cell r="B574" t="str">
            <v>RHNS-EBAT</v>
          </cell>
          <cell r="C574" t="str">
            <v>VAR_fout</v>
          </cell>
          <cell r="D574" t="str">
            <v>AUX_RHNS-EBAT_OUT</v>
          </cell>
          <cell r="E574">
            <v>1.6911414234363205E-4</v>
          </cell>
          <cell r="F574">
            <v>1.6894624250042318E-4</v>
          </cell>
          <cell r="G574">
            <v>1.6982023406529576E-4</v>
          </cell>
          <cell r="H574">
            <v>1.6096930413845609E-2</v>
          </cell>
          <cell r="I574">
            <v>1.3313049236635188E-2</v>
          </cell>
          <cell r="J574">
            <v>1.8298686142253419E-2</v>
          </cell>
        </row>
        <row r="575">
          <cell r="B575" t="str">
            <v>RHNS-EBAT</v>
          </cell>
          <cell r="C575" t="str">
            <v>VAR_fin</v>
          </cell>
          <cell r="D575" t="str">
            <v>RHNS_ELC</v>
          </cell>
          <cell r="E575">
            <v>1.8716194777640429E-4</v>
          </cell>
          <cell r="F575">
            <v>1.8696410677613624E-4</v>
          </cell>
          <cell r="G575">
            <v>1.8792741251131019E-4</v>
          </cell>
          <cell r="H575">
            <v>1.7801142445964053E-2</v>
          </cell>
          <cell r="I575">
            <v>1.4722626982430672E-2</v>
          </cell>
          <cell r="J575">
            <v>2.0236052913498781E-2</v>
          </cell>
        </row>
        <row r="576">
          <cell r="B576" t="str">
            <v>RHNS-EBAT</v>
          </cell>
          <cell r="C576" t="str">
            <v>VAR_fin</v>
          </cell>
          <cell r="D576" t="str">
            <v>AUX_RHNS-EBAT_IN</v>
          </cell>
          <cell r="E576">
            <v>1.8716194777640429E-4</v>
          </cell>
          <cell r="F576">
            <v>1.8696410677613624E-4</v>
          </cell>
          <cell r="G576">
            <v>1.8792741251131019E-4</v>
          </cell>
          <cell r="H576">
            <v>1.7801142445964053E-2</v>
          </cell>
          <cell r="I576">
            <v>1.4722626982430672E-2</v>
          </cell>
          <cell r="J576">
            <v>2.0236052913498781E-2</v>
          </cell>
        </row>
        <row r="577">
          <cell r="B577" t="str">
            <v>RHNS-EBAT</v>
          </cell>
          <cell r="C577" t="str">
            <v>VAR_ncap</v>
          </cell>
          <cell r="D577" t="str">
            <v>-</v>
          </cell>
          <cell r="E577">
            <v>6.6330668291055805E-5</v>
          </cell>
          <cell r="F577">
            <v>1.16116377173818E-7</v>
          </cell>
          <cell r="G577">
            <v>3.4882486375931298E-7</v>
          </cell>
          <cell r="H577">
            <v>1.8971155662060299E-2</v>
          </cell>
          <cell r="I577">
            <v>1.7378857519946399E-2</v>
          </cell>
          <cell r="J577">
            <v>1.99811522380068E-2</v>
          </cell>
        </row>
        <row r="578">
          <cell r="B578" t="str">
            <v>RHNS-EBAT</v>
          </cell>
          <cell r="C578" t="str">
            <v>VAR_cap</v>
          </cell>
          <cell r="D578" t="str">
            <v>-</v>
          </cell>
          <cell r="E578">
            <v>6.9084508161145776E-5</v>
          </cell>
          <cell r="F578">
            <v>6.9167586093488233E-5</v>
          </cell>
          <cell r="G578">
            <v>6.9454728403670852E-5</v>
          </cell>
          <cell r="H578">
            <v>1.9020046569888229E-2</v>
          </cell>
          <cell r="I578">
            <v>2.294370130430004E-2</v>
          </cell>
          <cell r="J578">
            <v>2.9083602473136714E-2</v>
          </cell>
        </row>
        <row r="579">
          <cell r="B579" t="str">
            <v>G-INTC-EXP00-AT</v>
          </cell>
          <cell r="C579" t="str">
            <v>VAR_fout</v>
          </cell>
          <cell r="D579" t="str">
            <v>ELC_E-AT</v>
          </cell>
          <cell r="E579">
            <v>6.2295548058735353</v>
          </cell>
          <cell r="F579">
            <v>8.9253584225660085E-5</v>
          </cell>
          <cell r="G579">
            <v>9.4154799072686241E-5</v>
          </cell>
          <cell r="H579">
            <v>1.8429939148621388E-5</v>
          </cell>
          <cell r="I579">
            <v>2.1419275729440805E-5</v>
          </cell>
          <cell r="J579">
            <v>1.5786102906858234E-5</v>
          </cell>
        </row>
        <row r="580">
          <cell r="B580" t="str">
            <v>G-INTC-EXP00-AT</v>
          </cell>
          <cell r="C580" t="str">
            <v>VAR_fin</v>
          </cell>
          <cell r="D580" t="str">
            <v>ELC</v>
          </cell>
          <cell r="E580">
            <v>6.2295548058735353</v>
          </cell>
          <cell r="F580">
            <v>8.9253584225660085E-5</v>
          </cell>
          <cell r="G580">
            <v>9.4154799072686241E-5</v>
          </cell>
          <cell r="H580">
            <v>1.8429939148621388E-5</v>
          </cell>
          <cell r="I580">
            <v>2.1419275729440805E-5</v>
          </cell>
          <cell r="J580">
            <v>1.5786102906858234E-5</v>
          </cell>
        </row>
        <row r="581">
          <cell r="B581" t="str">
            <v>G-INTC-EXP00-AT</v>
          </cell>
          <cell r="C581" t="str">
            <v>VAR_ncap</v>
          </cell>
          <cell r="D581" t="str">
            <v>-</v>
          </cell>
          <cell r="E581">
            <v>1.6746872749008301E-7</v>
          </cell>
          <cell r="F581">
            <v>1.37355562126635E-7</v>
          </cell>
          <cell r="G581">
            <v>1.33283250092271E-7</v>
          </cell>
          <cell r="H581">
            <v>1.52252395111209E-7</v>
          </cell>
          <cell r="I581">
            <v>1.5175671727165501E-7</v>
          </cell>
          <cell r="J581">
            <v>2.1565680219973101E-7</v>
          </cell>
        </row>
        <row r="582">
          <cell r="B582" t="str">
            <v>G-INTC-EXP00-AT</v>
          </cell>
          <cell r="C582" t="str">
            <v>VAR_cap</v>
          </cell>
          <cell r="D582" t="str">
            <v>-</v>
          </cell>
          <cell r="E582">
            <v>0.23274801684100999</v>
          </cell>
          <cell r="F582">
            <v>4.961274361003909E-5</v>
          </cell>
          <cell r="G582">
            <v>4.90293703099276E-5</v>
          </cell>
          <cell r="H582">
            <v>4.8706751179627972E-5</v>
          </cell>
          <cell r="I582">
            <v>4.8547755864714048E-5</v>
          </cell>
          <cell r="J582">
            <v>4.8501034940029442E-5</v>
          </cell>
        </row>
        <row r="583">
          <cell r="B583" t="str">
            <v>G-INTC-IMP00-DE</v>
          </cell>
          <cell r="C583" t="str">
            <v>VAR_fout</v>
          </cell>
          <cell r="D583" t="str">
            <v>ELC</v>
          </cell>
          <cell r="E583">
            <v>46.398475558414049</v>
          </cell>
          <cell r="F583">
            <v>37.492242555452819</v>
          </cell>
          <cell r="G583">
            <v>35.478696288393728</v>
          </cell>
          <cell r="H583">
            <v>39.47531307069837</v>
          </cell>
          <cell r="I583">
            <v>36.471208281785053</v>
          </cell>
          <cell r="J583">
            <v>31.178945093510439</v>
          </cell>
        </row>
        <row r="584">
          <cell r="B584" t="str">
            <v>G-INTC-IMP00-DE</v>
          </cell>
          <cell r="C584" t="str">
            <v>VAR_fin</v>
          </cell>
          <cell r="D584" t="str">
            <v>ELC_I-DE</v>
          </cell>
          <cell r="E584">
            <v>46.398475558414049</v>
          </cell>
          <cell r="F584">
            <v>37.492242555452819</v>
          </cell>
          <cell r="G584">
            <v>35.478696288393728</v>
          </cell>
          <cell r="H584">
            <v>39.47531307069837</v>
          </cell>
          <cell r="I584">
            <v>36.471208281785053</v>
          </cell>
          <cell r="J584">
            <v>31.178945093510439</v>
          </cell>
        </row>
        <row r="585">
          <cell r="B585" t="str">
            <v>G-INTC-IMP00-DE</v>
          </cell>
          <cell r="C585" t="str">
            <v>VAR_ncap</v>
          </cell>
          <cell r="D585" t="str">
            <v>-</v>
          </cell>
          <cell r="E585">
            <v>1.74404004968987E-7</v>
          </cell>
          <cell r="F585">
            <v>1.5270227636364301E-7</v>
          </cell>
          <cell r="G585">
            <v>1.5069355095467701E-7</v>
          </cell>
          <cell r="H585">
            <v>1.7184788733110799E-7</v>
          </cell>
          <cell r="I585">
            <v>2.3547362956308999E-7</v>
          </cell>
          <cell r="J585">
            <v>3.5657008155791598E-7</v>
          </cell>
        </row>
        <row r="586">
          <cell r="B586" t="str">
            <v>G-INTC-IMP00-DE</v>
          </cell>
          <cell r="C586" t="str">
            <v>VAR_cap</v>
          </cell>
          <cell r="D586" t="str">
            <v>-</v>
          </cell>
          <cell r="E586">
            <v>2.3999995880981499</v>
          </cell>
          <cell r="F586">
            <v>2.39999828798409</v>
          </cell>
          <cell r="G586">
            <v>2.3999981422969601</v>
          </cell>
          <cell r="H586">
            <v>2.3999981768816476</v>
          </cell>
          <cell r="I586">
            <v>2.3999980287287697</v>
          </cell>
          <cell r="J586">
            <v>2.3999980049854441</v>
          </cell>
        </row>
        <row r="587">
          <cell r="B587" t="str">
            <v>RHEM-SHSTG-CHPWOD</v>
          </cell>
          <cell r="C587" t="str">
            <v>VAR_fout</v>
          </cell>
          <cell r="D587" t="str">
            <v>AUX_REM-CHPWOD_OUT</v>
          </cell>
          <cell r="G587">
            <v>2.2881931171721153E-6</v>
          </cell>
          <cell r="H587">
            <v>1.2158860102751629E-5</v>
          </cell>
          <cell r="I587">
            <v>2.6712966557071618E-5</v>
          </cell>
          <cell r="J587">
            <v>5.0599657487303881E-5</v>
          </cell>
        </row>
        <row r="588">
          <cell r="B588" t="str">
            <v>RHEM-SHSTG-CHPWOD</v>
          </cell>
          <cell r="C588" t="str">
            <v>VAR_fout</v>
          </cell>
          <cell r="D588" t="str">
            <v>RHEM_LTH_CHPWOD</v>
          </cell>
          <cell r="E588">
            <v>6.0026144740870675E-7</v>
          </cell>
          <cell r="F588">
            <v>2.1134681586817803E-6</v>
          </cell>
          <cell r="G588">
            <v>2.2905766516691664E-6</v>
          </cell>
          <cell r="H588">
            <v>1.2158860102751629E-5</v>
          </cell>
          <cell r="I588">
            <v>2.671296655707154E-5</v>
          </cell>
          <cell r="J588">
            <v>5.0599657487303833E-5</v>
          </cell>
        </row>
        <row r="589">
          <cell r="B589" t="str">
            <v>RHEM-SHSTG-CHPWOD</v>
          </cell>
          <cell r="C589" t="str">
            <v>VAR_fin</v>
          </cell>
          <cell r="D589" t="str">
            <v>AUX_REM-CHPWOD_IN</v>
          </cell>
          <cell r="H589">
            <v>1.5209519926843383E-5</v>
          </cell>
          <cell r="I589">
            <v>3.1563702931109122E-5</v>
          </cell>
          <cell r="J589">
            <v>5.6328184367202135E-5</v>
          </cell>
        </row>
        <row r="590">
          <cell r="B590" t="str">
            <v>RHEM-SHSTG-CHPWOD</v>
          </cell>
          <cell r="C590" t="str">
            <v>VAR_fin</v>
          </cell>
          <cell r="D590" t="str">
            <v>RHEM_LTH_CHPWOD</v>
          </cell>
          <cell r="H590">
            <v>1.5209519926843383E-5</v>
          </cell>
          <cell r="I590">
            <v>3.1563702931109122E-5</v>
          </cell>
          <cell r="J590">
            <v>5.6328184367202135E-5</v>
          </cell>
        </row>
        <row r="591">
          <cell r="B591" t="str">
            <v>RHEM-SHSTG-CHPWOD</v>
          </cell>
          <cell r="C591" t="str">
            <v>VAR_ncap</v>
          </cell>
          <cell r="D591" t="str">
            <v>-</v>
          </cell>
          <cell r="E591">
            <v>2.7614833576444699E-4</v>
          </cell>
          <cell r="F591">
            <v>6.8502842008880003E-6</v>
          </cell>
          <cell r="G591">
            <v>1.02447733095879E-5</v>
          </cell>
          <cell r="H591">
            <v>8.1462384893987105E-6</v>
          </cell>
          <cell r="I591">
            <v>2.54384170635554E-5</v>
          </cell>
          <cell r="J591">
            <v>4.9491574334484998E-5</v>
          </cell>
        </row>
        <row r="592">
          <cell r="B592" t="str">
            <v>RHEM-SHSTG-CHPWOD</v>
          </cell>
          <cell r="C592" t="str">
            <v>VAR_cap</v>
          </cell>
          <cell r="D592" t="str">
            <v>-</v>
          </cell>
          <cell r="E592">
            <v>2.7614833576444699E-4</v>
          </cell>
          <cell r="F592">
            <v>2.8213820306351178E-4</v>
          </cell>
          <cell r="G592">
            <v>2.9014464799492925E-4</v>
          </cell>
          <cell r="H592">
            <v>2.9470659846417741E-4</v>
          </cell>
          <cell r="I592">
            <v>3.8515238743539848E-4</v>
          </cell>
          <cell r="J592">
            <v>2.1643795699598337E-4</v>
          </cell>
        </row>
        <row r="593">
          <cell r="B593" t="str">
            <v>RHNM-CHPGFC</v>
          </cell>
          <cell r="C593" t="str">
            <v>VAR_fout</v>
          </cell>
          <cell r="D593" t="str">
            <v>CO2_R</v>
          </cell>
          <cell r="H593">
            <v>1.00586217647204E-2</v>
          </cell>
          <cell r="I593">
            <v>3.2100890189697598E-2</v>
          </cell>
          <cell r="J593">
            <v>2.8013138721229201E-2</v>
          </cell>
        </row>
        <row r="594">
          <cell r="B594" t="str">
            <v>RHNM-CHPGFC</v>
          </cell>
          <cell r="C594" t="str">
            <v>VAR_fout</v>
          </cell>
          <cell r="D594" t="str">
            <v>RHNM_NKEV_GAS_ELC_CHP</v>
          </cell>
          <cell r="H594">
            <v>7.4904630162811757E-5</v>
          </cell>
          <cell r="I594">
            <v>2.5043247665721574E-4</v>
          </cell>
          <cell r="J594">
            <v>2.2350908554172205E-4</v>
          </cell>
        </row>
        <row r="595">
          <cell r="B595" t="str">
            <v>RHNM-CHPGFC</v>
          </cell>
          <cell r="C595" t="str">
            <v>VAR_fout</v>
          </cell>
          <cell r="D595" t="str">
            <v>RHNM_LTH_CHPNGA</v>
          </cell>
          <cell r="H595">
            <v>8.3893185782349158E-5</v>
          </cell>
          <cell r="I595">
            <v>2.6545842525664852E-4</v>
          </cell>
          <cell r="J595">
            <v>2.2350908554172205E-4</v>
          </cell>
        </row>
        <row r="596">
          <cell r="B596" t="str">
            <v>RHNM-CHPGFC</v>
          </cell>
          <cell r="C596" t="str">
            <v>VAR_fin</v>
          </cell>
          <cell r="D596" t="str">
            <v>RNGA</v>
          </cell>
          <cell r="H596">
            <v>1.7834435753050421E-4</v>
          </cell>
          <cell r="I596">
            <v>5.6916471967549047E-4</v>
          </cell>
          <cell r="J596">
            <v>4.966868567593826E-4</v>
          </cell>
        </row>
        <row r="597">
          <cell r="B597" t="str">
            <v>RHNM-CHPGFC</v>
          </cell>
          <cell r="C597" t="str">
            <v>VAR_ncap</v>
          </cell>
          <cell r="D597" t="str">
            <v>-</v>
          </cell>
          <cell r="H597">
            <v>6.6070804455635403E-6</v>
          </cell>
          <cell r="I597">
            <v>2.07909693393731E-7</v>
          </cell>
          <cell r="J597">
            <v>5.6042308179695799E-6</v>
          </cell>
        </row>
        <row r="598">
          <cell r="B598" t="str">
            <v>RHNM-CHPGFC</v>
          </cell>
          <cell r="C598" t="str">
            <v>VAR_cap</v>
          </cell>
          <cell r="D598" t="str">
            <v>-</v>
          </cell>
          <cell r="H598">
            <v>6.6070804455635403E-6</v>
          </cell>
          <cell r="I598">
            <v>2.2101574066807942E-5</v>
          </cell>
          <cell r="J598">
            <v>1.9695379771862944E-5</v>
          </cell>
        </row>
        <row r="599">
          <cell r="B599" t="str">
            <v>G-INTC-EXP00-FR</v>
          </cell>
          <cell r="C599" t="str">
            <v>VAR_fout</v>
          </cell>
          <cell r="D599" t="str">
            <v>ELC_E-FR</v>
          </cell>
          <cell r="E599">
            <v>12.753358773472948</v>
          </cell>
          <cell r="F599">
            <v>6.9724441581723402E-5</v>
          </cell>
          <cell r="G599">
            <v>6.8828008906224607E-5</v>
          </cell>
          <cell r="H599">
            <v>3.8030987503052718E-5</v>
          </cell>
          <cell r="I599">
            <v>7.5191677636022835E-5</v>
          </cell>
          <cell r="J599">
            <v>5.3519318454470768E-5</v>
          </cell>
        </row>
        <row r="600">
          <cell r="B600" t="str">
            <v>G-INTC-EXP00-FR</v>
          </cell>
          <cell r="C600" t="str">
            <v>VAR_fin</v>
          </cell>
          <cell r="D600" t="str">
            <v>ELC</v>
          </cell>
          <cell r="E600">
            <v>12.753358773472948</v>
          </cell>
          <cell r="F600">
            <v>6.9724441581723402E-5</v>
          </cell>
          <cell r="G600">
            <v>6.8828008906224607E-5</v>
          </cell>
          <cell r="H600">
            <v>3.8030987503052718E-5</v>
          </cell>
          <cell r="I600">
            <v>7.5191677636022835E-5</v>
          </cell>
          <cell r="J600">
            <v>5.3519318454470768E-5</v>
          </cell>
        </row>
        <row r="601">
          <cell r="B601" t="str">
            <v>G-INTC-EXP00-FR</v>
          </cell>
          <cell r="C601" t="str">
            <v>VAR_ncap</v>
          </cell>
          <cell r="D601" t="str">
            <v>-</v>
          </cell>
          <cell r="E601">
            <v>1.6387059047397901E-7</v>
          </cell>
          <cell r="F601">
            <v>1.34452920571545E-7</v>
          </cell>
          <cell r="G601">
            <v>1.2868902878589701E-7</v>
          </cell>
          <cell r="H601">
            <v>1.52775329802057E-7</v>
          </cell>
          <cell r="I601">
            <v>1.6363257566074199E-7</v>
          </cell>
          <cell r="J601">
            <v>2.35226058796544E-7</v>
          </cell>
        </row>
        <row r="602">
          <cell r="B602" t="str">
            <v>G-INTC-EXP00-FR</v>
          </cell>
          <cell r="C602" t="str">
            <v>VAR_cap</v>
          </cell>
          <cell r="D602" t="str">
            <v>-</v>
          </cell>
          <cell r="E602">
            <v>1.2999992940582759</v>
          </cell>
          <cell r="F602">
            <v>5.2724286940142306E-5</v>
          </cell>
          <cell r="G602">
            <v>5.162992773999342E-5</v>
          </cell>
          <cell r="H602">
            <v>5.0662552848468323E-5</v>
          </cell>
          <cell r="I602">
            <v>5.0486823549800164E-5</v>
          </cell>
          <cell r="J602">
            <v>5.0504489548020004E-5</v>
          </cell>
        </row>
        <row r="603">
          <cell r="B603" t="str">
            <v>RHNM-EBAT</v>
          </cell>
          <cell r="C603" t="str">
            <v>VAR_fout</v>
          </cell>
          <cell r="D603" t="str">
            <v>RHNM_ELC</v>
          </cell>
          <cell r="E603">
            <v>1.6912029400770182E-4</v>
          </cell>
          <cell r="F603">
            <v>1.6895219401364151E-4</v>
          </cell>
          <cell r="G603">
            <v>1.6977467816803606E-4</v>
          </cell>
          <cell r="H603">
            <v>1.6098594257977494E-2</v>
          </cell>
          <cell r="I603">
            <v>1.3314311906657387E-2</v>
          </cell>
          <cell r="J603">
            <v>1.8299215801696574E-2</v>
          </cell>
        </row>
        <row r="604">
          <cell r="B604" t="str">
            <v>RHNM-EBAT</v>
          </cell>
          <cell r="C604" t="str">
            <v>VAR_fout</v>
          </cell>
          <cell r="D604" t="str">
            <v>AUX_RHNM-EBAT_OUT</v>
          </cell>
          <cell r="E604">
            <v>1.6912029400770193E-4</v>
          </cell>
          <cell r="F604">
            <v>1.6895219401364165E-4</v>
          </cell>
          <cell r="G604">
            <v>1.6977467816803622E-4</v>
          </cell>
          <cell r="H604">
            <v>1.6098594257977498E-2</v>
          </cell>
          <cell r="I604">
            <v>1.3314311906657399E-2</v>
          </cell>
          <cell r="J604">
            <v>1.8299215801696588E-2</v>
          </cell>
        </row>
        <row r="605">
          <cell r="B605" t="str">
            <v>RHNM-EBAT</v>
          </cell>
          <cell r="C605" t="str">
            <v>VAR_fin</v>
          </cell>
          <cell r="D605" t="str">
            <v>RHNM_ELC</v>
          </cell>
          <cell r="E605">
            <v>1.8716875068513778E-4</v>
          </cell>
          <cell r="F605">
            <v>1.8697091322809146E-4</v>
          </cell>
          <cell r="G605">
            <v>1.8787905534191617E-4</v>
          </cell>
          <cell r="H605">
            <v>1.7802983834620256E-2</v>
          </cell>
          <cell r="I605">
            <v>1.4724027952946127E-2</v>
          </cell>
          <cell r="J605">
            <v>2.0236641664491951E-2</v>
          </cell>
        </row>
        <row r="606">
          <cell r="B606" t="str">
            <v>RHNM-EBAT</v>
          </cell>
          <cell r="C606" t="str">
            <v>VAR_fin</v>
          </cell>
          <cell r="D606" t="str">
            <v>AUX_RHNM-EBAT_IN</v>
          </cell>
          <cell r="E606">
            <v>1.8716875068513778E-4</v>
          </cell>
          <cell r="F606">
            <v>1.8697091322809146E-4</v>
          </cell>
          <cell r="G606">
            <v>1.8787905534191617E-4</v>
          </cell>
          <cell r="H606">
            <v>1.7802983834620256E-2</v>
          </cell>
          <cell r="I606">
            <v>1.4724027952946127E-2</v>
          </cell>
          <cell r="J606">
            <v>2.0236641664491951E-2</v>
          </cell>
        </row>
        <row r="607">
          <cell r="B607" t="str">
            <v>RHNM-EBAT</v>
          </cell>
          <cell r="C607" t="str">
            <v>VAR_ncap</v>
          </cell>
          <cell r="D607" t="str">
            <v>-</v>
          </cell>
          <cell r="E607">
            <v>6.6333208629468197E-5</v>
          </cell>
          <cell r="F607">
            <v>1.16064119145026E-7</v>
          </cell>
          <cell r="G607">
            <v>3.4809634583879299E-7</v>
          </cell>
          <cell r="H607">
            <v>1.8975566798031401E-2</v>
          </cell>
          <cell r="I607">
            <v>1.7382400292854702E-2</v>
          </cell>
          <cell r="J607">
            <v>1.9980648479638801E-2</v>
          </cell>
        </row>
        <row r="608">
          <cell r="B608" t="str">
            <v>RHNM-EBAT</v>
          </cell>
          <cell r="C608" t="str">
            <v>VAR_cap</v>
          </cell>
          <cell r="D608" t="str">
            <v>-</v>
          </cell>
          <cell r="E608">
            <v>6.9087060094221562E-5</v>
          </cell>
          <cell r="F608">
            <v>6.9170078627708216E-5</v>
          </cell>
          <cell r="G608">
            <v>6.9456490605404969E-5</v>
          </cell>
          <cell r="H608">
            <v>1.9024458844882991E-2</v>
          </cell>
          <cell r="I608">
            <v>2.2946230209193601E-2</v>
          </cell>
          <cell r="J608">
            <v>2.9084560398219675E-2</v>
          </cell>
        </row>
        <row r="609">
          <cell r="B609" t="str">
            <v>ITOT-CHPWST</v>
          </cell>
          <cell r="C609" t="str">
            <v>VAR_fout</v>
          </cell>
          <cell r="D609" t="str">
            <v>ITOT_LTH_CHP</v>
          </cell>
          <cell r="E609">
            <v>1.93478678787976</v>
          </cell>
          <cell r="F609">
            <v>1.8587699477174597</v>
          </cell>
          <cell r="G609">
            <v>2.5502887493861763</v>
          </cell>
          <cell r="H609">
            <v>2.243331312034949</v>
          </cell>
          <cell r="I609">
            <v>1.6589205375879721</v>
          </cell>
          <cell r="J609">
            <v>1.0997679833091947</v>
          </cell>
        </row>
        <row r="610">
          <cell r="B610" t="str">
            <v>ITOT-CHPWST</v>
          </cell>
          <cell r="C610" t="str">
            <v>VAR_fout</v>
          </cell>
          <cell r="D610" t="str">
            <v>ITOT_KEV_WST_ELC_CHP</v>
          </cell>
          <cell r="E610">
            <v>0.23004086255785022</v>
          </cell>
          <cell r="F610">
            <v>0.23015790548124299</v>
          </cell>
          <cell r="G610">
            <v>0.3367061687605456</v>
          </cell>
          <cell r="H610">
            <v>0.33294564002894317</v>
          </cell>
          <cell r="I610">
            <v>0.32752374850280502</v>
          </cell>
          <cell r="J610">
            <v>0.32420041581668463</v>
          </cell>
        </row>
        <row r="611">
          <cell r="B611" t="str">
            <v>ITOT-CHPWST</v>
          </cell>
          <cell r="C611" t="str">
            <v>VAR_fout</v>
          </cell>
          <cell r="D611" t="str">
            <v>CO2_I</v>
          </cell>
          <cell r="E611">
            <v>344.47053016602803</v>
          </cell>
          <cell r="F611">
            <v>344.64579430608802</v>
          </cell>
          <cell r="G611">
            <v>504.19551487503998</v>
          </cell>
          <cell r="H611">
            <v>498.56436850486102</v>
          </cell>
          <cell r="I611">
            <v>490.44543976743699</v>
          </cell>
          <cell r="J611">
            <v>485.46896594473401</v>
          </cell>
        </row>
        <row r="612">
          <cell r="B612" t="str">
            <v>ITOT-CHPWST</v>
          </cell>
          <cell r="C612" t="str">
            <v>VAR_fin</v>
          </cell>
          <cell r="D612" t="str">
            <v>IWST</v>
          </cell>
          <cell r="E612">
            <v>3.7119669198925433</v>
          </cell>
          <cell r="F612">
            <v>3.7138555420914665</v>
          </cell>
          <cell r="G612">
            <v>5.4331413240844801</v>
          </cell>
          <cell r="H612">
            <v>5.3724608675092771</v>
          </cell>
          <cell r="I612">
            <v>5.2849724112870469</v>
          </cell>
          <cell r="J612">
            <v>5.2313466157837709</v>
          </cell>
        </row>
        <row r="613">
          <cell r="B613" t="str">
            <v>ITOT-CHPWST</v>
          </cell>
          <cell r="C613" t="str">
            <v>VAR_ncap</v>
          </cell>
          <cell r="D613" t="str">
            <v>-</v>
          </cell>
          <cell r="F613">
            <v>1.39816902704024E-8</v>
          </cell>
          <cell r="G613">
            <v>2.22002199205865E-8</v>
          </cell>
          <cell r="H613">
            <v>1.5494989493487299E-3</v>
          </cell>
          <cell r="I613">
            <v>7.36150642899021E-4</v>
          </cell>
          <cell r="J613">
            <v>3.33347668933511E-3</v>
          </cell>
        </row>
        <row r="614">
          <cell r="B614" t="str">
            <v>ITOT-CHPWST</v>
          </cell>
          <cell r="C614" t="str">
            <v>VAR_cap</v>
          </cell>
          <cell r="D614" t="str">
            <v>-</v>
          </cell>
          <cell r="E614">
            <v>2.14182707824404E-2</v>
          </cell>
          <cell r="F614">
            <v>1.370004735367087E-2</v>
          </cell>
          <cell r="G614">
            <v>1.370002007520859E-2</v>
          </cell>
          <cell r="H614">
            <v>1.3545695543820919E-2</v>
          </cell>
          <cell r="I614">
            <v>1.3325128621911007E-2</v>
          </cell>
          <cell r="J614">
            <v>1.3189900358229031E-2</v>
          </cell>
        </row>
        <row r="615">
          <cell r="B615" t="str">
            <v>CAES-EBAT</v>
          </cell>
          <cell r="C615" t="str">
            <v>VAR_fout</v>
          </cell>
          <cell r="D615" t="str">
            <v>ELC13</v>
          </cell>
          <cell r="E615">
            <v>9.4502180133989075E-2</v>
          </cell>
          <cell r="F615">
            <v>2.316486487661609E-4</v>
          </cell>
          <cell r="G615">
            <v>2.3198592821200507E-4</v>
          </cell>
          <cell r="H615">
            <v>1.9320393176088693E-4</v>
          </cell>
          <cell r="I615">
            <v>2.1299011147655775E-4</v>
          </cell>
          <cell r="J615">
            <v>1.4853802212058071E-4</v>
          </cell>
        </row>
        <row r="616">
          <cell r="B616" t="str">
            <v>CAES-EBAT</v>
          </cell>
          <cell r="C616" t="str">
            <v>VAR_fout</v>
          </cell>
          <cell r="D616" t="str">
            <v>AUX_CAES_OUT</v>
          </cell>
          <cell r="E616">
            <v>9.4502180133988978E-2</v>
          </cell>
          <cell r="F616">
            <v>2.3164864876616066E-4</v>
          </cell>
          <cell r="G616">
            <v>2.3198592821200472E-4</v>
          </cell>
          <cell r="H616">
            <v>1.9320393176088665E-4</v>
          </cell>
          <cell r="I616">
            <v>2.1299011147655762E-4</v>
          </cell>
          <cell r="J616">
            <v>1.485380221205806E-4</v>
          </cell>
        </row>
        <row r="617">
          <cell r="B617" t="str">
            <v>CAES-EBAT</v>
          </cell>
          <cell r="C617" t="str">
            <v>VAR_fin</v>
          </cell>
          <cell r="D617" t="str">
            <v>ELC13</v>
          </cell>
          <cell r="E617">
            <v>0.13500325897337487</v>
          </cell>
          <cell r="F617">
            <v>3.3105194375554643E-4</v>
          </cell>
          <cell r="G617">
            <v>3.3155888146721728E-4</v>
          </cell>
          <cell r="H617">
            <v>2.7614128545526157E-4</v>
          </cell>
          <cell r="I617">
            <v>3.0438968872427722E-4</v>
          </cell>
          <cell r="J617">
            <v>2.1238639682827725E-4</v>
          </cell>
        </row>
        <row r="618">
          <cell r="B618" t="str">
            <v>CAES-EBAT</v>
          </cell>
          <cell r="C618" t="str">
            <v>VAR_fin</v>
          </cell>
          <cell r="D618" t="str">
            <v>AUX_CAES_IN</v>
          </cell>
          <cell r="E618">
            <v>0.13500325897337487</v>
          </cell>
          <cell r="F618">
            <v>3.3105194375554643E-4</v>
          </cell>
          <cell r="G618">
            <v>3.3155888146721728E-4</v>
          </cell>
          <cell r="H618">
            <v>2.7614128545526157E-4</v>
          </cell>
          <cell r="I618">
            <v>3.0438968872427722E-4</v>
          </cell>
          <cell r="J618">
            <v>2.1238639682827725E-4</v>
          </cell>
        </row>
        <row r="619">
          <cell r="B619" t="str">
            <v>CAES-EBAT</v>
          </cell>
          <cell r="C619" t="str">
            <v>VAR_ncap</v>
          </cell>
          <cell r="D619" t="str">
            <v>-</v>
          </cell>
          <cell r="F619">
            <v>1.18198883069945E-7</v>
          </cell>
          <cell r="G619">
            <v>1.03003112031733E-7</v>
          </cell>
          <cell r="H619">
            <v>8.0770363591040395E-8</v>
          </cell>
          <cell r="I619">
            <v>1.3275597676280099E-7</v>
          </cell>
          <cell r="J619">
            <v>8.2873142431854496E-8</v>
          </cell>
        </row>
        <row r="620">
          <cell r="B620" t="str">
            <v>CAES-EBAT</v>
          </cell>
          <cell r="C620" t="str">
            <v>VAR_cap</v>
          </cell>
          <cell r="D620" t="str">
            <v>-</v>
          </cell>
          <cell r="E620">
            <v>0.1</v>
          </cell>
          <cell r="F620">
            <v>2.4665937314408137E-4</v>
          </cell>
          <cell r="G620">
            <v>2.4564344326830079E-4</v>
          </cell>
          <cell r="H620">
            <v>2.2612841912249271E-4</v>
          </cell>
          <cell r="I620">
            <v>2.2601917386463888E-4</v>
          </cell>
          <cell r="J620">
            <v>2.2593873349527338E-4</v>
          </cell>
        </row>
        <row r="621">
          <cell r="B621" t="str">
            <v>RHEM-CHPNGA</v>
          </cell>
          <cell r="C621" t="str">
            <v>VAR_fout</v>
          </cell>
          <cell r="D621" t="str">
            <v>CO2_R</v>
          </cell>
          <cell r="E621">
            <v>5.5686674181636597</v>
          </cell>
          <cell r="F621">
            <v>4.0445730370324102E-3</v>
          </cell>
          <cell r="G621">
            <v>45.712050020767002</v>
          </cell>
          <cell r="H621">
            <v>79.367417765129105</v>
          </cell>
          <cell r="I621">
            <v>114.166405055404</v>
          </cell>
          <cell r="J621">
            <v>124.943874240936</v>
          </cell>
        </row>
        <row r="622">
          <cell r="B622" t="str">
            <v>RHEM-CHPNGA</v>
          </cell>
          <cell r="C622" t="str">
            <v>VAR_fout</v>
          </cell>
          <cell r="D622" t="str">
            <v>RHEM_LTH_CHPNGA</v>
          </cell>
          <cell r="E622">
            <v>6.0024233968779359E-2</v>
          </cell>
          <cell r="F622">
            <v>4.406598983385934E-5</v>
          </cell>
          <cell r="G622">
            <v>0.50590206999125586</v>
          </cell>
          <cell r="H622">
            <v>0.87123051094258519</v>
          </cell>
          <cell r="I622">
            <v>1.2423560989912446</v>
          </cell>
          <cell r="J622">
            <v>1.3513103826109634</v>
          </cell>
        </row>
        <row r="623">
          <cell r="B623" t="str">
            <v>RHEM-CHPNGA</v>
          </cell>
          <cell r="C623" t="str">
            <v>VAR_fout</v>
          </cell>
          <cell r="D623" t="str">
            <v>RHEM_NKEV_GAS_ELC_CHP</v>
          </cell>
          <cell r="E623">
            <v>2.7630202938009534E-2</v>
          </cell>
          <cell r="F623">
            <v>2.0391063410969799E-5</v>
          </cell>
          <cell r="G623">
            <v>0.23868481610216466</v>
          </cell>
          <cell r="H623">
            <v>0.42156315045608833</v>
          </cell>
          <cell r="I623">
            <v>0.61612782145094258</v>
          </cell>
          <cell r="J623">
            <v>0.6867315059170479</v>
          </cell>
        </row>
        <row r="624">
          <cell r="B624" t="str">
            <v>RHEM-CHPNGA</v>
          </cell>
          <cell r="C624" t="str">
            <v>VAR_fin</v>
          </cell>
          <cell r="D624" t="str">
            <v>RNGA</v>
          </cell>
          <cell r="E624">
            <v>9.8735237910703072E-2</v>
          </cell>
          <cell r="F624">
            <v>7.1712287890645575E-5</v>
          </cell>
          <cell r="G624">
            <v>0.81049734079374047</v>
          </cell>
          <cell r="H624">
            <v>1.4072237192398767</v>
          </cell>
          <cell r="I624">
            <v>2.0242270399894378</v>
          </cell>
          <cell r="J624">
            <v>2.21531691916553</v>
          </cell>
        </row>
        <row r="625">
          <cell r="B625" t="str">
            <v>RHEM-CHPNGA</v>
          </cell>
          <cell r="C625" t="str">
            <v>VAR_ncap</v>
          </cell>
          <cell r="D625" t="str">
            <v>-</v>
          </cell>
          <cell r="F625">
            <v>1.9408355715300899E-8</v>
          </cell>
          <cell r="G625">
            <v>1.77051675876282E-2</v>
          </cell>
          <cell r="H625">
            <v>1.35702577820415E-2</v>
          </cell>
          <cell r="I625">
            <v>7.8253773686302597E-3</v>
          </cell>
          <cell r="J625">
            <v>3.4331669488573399E-2</v>
          </cell>
        </row>
        <row r="626">
          <cell r="B626" t="str">
            <v>RHEM-CHPNGA</v>
          </cell>
          <cell r="C626" t="str">
            <v>VAR_cap</v>
          </cell>
          <cell r="D626" t="str">
            <v>-</v>
          </cell>
          <cell r="E626">
            <v>8.3523366364512703E-3</v>
          </cell>
          <cell r="F626">
            <v>6.009401457316571E-6</v>
          </cell>
          <cell r="G626">
            <v>1.771116581468566E-2</v>
          </cell>
          <cell r="H626">
            <v>3.1281394162066843E-2</v>
          </cell>
          <cell r="I626">
            <v>4.5718730855295722E-2</v>
          </cell>
          <cell r="J626">
            <v>5.0957761461736348E-2</v>
          </cell>
        </row>
        <row r="627">
          <cell r="B627" t="str">
            <v>D-DH2</v>
          </cell>
          <cell r="C627" t="str">
            <v>VAR_fout</v>
          </cell>
          <cell r="D627" t="str">
            <v>H2</v>
          </cell>
          <cell r="H627">
            <v>3.5543074617323683E-7</v>
          </cell>
          <cell r="I627">
            <v>9.3660754551368267E-5</v>
          </cell>
          <cell r="J627">
            <v>2.3797830065088176E-4</v>
          </cell>
        </row>
        <row r="628">
          <cell r="B628" t="str">
            <v>D-DH2</v>
          </cell>
          <cell r="C628" t="str">
            <v>VAR_fin</v>
          </cell>
          <cell r="D628" t="str">
            <v>H2_E</v>
          </cell>
          <cell r="H628">
            <v>3.5902095573054201E-7</v>
          </cell>
          <cell r="I628">
            <v>9.4606822779159889E-5</v>
          </cell>
          <cell r="J628">
            <v>2.4038212186957761E-4</v>
          </cell>
        </row>
        <row r="629">
          <cell r="B629" t="str">
            <v>D-DH2</v>
          </cell>
          <cell r="C629" t="str">
            <v>VAR_ncap</v>
          </cell>
          <cell r="D629" t="str">
            <v>-</v>
          </cell>
          <cell r="H629">
            <v>4.67282122463342E-6</v>
          </cell>
          <cell r="I629">
            <v>2.1323602938159099E-5</v>
          </cell>
          <cell r="J629">
            <v>5.6338934082303601E-6</v>
          </cell>
        </row>
        <row r="630">
          <cell r="B630" t="str">
            <v>D-DH2</v>
          </cell>
          <cell r="C630" t="str">
            <v>VAR_cap</v>
          </cell>
          <cell r="D630" t="str">
            <v>-</v>
          </cell>
          <cell r="H630">
            <v>4.67282122463342E-6</v>
          </cell>
          <cell r="I630">
            <v>3.0937170134167698E-5</v>
          </cell>
          <cell r="J630">
            <v>3.6571063542398102E-5</v>
          </cell>
        </row>
        <row r="631">
          <cell r="B631" t="str">
            <v>D-SBIO</v>
          </cell>
          <cell r="C631" t="str">
            <v>VAR_fout</v>
          </cell>
          <cell r="D631" t="str">
            <v>SBIO</v>
          </cell>
          <cell r="E631">
            <v>4.0476424680070906</v>
          </cell>
          <cell r="F631">
            <v>4.5958344445424339</v>
          </cell>
          <cell r="G631">
            <v>3.0564467191337656</v>
          </cell>
          <cell r="H631">
            <v>3.0462023573397907</v>
          </cell>
          <cell r="I631">
            <v>2.9632767721707078</v>
          </cell>
          <cell r="J631">
            <v>2.8846517352394074</v>
          </cell>
        </row>
        <row r="632">
          <cell r="B632" t="str">
            <v>D-SBIO</v>
          </cell>
          <cell r="C632" t="str">
            <v>VAR_fin</v>
          </cell>
          <cell r="D632" t="str">
            <v>BIO</v>
          </cell>
          <cell r="E632">
            <v>4.0476424680070906</v>
          </cell>
          <cell r="F632">
            <v>4.5958344445424339</v>
          </cell>
          <cell r="G632">
            <v>3.0564467191337656</v>
          </cell>
          <cell r="H632">
            <v>3.0462023573397907</v>
          </cell>
          <cell r="I632">
            <v>2.9632767721707078</v>
          </cell>
          <cell r="J632">
            <v>2.8846517352394074</v>
          </cell>
        </row>
        <row r="633">
          <cell r="B633" t="str">
            <v>SCOM-CHPBIO</v>
          </cell>
          <cell r="C633" t="str">
            <v>VAR_fout</v>
          </cell>
          <cell r="D633" t="str">
            <v>SCOM_LTH_CHPBIO</v>
          </cell>
          <cell r="E633">
            <v>1.424308978048926</v>
          </cell>
          <cell r="F633">
            <v>1.584845010022496</v>
          </cell>
          <cell r="G633">
            <v>1.4898261733889933</v>
          </cell>
          <cell r="H633">
            <v>1.3300825536563896</v>
          </cell>
          <cell r="I633">
            <v>1.0105989927762606</v>
          </cell>
          <cell r="J633">
            <v>1.0105992279683902</v>
          </cell>
        </row>
        <row r="634">
          <cell r="B634" t="str">
            <v>SCOM-CHPBIO</v>
          </cell>
          <cell r="C634" t="str">
            <v>VAR_fout</v>
          </cell>
          <cell r="D634" t="str">
            <v>SCOM_KEV_BIO_ELC_CHP</v>
          </cell>
          <cell r="E634">
            <v>0.95936502039330729</v>
          </cell>
          <cell r="F634">
            <v>1.1105131487916462</v>
          </cell>
          <cell r="G634">
            <v>1.1110928578826296</v>
          </cell>
          <cell r="H634">
            <v>1.1110928358616321</v>
          </cell>
          <cell r="I634">
            <v>1.1110968153322702</v>
          </cell>
          <cell r="J634">
            <v>1.1110970739128059</v>
          </cell>
        </row>
        <row r="635">
          <cell r="B635" t="str">
            <v>SCOM-CHPBIO</v>
          </cell>
          <cell r="C635" t="str">
            <v>VAR_fin</v>
          </cell>
          <cell r="D635" t="str">
            <v>SBIO</v>
          </cell>
          <cell r="E635">
            <v>2.6453657149345027</v>
          </cell>
          <cell r="F635">
            <v>3.0586113943811775</v>
          </cell>
          <cell r="G635">
            <v>3.0564467191337656</v>
          </cell>
          <cell r="H635">
            <v>3.0462023573397907</v>
          </cell>
          <cell r="I635">
            <v>2.9632767721707078</v>
          </cell>
          <cell r="J635">
            <v>2.8846517352394074</v>
          </cell>
        </row>
        <row r="636">
          <cell r="B636" t="str">
            <v>SCOM-CHPBIO</v>
          </cell>
          <cell r="C636" t="str">
            <v>VAR_ncap</v>
          </cell>
          <cell r="D636" t="str">
            <v>-</v>
          </cell>
          <cell r="F636">
            <v>2.6537236178121901E-2</v>
          </cell>
          <cell r="G636">
            <v>6.6100366561045601E-3</v>
          </cell>
          <cell r="H636">
            <v>1.22203434434587E-2</v>
          </cell>
          <cell r="I636">
            <v>3.1367008391580201E-2</v>
          </cell>
          <cell r="J636">
            <v>4.3655387525956699E-2</v>
          </cell>
        </row>
        <row r="637">
          <cell r="B637" t="str">
            <v>SCOM-CHPBIO</v>
          </cell>
          <cell r="C637" t="str">
            <v>VAR_cap</v>
          </cell>
          <cell r="D637" t="str">
            <v>-</v>
          </cell>
          <cell r="E637">
            <v>7.35127E-2</v>
          </cell>
          <cell r="F637">
            <v>8.5094671143946254E-2</v>
          </cell>
          <cell r="G637">
            <v>8.5139049972270231E-2</v>
          </cell>
          <cell r="H637">
            <v>8.5139071644264513E-2</v>
          </cell>
          <cell r="I637">
            <v>8.5139092891195978E-2</v>
          </cell>
          <cell r="J637">
            <v>8.5139098307548081E-2</v>
          </cell>
        </row>
        <row r="638">
          <cell r="B638" t="str">
            <v>SCOM-CHPHFC</v>
          </cell>
          <cell r="C638" t="str">
            <v>VAR_fout</v>
          </cell>
          <cell r="D638" t="str">
            <v>SCOM_KEV_HFC_ELC_CHP</v>
          </cell>
          <cell r="H638">
            <v>2.3011697609842522E-4</v>
          </cell>
          <cell r="I638">
            <v>4.6482344806839289E-4</v>
          </cell>
          <cell r="J638">
            <v>4.315313908758153E-4</v>
          </cell>
        </row>
        <row r="639">
          <cell r="B639" t="str">
            <v>SCOM-CHPHFC</v>
          </cell>
          <cell r="C639" t="str">
            <v>VAR_fout</v>
          </cell>
          <cell r="D639" t="str">
            <v>SCOM_LTH_CHPHFC</v>
          </cell>
          <cell r="H639">
            <v>1.7319330306355145E-4</v>
          </cell>
          <cell r="I639">
            <v>2.9266661545046963E-4</v>
          </cell>
          <cell r="J639">
            <v>2.4390904701676529E-4</v>
          </cell>
        </row>
        <row r="640">
          <cell r="B640" t="str">
            <v>SCOM-CHPHFC</v>
          </cell>
          <cell r="C640" t="str">
            <v>VAR_fin</v>
          </cell>
          <cell r="D640" t="str">
            <v>RSH2</v>
          </cell>
          <cell r="H640">
            <v>4.8445679178615809E-4</v>
          </cell>
          <cell r="I640">
            <v>8.6078416308961567E-4</v>
          </cell>
          <cell r="J640">
            <v>7.5048937543619983E-4</v>
          </cell>
        </row>
        <row r="641">
          <cell r="B641" t="str">
            <v>SCOM-CHPHFC</v>
          </cell>
          <cell r="C641" t="str">
            <v>VAR_ncap</v>
          </cell>
          <cell r="D641" t="str">
            <v>-</v>
          </cell>
          <cell r="H641">
            <v>1.34716162745177E-5</v>
          </cell>
          <cell r="I641">
            <v>3.1470867529284698E-7</v>
          </cell>
          <cell r="J641">
            <v>1.75090581571031E-5</v>
          </cell>
        </row>
        <row r="642">
          <cell r="B642" t="str">
            <v>SCOM-CHPHFC</v>
          </cell>
          <cell r="C642" t="str">
            <v>VAR_cap</v>
          </cell>
          <cell r="D642" t="str">
            <v>-</v>
          </cell>
          <cell r="H642">
            <v>1.34716162745177E-5</v>
          </cell>
          <cell r="I642">
            <v>2.7196389611208725E-5</v>
          </cell>
          <cell r="J642">
            <v>2.5212446576722306E-5</v>
          </cell>
        </row>
        <row r="643">
          <cell r="B643" t="str">
            <v>RHES-EBAT</v>
          </cell>
          <cell r="C643" t="str">
            <v>VAR_fout</v>
          </cell>
          <cell r="D643" t="str">
            <v>RHES_ELC</v>
          </cell>
          <cell r="E643">
            <v>1.6911450367620377E-4</v>
          </cell>
          <cell r="F643">
            <v>1.6894682485019117E-4</v>
          </cell>
          <cell r="G643">
            <v>1.6982013301512056E-4</v>
          </cell>
          <cell r="H643">
            <v>1.6096264713796254E-2</v>
          </cell>
          <cell r="I643">
            <v>1.3313463818599068E-2</v>
          </cell>
          <cell r="J643">
            <v>1.8298736913350221E-2</v>
          </cell>
        </row>
        <row r="644">
          <cell r="B644" t="str">
            <v>RHES-EBAT</v>
          </cell>
          <cell r="C644" t="str">
            <v>VAR_fout</v>
          </cell>
          <cell r="D644" t="str">
            <v>AUX_RHES-EBAT_OUT</v>
          </cell>
          <cell r="E644">
            <v>1.6911450367620393E-4</v>
          </cell>
          <cell r="F644">
            <v>1.6894682485019127E-4</v>
          </cell>
          <cell r="G644">
            <v>1.6982013301512067E-4</v>
          </cell>
          <cell r="H644">
            <v>1.6096264713796275E-2</v>
          </cell>
          <cell r="I644">
            <v>1.3313463818599084E-2</v>
          </cell>
          <cell r="J644">
            <v>1.8298736913350228E-2</v>
          </cell>
        </row>
        <row r="645">
          <cell r="B645" t="str">
            <v>RHES-EBAT</v>
          </cell>
          <cell r="C645" t="str">
            <v>VAR_fin</v>
          </cell>
          <cell r="D645" t="str">
            <v>RHES_ELC</v>
          </cell>
          <cell r="E645">
            <v>1.871623473613758E-4</v>
          </cell>
          <cell r="F645">
            <v>1.8696467062192726E-4</v>
          </cell>
          <cell r="G645">
            <v>1.8792941724391635E-4</v>
          </cell>
          <cell r="H645">
            <v>1.7800409204819057E-2</v>
          </cell>
          <cell r="I645">
            <v>1.4723103315124343E-2</v>
          </cell>
          <cell r="J645">
            <v>2.0236116544168656E-2</v>
          </cell>
        </row>
        <row r="646">
          <cell r="B646" t="str">
            <v>RHES-EBAT</v>
          </cell>
          <cell r="C646" t="str">
            <v>VAR_fin</v>
          </cell>
          <cell r="D646" t="str">
            <v>AUX_RHES-EBAT_IN</v>
          </cell>
          <cell r="E646">
            <v>1.871623473613758E-4</v>
          </cell>
          <cell r="F646">
            <v>1.8696467062192726E-4</v>
          </cell>
          <cell r="G646">
            <v>1.8792941724391635E-4</v>
          </cell>
          <cell r="H646">
            <v>1.7800409204819057E-2</v>
          </cell>
          <cell r="I646">
            <v>1.4723103315124343E-2</v>
          </cell>
          <cell r="J646">
            <v>2.0236116544168656E-2</v>
          </cell>
        </row>
        <row r="647">
          <cell r="B647" t="str">
            <v>RHES-EBAT</v>
          </cell>
          <cell r="C647" t="str">
            <v>VAR_ncap</v>
          </cell>
          <cell r="D647" t="str">
            <v>-</v>
          </cell>
          <cell r="E647">
            <v>6.6330886345025394E-5</v>
          </cell>
          <cell r="F647">
            <v>1.16056334348785E-7</v>
          </cell>
          <cell r="G647">
            <v>3.4880827732433401E-7</v>
          </cell>
          <cell r="H647">
            <v>1.89705809786373E-2</v>
          </cell>
          <cell r="I647">
            <v>1.73793738390059E-2</v>
          </cell>
          <cell r="J647">
            <v>1.9981009141243199E-2</v>
          </cell>
        </row>
        <row r="648">
          <cell r="B648" t="str">
            <v>RHES-EBAT</v>
          </cell>
          <cell r="C648" t="str">
            <v>VAR_cap</v>
          </cell>
          <cell r="D648" t="str">
            <v>-</v>
          </cell>
          <cell r="E648">
            <v>6.9084682925158852E-5</v>
          </cell>
          <cell r="F648">
            <v>6.9167697542869139E-5</v>
          </cell>
          <cell r="G648">
            <v>6.9454821792942835E-5</v>
          </cell>
          <cell r="H648">
            <v>1.9019471998874063E-2</v>
          </cell>
          <cell r="I648">
            <v>2.2944625599631681E-2</v>
          </cell>
          <cell r="J648">
            <v>2.9083807772763128E-2</v>
          </cell>
        </row>
        <row r="649">
          <cell r="B649" t="str">
            <v>D-INGA</v>
          </cell>
          <cell r="C649" t="str">
            <v>VAR_fout</v>
          </cell>
          <cell r="D649" t="str">
            <v>CO2</v>
          </cell>
          <cell r="E649">
            <v>2102.24015058844</v>
          </cell>
          <cell r="F649">
            <v>1765.7451742416899</v>
          </cell>
          <cell r="G649">
            <v>1637.2014896170799</v>
          </cell>
          <cell r="H649">
            <v>2008.0622609714301</v>
          </cell>
          <cell r="I649">
            <v>2123.4280067613799</v>
          </cell>
          <cell r="J649">
            <v>2047.74912195356</v>
          </cell>
        </row>
        <row r="650">
          <cell r="B650" t="str">
            <v>D-INGA</v>
          </cell>
          <cell r="C650" t="str">
            <v>VAR_fout</v>
          </cell>
          <cell r="D650" t="str">
            <v>INGA</v>
          </cell>
          <cell r="E650">
            <v>37.472207587019589</v>
          </cell>
          <cell r="F650">
            <v>32.234903583091544</v>
          </cell>
          <cell r="G650">
            <v>29.972237410199707</v>
          </cell>
          <cell r="H650">
            <v>36.53337913934179</v>
          </cell>
          <cell r="I650">
            <v>38.596289973026785</v>
          </cell>
          <cell r="J650">
            <v>37.271919045037187</v>
          </cell>
        </row>
        <row r="651">
          <cell r="B651" t="str">
            <v>D-INGA</v>
          </cell>
          <cell r="C651" t="str">
            <v>VAR_fin</v>
          </cell>
          <cell r="D651" t="str">
            <v>NGA</v>
          </cell>
          <cell r="E651">
            <v>37.273761535256092</v>
          </cell>
          <cell r="F651">
            <v>31.307538550384599</v>
          </cell>
          <cell r="G651">
            <v>29.028395205976587</v>
          </cell>
          <cell r="H651">
            <v>35.60394079736573</v>
          </cell>
          <cell r="I651">
            <v>37.649432743995973</v>
          </cell>
          <cell r="J651">
            <v>36.307608545275926</v>
          </cell>
        </row>
        <row r="652">
          <cell r="B652" t="str">
            <v>D-INGA</v>
          </cell>
          <cell r="C652" t="str">
            <v>VAR_fin</v>
          </cell>
          <cell r="D652" t="str">
            <v>BNGA</v>
          </cell>
          <cell r="E652">
            <v>0.31815550012892452</v>
          </cell>
          <cell r="F652">
            <v>1.0303432871128024</v>
          </cell>
          <cell r="G652">
            <v>1.0392747554089266</v>
          </cell>
          <cell r="H652">
            <v>1.0459931885063676</v>
          </cell>
          <cell r="I652">
            <v>1.0699772196915129</v>
          </cell>
          <cell r="J652">
            <v>1.0831996551239791</v>
          </cell>
        </row>
        <row r="653">
          <cell r="B653" t="str">
            <v>D-INGA</v>
          </cell>
          <cell r="C653" t="str">
            <v>VAR_fin</v>
          </cell>
          <cell r="D653" t="str">
            <v>H2</v>
          </cell>
          <cell r="G653">
            <v>3.1734554285306319E-4</v>
          </cell>
          <cell r="H653">
            <v>1.5758908078324253E-4</v>
          </cell>
          <cell r="I653">
            <v>1.8714249598916514E-4</v>
          </cell>
          <cell r="J653">
            <v>1.8841567609529346E-4</v>
          </cell>
        </row>
        <row r="654">
          <cell r="B654" t="str">
            <v>D-INGA</v>
          </cell>
          <cell r="C654" t="str">
            <v>VAR_ncap</v>
          </cell>
          <cell r="D654" t="str">
            <v>-</v>
          </cell>
          <cell r="E654">
            <v>6.5068248596495594E-8</v>
          </cell>
          <cell r="F654">
            <v>3.7111650354564699E-8</v>
          </cell>
          <cell r="G654">
            <v>4.59762566269887E-8</v>
          </cell>
          <cell r="H654">
            <v>8.4588489421231698E-8</v>
          </cell>
          <cell r="I654">
            <v>5.0957563820465596E-7</v>
          </cell>
          <cell r="J654">
            <v>0.63910490799842701</v>
          </cell>
        </row>
        <row r="655">
          <cell r="B655" t="str">
            <v>D-INGA</v>
          </cell>
          <cell r="C655" t="str">
            <v>VAR_cap</v>
          </cell>
          <cell r="D655" t="str">
            <v>-</v>
          </cell>
          <cell r="E655">
            <v>1.9844834353343486</v>
          </cell>
          <cell r="F655">
            <v>1.984483472445999</v>
          </cell>
          <cell r="G655">
            <v>1.9844835184222556</v>
          </cell>
          <cell r="H655">
            <v>1.9844836030107449</v>
          </cell>
          <cell r="I655">
            <v>1.9844843784316037</v>
          </cell>
          <cell r="J655">
            <v>1.7345653536098509</v>
          </cell>
        </row>
        <row r="656">
          <cell r="B656" t="str">
            <v>EWIND</v>
          </cell>
          <cell r="C656" t="str">
            <v>VAR_fout</v>
          </cell>
          <cell r="D656" t="str">
            <v>ELC35</v>
          </cell>
          <cell r="E656">
            <v>0.52400000000000047</v>
          </cell>
          <cell r="F656">
            <v>0.54529211379815368</v>
          </cell>
          <cell r="G656">
            <v>0.5031660537385364</v>
          </cell>
          <cell r="H656">
            <v>0.64218182159225512</v>
          </cell>
          <cell r="I656">
            <v>1.0460436090023191</v>
          </cell>
          <cell r="J656">
            <v>1.7038936541145111</v>
          </cell>
        </row>
        <row r="657">
          <cell r="B657" t="str">
            <v>EWIND</v>
          </cell>
          <cell r="C657" t="str">
            <v>VAR_fin</v>
          </cell>
          <cell r="D657" t="str">
            <v>WND</v>
          </cell>
          <cell r="E657">
            <v>0.52400000000000047</v>
          </cell>
          <cell r="F657">
            <v>0.54529211379815368</v>
          </cell>
          <cell r="G657">
            <v>0.5031660537385364</v>
          </cell>
          <cell r="H657">
            <v>0.64218182159225512</v>
          </cell>
          <cell r="I657">
            <v>1.0460436090023191</v>
          </cell>
          <cell r="J657">
            <v>1.7038936541145111</v>
          </cell>
        </row>
        <row r="658">
          <cell r="B658" t="str">
            <v>EWIND</v>
          </cell>
          <cell r="C658" t="str">
            <v>VAR_ncap</v>
          </cell>
          <cell r="D658" t="str">
            <v>-</v>
          </cell>
          <cell r="F658">
            <v>7.1321290513605999E-3</v>
          </cell>
          <cell r="G658">
            <v>2.21189978653882E-7</v>
          </cell>
          <cell r="H658">
            <v>4.5962443452950703E-2</v>
          </cell>
          <cell r="I658">
            <v>5.6447426965806402E-2</v>
          </cell>
          <cell r="J658">
            <v>0.16413328563622001</v>
          </cell>
        </row>
        <row r="659">
          <cell r="B659" t="str">
            <v>EWIND</v>
          </cell>
          <cell r="C659" t="str">
            <v>VAR_cap</v>
          </cell>
          <cell r="D659" t="str">
            <v>-</v>
          </cell>
          <cell r="E659">
            <v>8.7120000000000003E-2</v>
          </cell>
          <cell r="F659">
            <v>9.0660017087967795E-2</v>
          </cell>
          <cell r="G659">
            <v>8.3656155771875448E-2</v>
          </cell>
          <cell r="H659">
            <v>0.1067688544030963</v>
          </cell>
          <cell r="I659">
            <v>0.17391480611765969</v>
          </cell>
          <cell r="J659">
            <v>0.28328863683692801</v>
          </cell>
        </row>
        <row r="660">
          <cell r="B660" t="str">
            <v>EGEO</v>
          </cell>
          <cell r="C660" t="str">
            <v>VAR_fout</v>
          </cell>
          <cell r="D660" t="str">
            <v>ELC35</v>
          </cell>
          <cell r="I660">
            <v>5.3788660521847625E-4</v>
          </cell>
          <cell r="J660">
            <v>5.4077693897512788E-4</v>
          </cell>
        </row>
        <row r="661">
          <cell r="B661" t="str">
            <v>EGEO</v>
          </cell>
          <cell r="C661" t="str">
            <v>VAR_fin</v>
          </cell>
          <cell r="D661" t="str">
            <v>GEO</v>
          </cell>
          <cell r="I661">
            <v>3.5859107014565104E-3</v>
          </cell>
          <cell r="J661">
            <v>3.6051795931675208E-3</v>
          </cell>
        </row>
        <row r="662">
          <cell r="B662" t="str">
            <v>EGEO</v>
          </cell>
          <cell r="C662" t="str">
            <v>VAR_ncap</v>
          </cell>
          <cell r="D662" t="str">
            <v>-</v>
          </cell>
          <cell r="I662">
            <v>2.1264743881582301E-5</v>
          </cell>
          <cell r="J662">
            <v>2.0528803435865402E-8</v>
          </cell>
        </row>
        <row r="663">
          <cell r="B663" t="str">
            <v>EGEO</v>
          </cell>
          <cell r="C663" t="str">
            <v>VAR_cap</v>
          </cell>
          <cell r="D663" t="str">
            <v>-</v>
          </cell>
          <cell r="I663">
            <v>2.1264743881582301E-5</v>
          </cell>
          <cell r="J663">
            <v>2.1285272685018199E-5</v>
          </cell>
        </row>
        <row r="664">
          <cell r="B664" t="str">
            <v>D-SPLT</v>
          </cell>
          <cell r="C664" t="str">
            <v>VAR_fout</v>
          </cell>
          <cell r="D664" t="str">
            <v>SPLT</v>
          </cell>
          <cell r="E664">
            <v>2.0856334395256249</v>
          </cell>
          <cell r="F664">
            <v>2.6911607420882375</v>
          </cell>
          <cell r="G664">
            <v>0.70070705148073786</v>
          </cell>
          <cell r="H664">
            <v>1.3625825989010492</v>
          </cell>
          <cell r="I664">
            <v>1.8067907588529648</v>
          </cell>
          <cell r="J664">
            <v>2.078671887345052</v>
          </cell>
        </row>
        <row r="665">
          <cell r="B665" t="str">
            <v>D-SPLT</v>
          </cell>
          <cell r="C665" t="str">
            <v>VAR_fin</v>
          </cell>
          <cell r="D665" t="str">
            <v>PLT</v>
          </cell>
          <cell r="E665">
            <v>2.0856334395256249</v>
          </cell>
          <cell r="F665">
            <v>2.6911607420882375</v>
          </cell>
          <cell r="G665">
            <v>0.70070705148073786</v>
          </cell>
          <cell r="H665">
            <v>1.3625825989010492</v>
          </cell>
          <cell r="I665">
            <v>1.8067907588529648</v>
          </cell>
          <cell r="J665">
            <v>2.078671887345052</v>
          </cell>
        </row>
        <row r="666">
          <cell r="B666" t="str">
            <v>RHES-ESOLPV</v>
          </cell>
          <cell r="C666" t="str">
            <v>VAR_fout</v>
          </cell>
          <cell r="D666" t="str">
            <v>RHES_SOL_ELC</v>
          </cell>
          <cell r="E666">
            <v>2.1349390887346629</v>
          </cell>
          <cell r="F666">
            <v>3.3906653574181629</v>
          </cell>
          <cell r="G666">
            <v>5.2854324726535626</v>
          </cell>
          <cell r="H666">
            <v>5.7220047980132795</v>
          </cell>
          <cell r="I666">
            <v>2.9260582825296475</v>
          </cell>
          <cell r="J666">
            <v>1.389726548192816E-4</v>
          </cell>
        </row>
        <row r="667">
          <cell r="B667" t="str">
            <v>RHES-ESOLPV</v>
          </cell>
          <cell r="C667" t="str">
            <v>VAR_fin</v>
          </cell>
          <cell r="D667" t="str">
            <v>SOL</v>
          </cell>
          <cell r="E667">
            <v>2.1349390887346629</v>
          </cell>
          <cell r="F667">
            <v>3.3906653574181629</v>
          </cell>
          <cell r="G667">
            <v>5.2854324726535626</v>
          </cell>
          <cell r="H667">
            <v>5.7220047980132795</v>
          </cell>
          <cell r="I667">
            <v>2.9260582825296475</v>
          </cell>
          <cell r="J667">
            <v>1.389726548192816E-4</v>
          </cell>
        </row>
        <row r="668">
          <cell r="B668" t="str">
            <v>RHES-ESOLPV</v>
          </cell>
          <cell r="C668" t="str">
            <v>VAR_fin</v>
          </cell>
          <cell r="D668" t="str">
            <v>SOLPVC</v>
          </cell>
          <cell r="E668">
            <v>2.1349390887346602</v>
          </cell>
          <cell r="F668">
            <v>3.3906653574181602</v>
          </cell>
          <cell r="G668">
            <v>5.28543247265356</v>
          </cell>
          <cell r="H668">
            <v>5.7220047980132804</v>
          </cell>
          <cell r="I668">
            <v>2.9260582825296502</v>
          </cell>
          <cell r="J668">
            <v>1.3897265481928201E-4</v>
          </cell>
        </row>
        <row r="669">
          <cell r="B669" t="str">
            <v>RHES-ESOLPV</v>
          </cell>
          <cell r="C669" t="str">
            <v>VAR_ncap</v>
          </cell>
          <cell r="D669" t="str">
            <v>-</v>
          </cell>
          <cell r="F669">
            <v>7.0898304805071406E-8</v>
          </cell>
          <cell r="G669">
            <v>0.39721280051105901</v>
          </cell>
          <cell r="H669">
            <v>6.4606616765642399E-8</v>
          </cell>
          <cell r="I669">
            <v>3.9449894911786199E-8</v>
          </cell>
          <cell r="J669">
            <v>3.9984459480720902E-5</v>
          </cell>
        </row>
        <row r="670">
          <cell r="B670" t="str">
            <v>RHES-ESOLPV</v>
          </cell>
          <cell r="C670" t="str">
            <v>VAR_cap</v>
          </cell>
          <cell r="D670" t="str">
            <v>-</v>
          </cell>
          <cell r="E670">
            <v>0.67885700000000004</v>
          </cell>
          <cell r="F670">
            <v>1.1558999885764547</v>
          </cell>
          <cell r="G670">
            <v>1.6863698714093631</v>
          </cell>
          <cell r="H670">
            <v>1.64948710107236</v>
          </cell>
          <cell r="I670">
            <v>0.84349726558724603</v>
          </cell>
          <cell r="J670">
            <v>4.0070320593704301E-5</v>
          </cell>
        </row>
        <row r="671">
          <cell r="B671" t="str">
            <v>EHYD-DAM10</v>
          </cell>
          <cell r="C671" t="str">
            <v>VAR_fout</v>
          </cell>
          <cell r="D671" t="str">
            <v>ELC</v>
          </cell>
          <cell r="F671">
            <v>3.7375638086343701E-3</v>
          </cell>
          <cell r="G671">
            <v>1.2846397693532267E-2</v>
          </cell>
          <cell r="H671">
            <v>1.3653676809615104E-2</v>
          </cell>
          <cell r="I671">
            <v>0.73501376942401275</v>
          </cell>
          <cell r="J671">
            <v>0.73191344017769189</v>
          </cell>
        </row>
        <row r="672">
          <cell r="B672" t="str">
            <v>EHYD-DAM10</v>
          </cell>
          <cell r="C672" t="str">
            <v>VAR_fin</v>
          </cell>
          <cell r="D672" t="str">
            <v>HYDD</v>
          </cell>
          <cell r="F672">
            <v>3.7375638086343701E-3</v>
          </cell>
          <cell r="G672">
            <v>1.2846397693532267E-2</v>
          </cell>
          <cell r="H672">
            <v>1.3653676809615104E-2</v>
          </cell>
          <cell r="I672">
            <v>0.73501376942401275</v>
          </cell>
          <cell r="J672">
            <v>0.73191344017769189</v>
          </cell>
        </row>
        <row r="673">
          <cell r="B673" t="str">
            <v>EHYD-DAM10</v>
          </cell>
          <cell r="C673" t="str">
            <v>VAR_ncap</v>
          </cell>
          <cell r="D673" t="str">
            <v>-</v>
          </cell>
          <cell r="F673">
            <v>5.0125989794921704E-4</v>
          </cell>
          <cell r="G673">
            <v>8.9269749177747001E-4</v>
          </cell>
          <cell r="H673">
            <v>6.8120230967441399E-5</v>
          </cell>
          <cell r="I673">
            <v>4.6492293981460501E-7</v>
          </cell>
          <cell r="J673">
            <v>2.67784092857039E-7</v>
          </cell>
        </row>
        <row r="674">
          <cell r="B674" t="str">
            <v>EHYD-DAM10</v>
          </cell>
          <cell r="C674" t="str">
            <v>VAR_cap</v>
          </cell>
          <cell r="D674" t="str">
            <v>-</v>
          </cell>
          <cell r="F674">
            <v>5.0125989794921704E-4</v>
          </cell>
          <cell r="G674">
            <v>1.3939573897266901E-3</v>
          </cell>
          <cell r="H674">
            <v>1.46207762069413E-3</v>
          </cell>
          <cell r="I674">
            <v>7.5300637377086102E-2</v>
          </cell>
          <cell r="J674">
            <v>7.5300905161178905E-2</v>
          </cell>
        </row>
        <row r="675">
          <cell r="B675" t="str">
            <v>DH-EBAT</v>
          </cell>
          <cell r="C675" t="str">
            <v>VAR_fout</v>
          </cell>
          <cell r="D675" t="str">
            <v>ELC35</v>
          </cell>
          <cell r="E675">
            <v>3.1791891602764923E-4</v>
          </cell>
          <cell r="F675">
            <v>2.8574742939590077E-4</v>
          </cell>
        </row>
        <row r="676">
          <cell r="B676" t="str">
            <v>DH-EBAT</v>
          </cell>
          <cell r="C676" t="str">
            <v>VAR_fout</v>
          </cell>
          <cell r="D676" t="str">
            <v>AUX_DH-EBAT_OUT</v>
          </cell>
          <cell r="E676">
            <v>3.1791891602764912E-4</v>
          </cell>
          <cell r="F676">
            <v>2.8574742939590055E-4</v>
          </cell>
        </row>
        <row r="677">
          <cell r="B677" t="str">
            <v>DH-EBAT</v>
          </cell>
          <cell r="C677" t="str">
            <v>VAR_fin</v>
          </cell>
          <cell r="D677" t="str">
            <v>ELC35</v>
          </cell>
          <cell r="E677">
            <v>3.5565095383444659E-4</v>
          </cell>
          <cell r="F677">
            <v>3.1962804952918308E-4</v>
          </cell>
          <cell r="J677">
            <v>5.0908849503981109E-7</v>
          </cell>
        </row>
        <row r="678">
          <cell r="B678" t="str">
            <v>DH-EBAT</v>
          </cell>
          <cell r="C678" t="str">
            <v>VAR_fin</v>
          </cell>
          <cell r="D678" t="str">
            <v>AUX_DH-EBAT_IN</v>
          </cell>
          <cell r="E678">
            <v>3.5565095383444659E-4</v>
          </cell>
          <cell r="F678">
            <v>3.1962804952918308E-4</v>
          </cell>
          <cell r="J678">
            <v>5.0908849503981109E-7</v>
          </cell>
        </row>
        <row r="679">
          <cell r="B679" t="str">
            <v>DH-EBAT</v>
          </cell>
          <cell r="C679" t="str">
            <v>VAR_ncap</v>
          </cell>
          <cell r="D679" t="str">
            <v>-</v>
          </cell>
          <cell r="E679">
            <v>4.3967616481889999E-5</v>
          </cell>
          <cell r="F679">
            <v>7.0641166012945003E-8</v>
          </cell>
          <cell r="G679">
            <v>7.3129178904825002E-8</v>
          </cell>
          <cell r="H679">
            <v>1.15502300496622E-7</v>
          </cell>
          <cell r="I679">
            <v>7.2256083848209304E-7</v>
          </cell>
          <cell r="J679">
            <v>2.35628034710224E-5</v>
          </cell>
        </row>
        <row r="680">
          <cell r="B680" t="str">
            <v>DH-EBAT</v>
          </cell>
          <cell r="C680" t="str">
            <v>VAR_cap</v>
          </cell>
          <cell r="D680" t="str">
            <v>-</v>
          </cell>
          <cell r="E680">
            <v>4.3967616481889999E-5</v>
          </cell>
          <cell r="F680">
            <v>4.4025082014723402E-5</v>
          </cell>
          <cell r="G680">
            <v>4.4015597907883582E-5</v>
          </cell>
          <cell r="H680">
            <v>3.2219887662060736E-5</v>
          </cell>
          <cell r="I680">
            <v>4.1370264810126855E-5</v>
          </cell>
          <cell r="J680">
            <v>3.1001881095449412E-5</v>
          </cell>
        </row>
        <row r="681">
          <cell r="B681" t="str">
            <v>RHEM-EBAT</v>
          </cell>
          <cell r="C681" t="str">
            <v>VAR_fout</v>
          </cell>
          <cell r="D681" t="str">
            <v>RHEM_ELC</v>
          </cell>
          <cell r="E681">
            <v>1.691198703823802E-4</v>
          </cell>
          <cell r="F681">
            <v>1.6895198006794575E-4</v>
          </cell>
          <cell r="G681">
            <v>1.6977399573318876E-4</v>
          </cell>
          <cell r="H681">
            <v>1.6098217963962665E-2</v>
          </cell>
          <cell r="I681">
            <v>1.3314363516208095E-2</v>
          </cell>
          <cell r="J681">
            <v>1.8299436987662687E-2</v>
          </cell>
        </row>
        <row r="682">
          <cell r="B682" t="str">
            <v>RHEM-EBAT</v>
          </cell>
          <cell r="C682" t="str">
            <v>VAR_fout</v>
          </cell>
          <cell r="D682" t="str">
            <v>AUX_RHEM-EBAT_OUT</v>
          </cell>
          <cell r="E682">
            <v>1.6911987038238026E-4</v>
          </cell>
          <cell r="F682">
            <v>1.6895198006794591E-4</v>
          </cell>
          <cell r="G682">
            <v>1.697739957331889E-4</v>
          </cell>
          <cell r="H682">
            <v>1.6098217963962672E-2</v>
          </cell>
          <cell r="I682">
            <v>1.3314363516208108E-2</v>
          </cell>
          <cell r="J682">
            <v>1.8299436987662707E-2</v>
          </cell>
        </row>
        <row r="683">
          <cell r="B683" t="str">
            <v>RHEM-EBAT</v>
          </cell>
          <cell r="C683" t="str">
            <v>VAR_fin</v>
          </cell>
          <cell r="D683" t="str">
            <v>RHEM_ELC</v>
          </cell>
          <cell r="E683">
            <v>1.8716828221280942E-4</v>
          </cell>
          <cell r="F683">
            <v>1.8697071778389412E-4</v>
          </cell>
          <cell r="G683">
            <v>1.8787822227615207E-4</v>
          </cell>
          <cell r="H683">
            <v>1.7802567702783229E-2</v>
          </cell>
          <cell r="I683">
            <v>1.4724085712562783E-2</v>
          </cell>
          <cell r="J683">
            <v>2.0236886458926663E-2</v>
          </cell>
        </row>
        <row r="684">
          <cell r="B684" t="str">
            <v>RHEM-EBAT</v>
          </cell>
          <cell r="C684" t="str">
            <v>VAR_fin</v>
          </cell>
          <cell r="D684" t="str">
            <v>AUX_RHEM-EBAT_IN</v>
          </cell>
          <cell r="E684">
            <v>1.8716828221280942E-4</v>
          </cell>
          <cell r="F684">
            <v>1.8697071778389412E-4</v>
          </cell>
          <cell r="G684">
            <v>1.8787822227615207E-4</v>
          </cell>
          <cell r="H684">
            <v>1.7802567702783229E-2</v>
          </cell>
          <cell r="I684">
            <v>1.4724085712562783E-2</v>
          </cell>
          <cell r="J684">
            <v>2.0236886458926663E-2</v>
          </cell>
        </row>
        <row r="685">
          <cell r="B685" t="str">
            <v>RHEM-EBAT</v>
          </cell>
          <cell r="C685" t="str">
            <v>VAR_ncap</v>
          </cell>
          <cell r="D685" t="str">
            <v>-</v>
          </cell>
          <cell r="E685">
            <v>6.6333122578812203E-5</v>
          </cell>
          <cell r="F685">
            <v>1.15991966074721E-7</v>
          </cell>
          <cell r="G685">
            <v>3.48015751572772E-7</v>
          </cell>
          <cell r="H685">
            <v>1.8975201286890401E-2</v>
          </cell>
          <cell r="I685">
            <v>1.7382347030016999E-2</v>
          </cell>
          <cell r="J685">
            <v>1.9980930829487299E-2</v>
          </cell>
        </row>
        <row r="686">
          <cell r="B686" t="str">
            <v>RHEM-EBAT</v>
          </cell>
          <cell r="C686" t="str">
            <v>VAR_cap</v>
          </cell>
          <cell r="D686" t="str">
            <v>-</v>
          </cell>
          <cell r="E686">
            <v>6.9086918508989837E-5</v>
          </cell>
          <cell r="F686">
            <v>6.9169859930347472E-5</v>
          </cell>
          <cell r="G686">
            <v>6.945618965353251E-5</v>
          </cell>
          <cell r="H686">
            <v>1.902409315664829E-2</v>
          </cell>
          <cell r="I686">
            <v>2.2946264604868771E-2</v>
          </cell>
          <cell r="J686">
            <v>2.908484278101044E-2</v>
          </cell>
        </row>
        <row r="687">
          <cell r="B687" t="str">
            <v>HPLGEO</v>
          </cell>
          <cell r="C687" t="str">
            <v>VAR_fout</v>
          </cell>
          <cell r="D687" t="str">
            <v>LTH</v>
          </cell>
          <cell r="I687">
            <v>9.6077825046292843E-6</v>
          </cell>
          <cell r="J687">
            <v>7.848395254694656E-6</v>
          </cell>
        </row>
        <row r="688">
          <cell r="B688" t="str">
            <v>HPLGEO</v>
          </cell>
          <cell r="C688" t="str">
            <v>VAR_fin</v>
          </cell>
          <cell r="D688" t="str">
            <v>GEO</v>
          </cell>
          <cell r="I688">
            <v>1.1303273534857982E-5</v>
          </cell>
          <cell r="J688">
            <v>9.2334061819937109E-6</v>
          </cell>
        </row>
        <row r="689">
          <cell r="B689" t="str">
            <v>HPLGEO</v>
          </cell>
          <cell r="C689" t="str">
            <v>VAR_ncap</v>
          </cell>
          <cell r="D689" t="str">
            <v>-</v>
          </cell>
          <cell r="I689">
            <v>7.67692461214849E-7</v>
          </cell>
        </row>
        <row r="690">
          <cell r="B690" t="str">
            <v>HPLGEO</v>
          </cell>
          <cell r="C690" t="str">
            <v>VAR_cap</v>
          </cell>
          <cell r="D690" t="str">
            <v>-</v>
          </cell>
          <cell r="I690">
            <v>7.67692461214849E-7</v>
          </cell>
          <cell r="J690">
            <v>7.67692461214849E-7</v>
          </cell>
        </row>
        <row r="691">
          <cell r="B691" t="str">
            <v>EHYD-PUM15</v>
          </cell>
          <cell r="C691" t="str">
            <v>VAR_fout</v>
          </cell>
          <cell r="D691" t="str">
            <v>ELC</v>
          </cell>
          <cell r="F691">
            <v>3.1881890671435465E-4</v>
          </cell>
          <cell r="G691">
            <v>3.5961726694869444E-4</v>
          </cell>
          <cell r="H691">
            <v>5.2425131132266328E-4</v>
          </cell>
          <cell r="I691">
            <v>5.2856591254586075E-4</v>
          </cell>
          <cell r="J691">
            <v>4.6128113452388104E-4</v>
          </cell>
        </row>
        <row r="692">
          <cell r="B692" t="str">
            <v>EHYD-PUM15</v>
          </cell>
          <cell r="C692" t="str">
            <v>VAR_fout</v>
          </cell>
          <cell r="D692" t="str">
            <v>AUX_PUMP_OUT</v>
          </cell>
          <cell r="F692">
            <v>3.1881890671435465E-4</v>
          </cell>
          <cell r="G692">
            <v>3.5961726694869444E-4</v>
          </cell>
          <cell r="H692">
            <v>5.2425131132266328E-4</v>
          </cell>
          <cell r="I692">
            <v>5.2856591254586075E-4</v>
          </cell>
          <cell r="J692">
            <v>4.6128113452388104E-4</v>
          </cell>
        </row>
        <row r="693">
          <cell r="B693" t="str">
            <v>EHYD-PUM15</v>
          </cell>
          <cell r="C693" t="str">
            <v>VAR_fin</v>
          </cell>
          <cell r="D693" t="str">
            <v>AUX_PUMP_IN</v>
          </cell>
          <cell r="F693">
            <v>3.9852363343132922E-4</v>
          </cell>
          <cell r="G693">
            <v>4.4952158362437152E-4</v>
          </cell>
          <cell r="H693">
            <v>6.5535027098886922E-4</v>
          </cell>
          <cell r="I693">
            <v>6.6078514126365344E-4</v>
          </cell>
          <cell r="J693">
            <v>5.7658523444601133E-4</v>
          </cell>
        </row>
        <row r="694">
          <cell r="B694" t="str">
            <v>EHYD-PUM15</v>
          </cell>
          <cell r="C694" t="str">
            <v>VAR_fin</v>
          </cell>
          <cell r="D694" t="str">
            <v>ELC</v>
          </cell>
          <cell r="F694">
            <v>3.9852363343132922E-4</v>
          </cell>
          <cell r="G694">
            <v>4.4952158362437152E-4</v>
          </cell>
          <cell r="H694">
            <v>6.5535027098886922E-4</v>
          </cell>
          <cell r="I694">
            <v>6.6078514126365344E-4</v>
          </cell>
          <cell r="J694">
            <v>5.7658523444601133E-4</v>
          </cell>
        </row>
        <row r="695">
          <cell r="B695" t="str">
            <v>EHYD-PUM15</v>
          </cell>
          <cell r="C695" t="str">
            <v>VAR_ncap</v>
          </cell>
          <cell r="D695" t="str">
            <v>-</v>
          </cell>
          <cell r="F695">
            <v>4.3905425844672602E-5</v>
          </cell>
          <cell r="G695">
            <v>8.7335548397089995E-8</v>
          </cell>
          <cell r="H695">
            <v>6.0943833017109903E-8</v>
          </cell>
          <cell r="I695">
            <v>5.8754329545433301E-8</v>
          </cell>
          <cell r="J695">
            <v>3.83553325796462E-8</v>
          </cell>
        </row>
        <row r="696">
          <cell r="B696" t="str">
            <v>EHYD-PUM15</v>
          </cell>
          <cell r="C696" t="str">
            <v>VAR_cap</v>
          </cell>
          <cell r="D696" t="str">
            <v>-</v>
          </cell>
          <cell r="F696">
            <v>4.3905425844672602E-5</v>
          </cell>
          <cell r="G696">
            <v>4.3992761393069702E-5</v>
          </cell>
          <cell r="H696">
            <v>4.4053705226086797E-5</v>
          </cell>
          <cell r="I696">
            <v>4.5433116260127498E-5</v>
          </cell>
          <cell r="J696">
            <v>4.5471471592707097E-5</v>
          </cell>
        </row>
        <row r="697">
          <cell r="B697" t="str">
            <v>D-EWST</v>
          </cell>
          <cell r="C697" t="str">
            <v>VAR_fout</v>
          </cell>
          <cell r="D697" t="str">
            <v>CO2</v>
          </cell>
          <cell r="E697">
            <v>2236.6455960498001</v>
          </cell>
          <cell r="F697">
            <v>2235.4036026318199</v>
          </cell>
          <cell r="G697">
            <v>2268.78308252345</v>
          </cell>
          <cell r="H697">
            <v>2265.8207728870798</v>
          </cell>
          <cell r="I697">
            <v>2288.76474063979</v>
          </cell>
          <cell r="J697">
            <v>2340.5698729177402</v>
          </cell>
        </row>
        <row r="698">
          <cell r="B698" t="str">
            <v>D-EWST</v>
          </cell>
          <cell r="C698" t="str">
            <v>VAR_fout</v>
          </cell>
          <cell r="D698" t="str">
            <v>EWST</v>
          </cell>
          <cell r="E698">
            <v>48.203568880383692</v>
          </cell>
          <cell r="F698">
            <v>48.176801780858199</v>
          </cell>
          <cell r="G698">
            <v>48.896187123350302</v>
          </cell>
          <cell r="H698">
            <v>48.832344243255974</v>
          </cell>
          <cell r="I698">
            <v>49.32682630689208</v>
          </cell>
          <cell r="J698">
            <v>50.443316226675464</v>
          </cell>
        </row>
        <row r="699">
          <cell r="B699" t="str">
            <v>D-EWST</v>
          </cell>
          <cell r="C699" t="str">
            <v>VAR_fin</v>
          </cell>
          <cell r="D699" t="str">
            <v>WSTNREN</v>
          </cell>
          <cell r="E699">
            <v>24.10178444019185</v>
          </cell>
          <cell r="F699">
            <v>24.088400890429089</v>
          </cell>
          <cell r="G699">
            <v>24.448093561675144</v>
          </cell>
          <cell r="H699">
            <v>24.41617212162798</v>
          </cell>
          <cell r="I699">
            <v>24.66341315344604</v>
          </cell>
          <cell r="J699">
            <v>25.221658113337732</v>
          </cell>
        </row>
        <row r="700">
          <cell r="B700" t="str">
            <v>D-EWST</v>
          </cell>
          <cell r="C700" t="str">
            <v>VAR_fin</v>
          </cell>
          <cell r="D700" t="str">
            <v>WSTREN</v>
          </cell>
          <cell r="E700">
            <v>24.10178444019185</v>
          </cell>
          <cell r="F700">
            <v>24.088400890429089</v>
          </cell>
          <cell r="G700">
            <v>24.448093561675144</v>
          </cell>
          <cell r="H700">
            <v>24.41617212162798</v>
          </cell>
          <cell r="I700">
            <v>24.66341315344604</v>
          </cell>
          <cell r="J700">
            <v>25.221658113337732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1.0622023915089183</v>
          </cell>
          <cell r="F4">
            <v>2.5746494104514089E-5</v>
          </cell>
          <cell r="G4">
            <v>1.554096236724064E-5</v>
          </cell>
          <cell r="H4">
            <v>2.5574397210209348E-5</v>
          </cell>
          <cell r="I4">
            <v>9.8318878339706278E-6</v>
          </cell>
        </row>
        <row r="5">
          <cell r="A5" t="str">
            <v>EXPELC_DE</v>
          </cell>
          <cell r="C5" t="str">
            <v>ELC_E-DE</v>
          </cell>
          <cell r="D5">
            <v>26.492979325814002</v>
          </cell>
          <cell r="E5">
            <v>5.1724537216890352E-5</v>
          </cell>
          <cell r="F5">
            <v>5.2824339028125189E-5</v>
          </cell>
          <cell r="G5">
            <v>3.3541949992206499E-5</v>
          </cell>
          <cell r="H5">
            <v>7.3091851305257213E-5</v>
          </cell>
          <cell r="I5">
            <v>2.1440471498551927E-5</v>
          </cell>
        </row>
        <row r="6">
          <cell r="A6" t="str">
            <v>IMPDSL</v>
          </cell>
          <cell r="C6" t="str">
            <v>DSL</v>
          </cell>
          <cell r="D6">
            <v>122.90340671244302</v>
          </cell>
          <cell r="E6">
            <v>109.75871082829795</v>
          </cell>
          <cell r="F6">
            <v>89.899839966057186</v>
          </cell>
          <cell r="G6">
            <v>68.606622677186905</v>
          </cell>
          <cell r="H6">
            <v>56.543315385346631</v>
          </cell>
          <cell r="I6">
            <v>54.37039665100437</v>
          </cell>
        </row>
        <row r="7">
          <cell r="A7" t="str">
            <v>IMPH2</v>
          </cell>
          <cell r="C7" t="str">
            <v>H2</v>
          </cell>
          <cell r="H7">
            <v>3.2639004382770484E-5</v>
          </cell>
          <cell r="I7">
            <v>3.3846499501621889E-5</v>
          </cell>
        </row>
        <row r="8">
          <cell r="A8" t="str">
            <v>IMPELC_AT</v>
          </cell>
          <cell r="C8" t="str">
            <v>ELC_I-AT</v>
          </cell>
          <cell r="D8">
            <v>15.013805601859447</v>
          </cell>
          <cell r="E8">
            <v>1.5672407466301658E-3</v>
          </cell>
          <cell r="F8">
            <v>1.1969147126901761E-3</v>
          </cell>
          <cell r="G8">
            <v>1.1404221817640618E-3</v>
          </cell>
          <cell r="H8">
            <v>9.1792857470376964E-4</v>
          </cell>
          <cell r="I8">
            <v>6.8002803361468477E-4</v>
          </cell>
        </row>
        <row r="9">
          <cell r="A9" t="str">
            <v>IMPELC_AT</v>
          </cell>
          <cell r="C9" t="str">
            <v>ELCS</v>
          </cell>
          <cell r="D9">
            <v>15.013805601859447</v>
          </cell>
          <cell r="E9">
            <v>1.5672407466301658E-3</v>
          </cell>
          <cell r="F9">
            <v>1.1969147126901761E-3</v>
          </cell>
          <cell r="G9">
            <v>1.1404221817640618E-3</v>
          </cell>
          <cell r="H9">
            <v>9.1792857470376964E-4</v>
          </cell>
          <cell r="I9">
            <v>6.8002803361468477E-4</v>
          </cell>
        </row>
        <row r="10">
          <cell r="A10" t="str">
            <v>IMPELC_FR</v>
          </cell>
          <cell r="C10" t="str">
            <v>ELC_I-FR</v>
          </cell>
          <cell r="D10">
            <v>28.94862107149482</v>
          </cell>
          <cell r="E10">
            <v>12.779852492616538</v>
          </cell>
          <cell r="F10">
            <v>14.972023295432741</v>
          </cell>
          <cell r="G10">
            <v>11.272471042982158</v>
          </cell>
          <cell r="H10">
            <v>11.356118034288645</v>
          </cell>
          <cell r="I10">
            <v>10.400439758781371</v>
          </cell>
        </row>
        <row r="11">
          <cell r="A11" t="str">
            <v>IMPELC_FR</v>
          </cell>
          <cell r="C11" t="str">
            <v>ELCS</v>
          </cell>
          <cell r="D11">
            <v>28.94862107149482</v>
          </cell>
          <cell r="E11">
            <v>12.779852492616538</v>
          </cell>
          <cell r="F11">
            <v>14.972023295432741</v>
          </cell>
          <cell r="G11">
            <v>11.272471042982158</v>
          </cell>
          <cell r="H11">
            <v>11.356118034288645</v>
          </cell>
          <cell r="I11">
            <v>10.400439758781371</v>
          </cell>
        </row>
        <row r="12">
          <cell r="A12" t="str">
            <v>RNWHYDR1</v>
          </cell>
          <cell r="C12" t="str">
            <v>HYDR</v>
          </cell>
          <cell r="D12">
            <v>66.63240020682602</v>
          </cell>
          <cell r="E12">
            <v>55.764002337537825</v>
          </cell>
          <cell r="F12">
            <v>65.54780890141825</v>
          </cell>
          <cell r="G12">
            <v>64.462925282469755</v>
          </cell>
          <cell r="H12">
            <v>62.293205412420335</v>
          </cell>
          <cell r="I12">
            <v>60.123475173979585</v>
          </cell>
        </row>
        <row r="13">
          <cell r="A13" t="str">
            <v>EXPELC_IT</v>
          </cell>
          <cell r="C13" t="str">
            <v>ELC_E-IT</v>
          </cell>
          <cell r="D13">
            <v>71.694107738001975</v>
          </cell>
          <cell r="E13">
            <v>34.199163130036418</v>
          </cell>
          <cell r="F13">
            <v>54.619876782622043</v>
          </cell>
          <cell r="G13">
            <v>55.363414570817305</v>
          </cell>
          <cell r="H13">
            <v>23.667956937364046</v>
          </cell>
          <cell r="I13">
            <v>17.328858603597361</v>
          </cell>
        </row>
        <row r="14">
          <cell r="A14" t="str">
            <v>IMPLNG</v>
          </cell>
          <cell r="C14" t="str">
            <v>LBIO</v>
          </cell>
          <cell r="G14">
            <v>7.4349208284205966E-5</v>
          </cell>
          <cell r="H14">
            <v>1.1339224014101203E-4</v>
          </cell>
          <cell r="I14">
            <v>7.4979251924373399E-5</v>
          </cell>
        </row>
        <row r="15">
          <cell r="A15" t="str">
            <v>IMPLNG</v>
          </cell>
          <cell r="C15" t="str">
            <v>LNGA</v>
          </cell>
          <cell r="G15">
            <v>3.7329484406222786E-4</v>
          </cell>
          <cell r="H15">
            <v>4.241585414808807E-4</v>
          </cell>
          <cell r="I15">
            <v>2.4443446010003817E-4</v>
          </cell>
        </row>
        <row r="16">
          <cell r="A16" t="str">
            <v>IMPURN1</v>
          </cell>
          <cell r="C16" t="str">
            <v>URN</v>
          </cell>
          <cell r="D16">
            <v>250.94817116580776</v>
          </cell>
          <cell r="E16">
            <v>253.30007151350176</v>
          </cell>
          <cell r="F16">
            <v>168.2076332801941</v>
          </cell>
          <cell r="G16">
            <v>177.56386180545724</v>
          </cell>
          <cell r="H16">
            <v>98.94501429660717</v>
          </cell>
        </row>
        <row r="17">
          <cell r="A17" t="str">
            <v>EXPELC_AT</v>
          </cell>
          <cell r="C17" t="str">
            <v>ELC_E-AT</v>
          </cell>
          <cell r="D17">
            <v>6.2295548058735353</v>
          </cell>
          <cell r="E17">
            <v>8.9253584225660085E-5</v>
          </cell>
          <cell r="F17">
            <v>9.4154799072686241E-5</v>
          </cell>
          <cell r="G17">
            <v>1.8429939148621388E-5</v>
          </cell>
          <cell r="H17">
            <v>2.1419275729440805E-5</v>
          </cell>
          <cell r="I17">
            <v>1.5786102906858234E-5</v>
          </cell>
        </row>
        <row r="18">
          <cell r="A18" t="str">
            <v>EXPELC_FR</v>
          </cell>
          <cell r="C18" t="str">
            <v>ELC_E-FR</v>
          </cell>
          <cell r="D18">
            <v>12.753358773472948</v>
          </cell>
          <cell r="E18">
            <v>6.9724441581723402E-5</v>
          </cell>
          <cell r="F18">
            <v>6.8828008906224607E-5</v>
          </cell>
          <cell r="G18">
            <v>3.8030987503052718E-5</v>
          </cell>
          <cell r="H18">
            <v>7.5191677636022835E-5</v>
          </cell>
          <cell r="I18">
            <v>5.3519318454470768E-5</v>
          </cell>
        </row>
        <row r="19">
          <cell r="A19" t="str">
            <v>RNWWND1</v>
          </cell>
          <cell r="C19" t="str">
            <v>WND</v>
          </cell>
          <cell r="D19">
            <v>0.52359017559896592</v>
          </cell>
          <cell r="E19">
            <v>0.54487957585977354</v>
          </cell>
          <cell r="F19">
            <v>0.50275075337308994</v>
          </cell>
          <cell r="G19">
            <v>0.64176293920466509</v>
          </cell>
          <cell r="H19">
            <v>1.0456892852594635</v>
          </cell>
          <cell r="I19">
            <v>1.7036542163904198</v>
          </cell>
        </row>
        <row r="20">
          <cell r="A20" t="str">
            <v>RNWWND2</v>
          </cell>
          <cell r="C20" t="str">
            <v>WND</v>
          </cell>
          <cell r="D20">
            <v>1.4192736572063143E-4</v>
          </cell>
          <cell r="E20">
            <v>1.4247583551413911E-4</v>
          </cell>
          <cell r="F20">
            <v>1.4310642159433829E-4</v>
          </cell>
          <cell r="G20">
            <v>1.4433229794548019E-4</v>
          </cell>
          <cell r="H20">
            <v>1.2285422879000437E-4</v>
          </cell>
          <cell r="I20">
            <v>8.2059805570721954E-5</v>
          </cell>
        </row>
        <row r="21">
          <cell r="A21" t="str">
            <v>RNWMNR1</v>
          </cell>
          <cell r="C21" t="str">
            <v>MNR</v>
          </cell>
          <cell r="D21">
            <v>3.7949456705763152</v>
          </cell>
          <cell r="E21">
            <v>4.7600144646986928</v>
          </cell>
          <cell r="F21">
            <v>5.113346807153067</v>
          </cell>
          <cell r="G21">
            <v>5.702234618303395</v>
          </cell>
          <cell r="H21">
            <v>7.1940802695657808</v>
          </cell>
          <cell r="I21">
            <v>8.999999800018406</v>
          </cell>
        </row>
        <row r="22">
          <cell r="A22" t="str">
            <v>RNWWND3</v>
          </cell>
          <cell r="C22" t="str">
            <v>WND</v>
          </cell>
          <cell r="D22">
            <v>1.2734959041465281E-4</v>
          </cell>
          <cell r="E22">
            <v>1.2784515437989913E-4</v>
          </cell>
          <cell r="F22">
            <v>1.2833983448056724E-4</v>
          </cell>
          <cell r="G22">
            <v>1.2944453007316222E-4</v>
          </cell>
          <cell r="H22">
            <v>1.0943499744873074E-4</v>
          </cell>
          <cell r="I22">
            <v>7.3301148186063553E-5</v>
          </cell>
        </row>
        <row r="23">
          <cell r="A23" t="str">
            <v>RNWMNR2</v>
          </cell>
          <cell r="C23" t="str">
            <v>MNR</v>
          </cell>
          <cell r="D23">
            <v>2.0311079224351958E-3</v>
          </cell>
          <cell r="E23">
            <v>4.7067387850120301</v>
          </cell>
          <cell r="F23">
            <v>4.3539376049746172</v>
          </cell>
          <cell r="G23">
            <v>3.7654842387892025</v>
          </cell>
          <cell r="H23">
            <v>2.273580921059875</v>
          </cell>
          <cell r="I23">
            <v>0.96888237877778605</v>
          </cell>
        </row>
        <row r="24">
          <cell r="A24" t="str">
            <v>RNWWND4</v>
          </cell>
          <cell r="C24" t="str">
            <v>WND</v>
          </cell>
          <cell r="D24">
            <v>7.6476828897855198E-5</v>
          </cell>
          <cell r="E24">
            <v>7.6804216698699463E-5</v>
          </cell>
          <cell r="F24">
            <v>7.7193444864112661E-5</v>
          </cell>
          <cell r="G24">
            <v>7.7818350498001912E-5</v>
          </cell>
          <cell r="H24">
            <v>6.5828469991411113E-5</v>
          </cell>
          <cell r="I24">
            <v>4.6360053534790523E-5</v>
          </cell>
        </row>
        <row r="25">
          <cell r="A25" t="str">
            <v>RNWMNR3</v>
          </cell>
          <cell r="C25" t="str">
            <v>MNR</v>
          </cell>
          <cell r="D25">
            <v>1.1044671419167828E-3</v>
          </cell>
          <cell r="E25">
            <v>1.1873857104470454E-3</v>
          </cell>
          <cell r="F25">
            <v>6.599525481370595E-4</v>
          </cell>
          <cell r="G25">
            <v>2.5748495131929118E-4</v>
          </cell>
          <cell r="H25">
            <v>3.2402666963505633E-4</v>
          </cell>
          <cell r="I25">
            <v>1.7978183649111661E-4</v>
          </cell>
        </row>
        <row r="26">
          <cell r="A26" t="str">
            <v>IMPLFO1</v>
          </cell>
          <cell r="C26" t="str">
            <v>LFO</v>
          </cell>
          <cell r="D26">
            <v>101.72344943290165</v>
          </cell>
          <cell r="E26">
            <v>89.814812772424787</v>
          </cell>
          <cell r="F26">
            <v>67.80542682658627</v>
          </cell>
          <cell r="G26">
            <v>42.440378496607224</v>
          </cell>
          <cell r="H26">
            <v>20.025344895530246</v>
          </cell>
          <cell r="I26">
            <v>4.5961825727489778</v>
          </cell>
        </row>
        <row r="27">
          <cell r="A27" t="str">
            <v>RNWWND5</v>
          </cell>
          <cell r="C27" t="str">
            <v>WND</v>
          </cell>
          <cell r="D27">
            <v>6.622807621889734E-5</v>
          </cell>
          <cell r="E27">
            <v>6.65688863421017E-5</v>
          </cell>
          <cell r="F27">
            <v>6.8320870274002991E-5</v>
          </cell>
          <cell r="G27">
            <v>6.8812863544233561E-5</v>
          </cell>
          <cell r="H27">
            <v>5.8098555907826802E-5</v>
          </cell>
          <cell r="I27">
            <v>3.9619632575775427E-5</v>
          </cell>
        </row>
        <row r="28">
          <cell r="A28" t="str">
            <v>IMPBNGA</v>
          </cell>
          <cell r="C28" t="str">
            <v>BIO</v>
          </cell>
          <cell r="E28">
            <v>0.5165004110820961</v>
          </cell>
          <cell r="F28">
            <v>3.7583962906332186E-5</v>
          </cell>
          <cell r="G28">
            <v>1.8674153443339282E-3</v>
          </cell>
          <cell r="H28">
            <v>0.12195761312821266</v>
          </cell>
          <cell r="I28">
            <v>1.7868466361014478E-4</v>
          </cell>
        </row>
        <row r="29">
          <cell r="A29" t="str">
            <v>RNWGEO1</v>
          </cell>
          <cell r="C29" t="str">
            <v>GEO</v>
          </cell>
          <cell r="H29">
            <v>2.1359988241554779E-3</v>
          </cell>
          <cell r="I29">
            <v>2.1286319967053842E-3</v>
          </cell>
        </row>
        <row r="30">
          <cell r="A30" t="str">
            <v>RNWGEO2</v>
          </cell>
          <cell r="C30" t="str">
            <v>GEO</v>
          </cell>
          <cell r="H30">
            <v>7.2307694892323785E-4</v>
          </cell>
          <cell r="I30">
            <v>7.2937922767710541E-4</v>
          </cell>
        </row>
        <row r="31">
          <cell r="A31" t="str">
            <v>RNWGEO3</v>
          </cell>
          <cell r="C31" t="str">
            <v>GEO</v>
          </cell>
          <cell r="H31">
            <v>3.027311307095256E-4</v>
          </cell>
          <cell r="I31">
            <v>3.0822959022002111E-4</v>
          </cell>
        </row>
        <row r="32">
          <cell r="A32" t="str">
            <v>RNWGEO4</v>
          </cell>
          <cell r="C32" t="str">
            <v>GEO</v>
          </cell>
          <cell r="H32">
            <v>2.3390893486481963E-4</v>
          </cell>
          <cell r="I32">
            <v>2.381836874879284E-4</v>
          </cell>
        </row>
        <row r="33">
          <cell r="A33" t="str">
            <v>RNWGEO5</v>
          </cell>
          <cell r="C33" t="str">
            <v>GEO</v>
          </cell>
          <cell r="H33">
            <v>1.9131038608649227E-4</v>
          </cell>
          <cell r="I33">
            <v>1.9524338987838931E-4</v>
          </cell>
        </row>
        <row r="34">
          <cell r="A34" t="str">
            <v>IMPGSL</v>
          </cell>
          <cell r="C34" t="str">
            <v>GSL</v>
          </cell>
          <cell r="D34">
            <v>77.189654183282485</v>
          </cell>
          <cell r="E34">
            <v>75.594682070246378</v>
          </cell>
          <cell r="F34">
            <v>75.701450894055313</v>
          </cell>
          <cell r="G34">
            <v>63.696227024059318</v>
          </cell>
          <cell r="H34">
            <v>41.684156087694674</v>
          </cell>
          <cell r="I34">
            <v>33.07330727135804</v>
          </cell>
        </row>
        <row r="35">
          <cell r="A35" t="str">
            <v>RNWWOD1</v>
          </cell>
          <cell r="C35" t="str">
            <v>WOD</v>
          </cell>
          <cell r="D35">
            <v>10.182339604712213</v>
          </cell>
          <cell r="E35">
            <v>11.152950672136447</v>
          </cell>
          <cell r="F35">
            <v>12.608867000587102</v>
          </cell>
          <cell r="G35">
            <v>15.035394787868933</v>
          </cell>
          <cell r="H35">
            <v>17.461922275241179</v>
          </cell>
          <cell r="I35">
            <v>17.46192238328895</v>
          </cell>
        </row>
        <row r="36">
          <cell r="A36" t="str">
            <v>RNWWOD2</v>
          </cell>
          <cell r="C36" t="str">
            <v>WOD</v>
          </cell>
          <cell r="D36">
            <v>7.4592164985885772</v>
          </cell>
          <cell r="E36">
            <v>8.0030403660420664</v>
          </cell>
          <cell r="F36">
            <v>8.8187758841907478</v>
          </cell>
          <cell r="G36">
            <v>10.178335639000444</v>
          </cell>
          <cell r="H36">
            <v>10.230788179278113</v>
          </cell>
          <cell r="I36">
            <v>7.6165743437940545</v>
          </cell>
        </row>
        <row r="37">
          <cell r="A37" t="str">
            <v>RNWWOD3</v>
          </cell>
          <cell r="C37" t="str">
            <v>WOD</v>
          </cell>
          <cell r="D37">
            <v>2.6225285182077132</v>
          </cell>
          <cell r="E37">
            <v>3.2650047553475328</v>
          </cell>
          <cell r="F37">
            <v>4.2287187345834099</v>
          </cell>
          <cell r="G37">
            <v>5.8349094025244286</v>
          </cell>
          <cell r="H37">
            <v>6.3806237355946127</v>
          </cell>
          <cell r="I37">
            <v>4.2596718128972526</v>
          </cell>
        </row>
        <row r="38">
          <cell r="A38" t="str">
            <v>RNWWOD4</v>
          </cell>
          <cell r="C38" t="str">
            <v>WOD</v>
          </cell>
          <cell r="D38">
            <v>16.967544964316211</v>
          </cell>
          <cell r="E38">
            <v>16.921792027374313</v>
          </cell>
          <cell r="F38">
            <v>16.85316149181763</v>
          </cell>
          <cell r="G38">
            <v>16.21213596687485</v>
          </cell>
          <cell r="H38">
            <v>13.18740039893893</v>
          </cell>
          <cell r="I38">
            <v>17.922630387601664</v>
          </cell>
        </row>
        <row r="39">
          <cell r="A39" t="str">
            <v>RNWWOD5</v>
          </cell>
          <cell r="C39" t="str">
            <v>WOD</v>
          </cell>
          <cell r="D39">
            <v>7.5383716223070198</v>
          </cell>
          <cell r="E39">
            <v>7.9181140144722164</v>
          </cell>
          <cell r="F39">
            <v>4.7513788182668044</v>
          </cell>
          <cell r="G39">
            <v>1.2689150473185927E-4</v>
          </cell>
          <cell r="H39">
            <v>1.9364394878664857E-4</v>
          </cell>
          <cell r="I39">
            <v>1.2959844919947365E-4</v>
          </cell>
        </row>
        <row r="40">
          <cell r="A40" t="str">
            <v>RNNWWST1</v>
          </cell>
          <cell r="C40" t="str">
            <v>WSTNREN</v>
          </cell>
          <cell r="D40">
            <v>35.611792135569019</v>
          </cell>
          <cell r="E40">
            <v>35.882396720913412</v>
          </cell>
          <cell r="F40">
            <v>35.489493688278102</v>
          </cell>
          <cell r="G40">
            <v>35.334241158649704</v>
          </cell>
          <cell r="H40">
            <v>35.403697802726583</v>
          </cell>
          <cell r="I40">
            <v>35.852895287807016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16.523442946245314</v>
          </cell>
          <cell r="F41">
            <v>23.910747701920055</v>
          </cell>
          <cell r="G41">
            <v>28.830273282415387</v>
          </cell>
          <cell r="H41">
            <v>32.269774355169702</v>
          </cell>
          <cell r="I41">
            <v>39.432680097378757</v>
          </cell>
        </row>
        <row r="42">
          <cell r="A42" t="str">
            <v>IMPHFO1</v>
          </cell>
          <cell r="C42" t="str">
            <v>HFO</v>
          </cell>
          <cell r="D42">
            <v>2.7763691943449333</v>
          </cell>
          <cell r="E42">
            <v>1.1626681268632619</v>
          </cell>
          <cell r="F42">
            <v>6.8430259932327397E-4</v>
          </cell>
          <cell r="G42">
            <v>1.9617797259573723E-4</v>
          </cell>
          <cell r="H42">
            <v>2.535352661696654E-4</v>
          </cell>
        </row>
        <row r="43">
          <cell r="A43" t="str">
            <v>RNWHYDD1</v>
          </cell>
          <cell r="C43" t="str">
            <v>HYDD</v>
          </cell>
          <cell r="D43">
            <v>66.745680037593644</v>
          </cell>
          <cell r="E43">
            <v>49.798801273333211</v>
          </cell>
          <cell r="F43">
            <v>68.537538070498528</v>
          </cell>
          <cell r="G43">
            <v>70.236350553937925</v>
          </cell>
          <cell r="H43">
            <v>72.130021791777523</v>
          </cell>
          <cell r="I43">
            <v>74.274571189527521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1.9857296506766855</v>
          </cell>
          <cell r="H44">
            <v>0.34345998904041986</v>
          </cell>
        </row>
        <row r="45">
          <cell r="A45" t="str">
            <v>IMPBDS</v>
          </cell>
          <cell r="C45" t="str">
            <v>BDS</v>
          </cell>
          <cell r="D45">
            <v>2.4128320643760377</v>
          </cell>
          <cell r="E45">
            <v>1.9530388736941746</v>
          </cell>
          <cell r="F45">
            <v>2.463312129625292</v>
          </cell>
          <cell r="G45">
            <v>3.0152130155624381</v>
          </cell>
          <cell r="H45">
            <v>3.0153238601553563</v>
          </cell>
          <cell r="I45">
            <v>3.0153186422895519</v>
          </cell>
        </row>
        <row r="46">
          <cell r="A46" t="str">
            <v>IMPCOA1</v>
          </cell>
          <cell r="C46" t="str">
            <v>COA</v>
          </cell>
          <cell r="D46">
            <v>3.6600012151567483</v>
          </cell>
          <cell r="E46">
            <v>3.5605010345219372</v>
          </cell>
          <cell r="F46">
            <v>3.2371163801830902</v>
          </cell>
          <cell r="G46">
            <v>3.0318688558263074</v>
          </cell>
          <cell r="H46">
            <v>2.562158924025054</v>
          </cell>
          <cell r="I46">
            <v>2.1148578688391484</v>
          </cell>
        </row>
        <row r="47">
          <cell r="A47" t="str">
            <v>IMPETH</v>
          </cell>
          <cell r="C47" t="str">
            <v>ETH</v>
          </cell>
          <cell r="D47">
            <v>4.4341509254016245</v>
          </cell>
          <cell r="E47">
            <v>4.3777057888329445</v>
          </cell>
          <cell r="F47">
            <v>4.3838955111854263</v>
          </cell>
          <cell r="G47">
            <v>3.8301655054885564</v>
          </cell>
          <cell r="H47">
            <v>3.709968639726644</v>
          </cell>
          <cell r="I47">
            <v>3.8317540742636198</v>
          </cell>
        </row>
        <row r="48">
          <cell r="A48" t="str">
            <v>IMPELC_DE</v>
          </cell>
          <cell r="C48" t="str">
            <v>ELC_I-DE</v>
          </cell>
          <cell r="D48">
            <v>46.398475558414049</v>
          </cell>
          <cell r="E48">
            <v>37.492242555452819</v>
          </cell>
          <cell r="F48">
            <v>35.478696288393728</v>
          </cell>
          <cell r="G48">
            <v>39.47531307069837</v>
          </cell>
          <cell r="H48">
            <v>36.471208281785053</v>
          </cell>
          <cell r="I48">
            <v>31.178945093510439</v>
          </cell>
        </row>
        <row r="49">
          <cell r="A49" t="str">
            <v>IMPELC_DE</v>
          </cell>
          <cell r="C49" t="str">
            <v>ELCS</v>
          </cell>
          <cell r="D49">
            <v>46.398475558414049</v>
          </cell>
          <cell r="E49">
            <v>37.492242555452819</v>
          </cell>
          <cell r="F49">
            <v>35.478696288393728</v>
          </cell>
          <cell r="G49">
            <v>39.47531307069837</v>
          </cell>
          <cell r="H49">
            <v>36.471208281785053</v>
          </cell>
          <cell r="I49">
            <v>31.178945093510439</v>
          </cell>
        </row>
        <row r="50">
          <cell r="A50" t="str">
            <v>RNWWST1</v>
          </cell>
          <cell r="C50" t="str">
            <v>WSTREN</v>
          </cell>
          <cell r="D50">
            <v>33.781107945673504</v>
          </cell>
          <cell r="E50">
            <v>33.781108556080582</v>
          </cell>
          <cell r="F50">
            <v>33.781152155173274</v>
          </cell>
          <cell r="G50">
            <v>33.78110237205312</v>
          </cell>
          <cell r="H50">
            <v>33.781102640054051</v>
          </cell>
          <cell r="I50">
            <v>33.781102961645566</v>
          </cell>
        </row>
        <row r="51">
          <cell r="A51" t="str">
            <v>IMPNGA1</v>
          </cell>
          <cell r="C51" t="str">
            <v>NGA</v>
          </cell>
          <cell r="D51">
            <v>116.935158092588</v>
          </cell>
          <cell r="E51">
            <v>106.71999998503932</v>
          </cell>
          <cell r="F51">
            <v>111.03576057957089</v>
          </cell>
          <cell r="G51">
            <v>122.27430530492326</v>
          </cell>
          <cell r="H51">
            <v>117.81928839669082</v>
          </cell>
          <cell r="I51">
            <v>138.97899093871689</v>
          </cell>
        </row>
        <row r="52">
          <cell r="A52" t="str">
            <v>IMPELC_IT</v>
          </cell>
          <cell r="C52" t="str">
            <v>ELC_I-IT</v>
          </cell>
          <cell r="D52">
            <v>6.7990981767875525</v>
          </cell>
          <cell r="E52">
            <v>5.9043597959006674E-5</v>
          </cell>
          <cell r="F52">
            <v>5.0915001355676736E-5</v>
          </cell>
          <cell r="G52">
            <v>2.2628260956372238E-5</v>
          </cell>
          <cell r="H52">
            <v>3.0137557808764544E-5</v>
          </cell>
          <cell r="I52">
            <v>2.9305144945996091E-5</v>
          </cell>
        </row>
        <row r="53">
          <cell r="A53" t="str">
            <v>IMPELC_IT</v>
          </cell>
          <cell r="C53" t="str">
            <v>ELCS</v>
          </cell>
          <cell r="D53">
            <v>6.7990981767875525</v>
          </cell>
          <cell r="E53">
            <v>5.9043597959006674E-5</v>
          </cell>
          <cell r="F53">
            <v>5.0915001355676736E-5</v>
          </cell>
          <cell r="G53">
            <v>2.2628260956372238E-5</v>
          </cell>
          <cell r="H53">
            <v>3.0137557808764544E-5</v>
          </cell>
          <cell r="I53">
            <v>2.9305144945996091E-5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3.2682039505310958</v>
          </cell>
          <cell r="E4">
            <v>4.1183685223506226</v>
          </cell>
          <cell r="F4">
            <v>0.43215584181309791</v>
          </cell>
          <cell r="G4">
            <v>0.73782590117945757</v>
          </cell>
          <cell r="H4">
            <v>1.0574589064380928</v>
          </cell>
          <cell r="I4">
            <v>1.1750264831175536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3.2682039505310958</v>
          </cell>
          <cell r="E5">
            <v>4.1183685223506226</v>
          </cell>
          <cell r="F5">
            <v>0.43215584181309791</v>
          </cell>
          <cell r="G5">
            <v>0.73782590117945757</v>
          </cell>
          <cell r="H5">
            <v>1.0574589064380928</v>
          </cell>
          <cell r="I5">
            <v>1.1750264831175536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1.8714291724181897E-3</v>
          </cell>
          <cell r="G6">
            <v>2.1544966499973837E-3</v>
          </cell>
          <cell r="H6">
            <v>4.2572875228530592E-5</v>
          </cell>
          <cell r="I6">
            <v>2.2213824259296826E-3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1.8713854773523872E-3</v>
          </cell>
          <cell r="G7">
            <v>2.1544595737656661E-3</v>
          </cell>
          <cell r="H7">
            <v>4.2382657104371548E-5</v>
          </cell>
          <cell r="I7">
            <v>2.221359153054971E-3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1.12674455308639E-5</v>
          </cell>
          <cell r="E8">
            <v>3.3214646446991101E-4</v>
          </cell>
          <cell r="F8">
            <v>4.8593049071293601E-8</v>
          </cell>
          <cell r="G8">
            <v>2.5377358372234099E-8</v>
          </cell>
          <cell r="H8">
            <v>7.1678438045075001E-6</v>
          </cell>
          <cell r="I8">
            <v>3.43903138861428E-4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1.12674455308639E-5</v>
          </cell>
          <cell r="E9">
            <v>3.4341391000077502E-4</v>
          </cell>
          <cell r="F9">
            <v>3.4346250304984597E-4</v>
          </cell>
          <cell r="G9">
            <v>3.43487880408219E-4</v>
          </cell>
          <cell r="H9">
            <v>8.9773731462136306E-6</v>
          </cell>
          <cell r="I9">
            <v>3.4985953245943299E-4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E10">
            <v>2.0555071713142602E-5</v>
          </cell>
          <cell r="F10">
            <v>5.5829704561518199</v>
          </cell>
          <cell r="G10">
            <v>5.9234376687779697</v>
          </cell>
          <cell r="H10">
            <v>5.92225374124531</v>
          </cell>
          <cell r="I10">
            <v>3.03687964684962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E11">
            <v>2.5586028672299683E-7</v>
          </cell>
          <cell r="F11">
            <v>7.1943136154200962E-2</v>
          </cell>
          <cell r="G11">
            <v>7.632879222336697E-2</v>
          </cell>
          <cell r="H11">
            <v>7.6314470310033522E-2</v>
          </cell>
          <cell r="I11">
            <v>3.643793489259381E-2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E12">
            <v>2.7890192283775648E-7</v>
          </cell>
          <cell r="F12">
            <v>7.5752652050906699E-2</v>
          </cell>
          <cell r="G12">
            <v>8.0372288585861165E-2</v>
          </cell>
          <cell r="H12">
            <v>8.0356224440234811E-2</v>
          </cell>
          <cell r="I12">
            <v>4.1205965357525305E-2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E13">
            <v>2.9289778876713699E-7</v>
          </cell>
          <cell r="F13">
            <v>5.9436173228888198E-3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E14">
            <v>2.9289778876713699E-7</v>
          </cell>
          <cell r="F14">
            <v>5.9438969414900879E-3</v>
          </cell>
          <cell r="G14">
            <v>5.9438838311845999E-3</v>
          </cell>
          <cell r="H14">
            <v>6.7573238344267698E-3</v>
          </cell>
          <cell r="I14">
            <v>2.8295706287449619E-3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11.9652686039729</v>
          </cell>
          <cell r="G15">
            <v>22.9258788047559</v>
          </cell>
          <cell r="H15">
            <v>35.128569256036002</v>
          </cell>
          <cell r="I15">
            <v>42.644240992668003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0.40767435762348175</v>
          </cell>
          <cell r="G16">
            <v>0.7902814522281203</v>
          </cell>
          <cell r="H16">
            <v>1.2296724516711612</v>
          </cell>
          <cell r="I16">
            <v>1.5088099993760109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0.21215015255271036</v>
          </cell>
          <cell r="G17">
            <v>0.40648721285028228</v>
          </cell>
          <cell r="H17">
            <v>0.62284697262475153</v>
          </cell>
          <cell r="I17">
            <v>0.75610356369978793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0.40767435762348175</v>
          </cell>
          <cell r="G18">
            <v>0.7902814522281203</v>
          </cell>
          <cell r="H18">
            <v>1.2296724516711612</v>
          </cell>
          <cell r="I18">
            <v>1.5088099993760109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E19">
            <v>1.8150071596788899E-7</v>
          </cell>
          <cell r="F19">
            <v>2.9805788963962E-2</v>
          </cell>
          <cell r="G19">
            <v>2.7938056434134301E-2</v>
          </cell>
          <cell r="H19">
            <v>4.7681982816860202E-2</v>
          </cell>
          <cell r="I19">
            <v>6.8165291577632806E-2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E20">
            <v>1.8150071596788899E-7</v>
          </cell>
          <cell r="F20">
            <v>2.9805970464677999E-2</v>
          </cell>
          <cell r="G20">
            <v>5.7744014751669979E-2</v>
          </cell>
          <cell r="H20">
            <v>8.9715966914416384E-2</v>
          </cell>
          <cell r="I20">
            <v>0.11024546997445686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0.46151792335062081</v>
          </cell>
          <cell r="E21">
            <v>0.5445750969298373</v>
          </cell>
          <cell r="F21">
            <v>0.54457521498472605</v>
          </cell>
          <cell r="G21">
            <v>0.54457526923531185</v>
          </cell>
          <cell r="H21">
            <v>0.54457553933929326</v>
          </cell>
          <cell r="I21">
            <v>0.54457580721106991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0.46151792335062081</v>
          </cell>
          <cell r="E22">
            <v>0.5445750969298373</v>
          </cell>
          <cell r="F22">
            <v>0.54457521498472605</v>
          </cell>
          <cell r="G22">
            <v>0.54457526923531185</v>
          </cell>
          <cell r="H22">
            <v>0.54457553933929326</v>
          </cell>
          <cell r="I22">
            <v>0.54457580721106991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0.62578701471270615</v>
          </cell>
          <cell r="E23">
            <v>0.73757349471309741</v>
          </cell>
          <cell r="F23">
            <v>0.73632705124695352</v>
          </cell>
          <cell r="G23">
            <v>0.73425878998019489</v>
          </cell>
          <cell r="H23">
            <v>0.73015714771748819</v>
          </cell>
          <cell r="I23">
            <v>0.72610107628142662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5.1868950309924304E-3</v>
          </cell>
          <cell r="F24">
            <v>1.8275745662414799E-6</v>
          </cell>
          <cell r="G24">
            <v>8.3506384987215796E-7</v>
          </cell>
          <cell r="H24">
            <v>1.0754056278917099E-2</v>
          </cell>
          <cell r="I24">
            <v>1.8736132067006799E-2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3.5047547732765E-2</v>
          </cell>
          <cell r="F25">
            <v>3.503153951280271E-2</v>
          </cell>
          <cell r="G25">
            <v>3.5028208429031198E-2</v>
          </cell>
          <cell r="H25">
            <v>3.7379268164433543E-2</v>
          </cell>
          <cell r="I25">
            <v>3.7802411444903358E-2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1.0467162324224702E-4</v>
          </cell>
          <cell r="H26">
            <v>1.7011109283411488E-4</v>
          </cell>
          <cell r="I26">
            <v>1.5262578737700779E-4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1.0473822117739003E-4</v>
          </cell>
          <cell r="H27">
            <v>1.7022225394069661E-4</v>
          </cell>
          <cell r="I27">
            <v>1.526935141234169E-4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2.0903900820327988E-4</v>
          </cell>
          <cell r="H28">
            <v>3.400061531540185E-4</v>
          </cell>
          <cell r="I28">
            <v>3.0486431185567015E-4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0.52046982540590647</v>
          </cell>
          <cell r="E29">
            <v>0.5972405693586692</v>
          </cell>
          <cell r="F29">
            <v>1.3642641041457761</v>
          </cell>
          <cell r="G29">
            <v>1.6089779324689919</v>
          </cell>
          <cell r="H29">
            <v>2.0304822105950899</v>
          </cell>
          <cell r="I29">
            <v>2.0830277055551107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1.0409396508118134</v>
          </cell>
          <cell r="E30">
            <v>1.1944811387173386</v>
          </cell>
          <cell r="F30">
            <v>2.7285282082915523</v>
          </cell>
          <cell r="G30">
            <v>3.2179558649379816</v>
          </cell>
          <cell r="H30">
            <v>4.0609644211901808</v>
          </cell>
          <cell r="I30">
            <v>4.1660554111102206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5.5048021654441996E-3</v>
          </cell>
          <cell r="F31">
            <v>5.2421974811477597E-2</v>
          </cell>
          <cell r="G31">
            <v>1.67251397475227E-2</v>
          </cell>
          <cell r="H31">
            <v>6.6250476753582796E-2</v>
          </cell>
          <cell r="I31">
            <v>7.2372736043085903E-2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4.0826812887927999E-2</v>
          </cell>
          <cell r="F32">
            <v>9.3248753617224373E-2</v>
          </cell>
          <cell r="G32">
            <v>0.10997386301137209</v>
          </cell>
          <cell r="H32">
            <v>0.13878414689697191</v>
          </cell>
          <cell r="I32">
            <v>0.14237486383080547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4.3871538989615484</v>
          </cell>
          <cell r="E33">
            <v>5.0342716633687772</v>
          </cell>
          <cell r="F33">
            <v>5.3807210223761004</v>
          </cell>
          <cell r="G33">
            <v>5.3743835611084538</v>
          </cell>
          <cell r="H33">
            <v>4.3483939032218659</v>
          </cell>
          <cell r="I33">
            <v>3.3635830727159424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6.0932693041132602</v>
          </cell>
          <cell r="E34">
            <v>7.0051564906059625</v>
          </cell>
          <cell r="F34">
            <v>7.5083597129424682</v>
          </cell>
          <cell r="G34">
            <v>7.3758695498209246</v>
          </cell>
          <cell r="H34">
            <v>5.8614912297986521</v>
          </cell>
          <cell r="I34">
            <v>4.4807848030555464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E35">
            <v>5.7395583297638997E-2</v>
          </cell>
          <cell r="F35">
            <v>2.3124469406354799E-2</v>
          </cell>
          <cell r="G35">
            <v>4.1508889286622402E-8</v>
          </cell>
          <cell r="H35">
            <v>0.100067414116919</v>
          </cell>
          <cell r="I35">
            <v>9.4794126474708099E-2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0.411823635359715</v>
          </cell>
          <cell r="F36">
            <v>0.43494809196723094</v>
          </cell>
          <cell r="G36">
            <v>0.43494809111604321</v>
          </cell>
          <cell r="H36">
            <v>0.35191490821019455</v>
          </cell>
          <cell r="I36">
            <v>0.27221401432963133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3.5248460920271754E-4</v>
          </cell>
          <cell r="I37">
            <v>3.6601509851870082E-4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3.5604505980072485E-4</v>
          </cell>
          <cell r="I38">
            <v>3.6971222072596026E-4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9.0453972722271004E-8</v>
          </cell>
          <cell r="H39">
            <v>5.9577264387063202E-5</v>
          </cell>
          <cell r="I39">
            <v>1.0629554625949299E-6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9.0453972722271004E-8</v>
          </cell>
          <cell r="H40">
            <v>5.99402349175448E-5</v>
          </cell>
          <cell r="I40">
            <v>6.1003190380139698E-5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6.1735445695822717</v>
          </cell>
          <cell r="E41">
            <v>5.9947657215021719</v>
          </cell>
          <cell r="F41">
            <v>6.5028125465015618</v>
          </cell>
          <cell r="G41">
            <v>7.7034035991378573</v>
          </cell>
          <cell r="H41">
            <v>7.5801710443321113</v>
          </cell>
          <cell r="I41">
            <v>7.2615992024984335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8.5743674577531568</v>
          </cell>
          <cell r="E42">
            <v>8.6406505038144061</v>
          </cell>
          <cell r="F42">
            <v>9.936059002953769</v>
          </cell>
          <cell r="G42">
            <v>11.664220481577606</v>
          </cell>
          <cell r="H42">
            <v>11.34303945399963</v>
          </cell>
          <cell r="I42">
            <v>10.72731244315902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1.5936406290911501E-4</v>
          </cell>
          <cell r="E43">
            <v>5.2533650225279405E-7</v>
          </cell>
          <cell r="F43">
            <v>2.4087413629295899E-2</v>
          </cell>
          <cell r="G43">
            <v>9.2798006888298604E-2</v>
          </cell>
          <cell r="H43">
            <v>0.16908836496611901</v>
          </cell>
          <cell r="I43">
            <v>0.29088858034193099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0.47857964188002111</v>
          </cell>
          <cell r="E44">
            <v>0.47858014139141919</v>
          </cell>
          <cell r="F44">
            <v>0.50266750236850954</v>
          </cell>
          <cell r="G44">
            <v>0.59546542301632654</v>
          </cell>
          <cell r="H44">
            <v>0.58594808167930501</v>
          </cell>
          <cell r="I44">
            <v>0.56131714837040303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5.1850537088786579</v>
          </cell>
          <cell r="E45">
            <v>5.5675575236674302</v>
          </cell>
          <cell r="F45">
            <v>12.093955288462919</v>
          </cell>
          <cell r="G45">
            <v>12.094023784730126</v>
          </cell>
          <cell r="H45">
            <v>10.829449130124516</v>
          </cell>
          <cell r="I45">
            <v>12.162054158774056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5.1850537088786579</v>
          </cell>
          <cell r="E46">
            <v>5.5675575236674302</v>
          </cell>
          <cell r="F46">
            <v>12.093955288462919</v>
          </cell>
          <cell r="G46">
            <v>12.094023784730126</v>
          </cell>
          <cell r="H46">
            <v>10.829449130124516</v>
          </cell>
          <cell r="I46">
            <v>12.162054158774056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5.6086390964869235</v>
          </cell>
          <cell r="E47">
            <v>6.0095194325812615</v>
          </cell>
          <cell r="F47">
            <v>13.012277001161786</v>
          </cell>
          <cell r="G47">
            <v>12.943412291251803</v>
          </cell>
          <cell r="H47">
            <v>11.468505448132918</v>
          </cell>
          <cell r="I47">
            <v>12.80216227239374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3.5351141375103098E-3</v>
          </cell>
          <cell r="F48">
            <v>0.51258562623072201</v>
          </cell>
          <cell r="G48">
            <v>4.7510751017335699E-2</v>
          </cell>
          <cell r="H48">
            <v>0.42353914792552</v>
          </cell>
          <cell r="I48">
            <v>0.59001278867427998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0.44431487240443329</v>
          </cell>
          <cell r="F49">
            <v>0.95531038588874106</v>
          </cell>
          <cell r="G49">
            <v>0.99899998223771802</v>
          </cell>
          <cell r="H49">
            <v>0.92220117511918787</v>
          </cell>
          <cell r="I49">
            <v>1.0561106590474485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0.22724141672586284</v>
          </cell>
          <cell r="G50">
            <v>0.26357564411768369</v>
          </cell>
          <cell r="H50">
            <v>0.28155270244519176</v>
          </cell>
          <cell r="I50">
            <v>0.5112721387131256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0.22726324822883009</v>
          </cell>
          <cell r="G51">
            <v>0.26360146056787886</v>
          </cell>
          <cell r="H51">
            <v>0.28158209384718336</v>
          </cell>
          <cell r="I51">
            <v>0.51130890822201658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1.89610792508709E-6</v>
          </cell>
          <cell r="E52">
            <v>4.9692186560912999E-8</v>
          </cell>
          <cell r="F52">
            <v>5.7844476284765599E-2</v>
          </cell>
          <cell r="G52">
            <v>1.8702564690037501E-2</v>
          </cell>
          <cell r="H52">
            <v>6.1682210447677598E-2</v>
          </cell>
          <cell r="I52">
            <v>6.10160379077802E-2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1.9004477651475942E-6</v>
          </cell>
          <cell r="E53">
            <v>7.4115041848484009E-8</v>
          </cell>
          <cell r="F53">
            <v>5.7844527444098265E-2</v>
          </cell>
          <cell r="G53">
            <v>7.6546240936836818E-2</v>
          </cell>
          <cell r="H53">
            <v>9.5985810197889168E-2</v>
          </cell>
          <cell r="I53">
            <v>0.11055207596306915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5.6421294814372018E-2</v>
          </cell>
          <cell r="F54">
            <v>3.6394561171337421E-3</v>
          </cell>
          <cell r="G54">
            <v>6.5933691880049354E-3</v>
          </cell>
          <cell r="H54">
            <v>1.028549411698175E-2</v>
          </cell>
          <cell r="I54">
            <v>1.2964779246518107E-2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2.9066887564916168</v>
          </cell>
          <cell r="E55">
            <v>3.9840372065940097</v>
          </cell>
          <cell r="F55">
            <v>4.3841694184566071</v>
          </cell>
          <cell r="G55">
            <v>4.7747356447764924</v>
          </cell>
          <cell r="H55">
            <v>4.9128566748591904</v>
          </cell>
          <cell r="I55">
            <v>4.8725548153282157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2.7868625752049296</v>
          </cell>
          <cell r="E56">
            <v>3.6846280313038595</v>
          </cell>
          <cell r="F56">
            <v>1.3577775527336184</v>
          </cell>
          <cell r="G56">
            <v>1.5069546020894802</v>
          </cell>
          <cell r="H56">
            <v>1.5616396649107114</v>
          </cell>
          <cell r="I56">
            <v>1.5484513519149512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2.6464497768793445</v>
          </cell>
          <cell r="E57">
            <v>1.9152202576059221</v>
          </cell>
          <cell r="F57">
            <v>1.354799873537746</v>
          </cell>
          <cell r="G57">
            <v>1.5701200832927404</v>
          </cell>
          <cell r="H57">
            <v>1.539487691523667</v>
          </cell>
          <cell r="I57">
            <v>1.5173716340070178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0.36274211330930589</v>
          </cell>
          <cell r="F58">
            <v>6.779800223139E-2</v>
          </cell>
          <cell r="G58">
            <v>0.12604974922498921</v>
          </cell>
          <cell r="H58">
            <v>0.17724990081476835</v>
          </cell>
          <cell r="I58">
            <v>0.21987647688216017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9.2187292747381289</v>
          </cell>
          <cell r="E59">
            <v>11.056963618742508</v>
          </cell>
          <cell r="F59">
            <v>7.9058006030746828</v>
          </cell>
          <cell r="G59">
            <v>8.7735776486623234</v>
          </cell>
          <cell r="H59">
            <v>8.9460805510391577</v>
          </cell>
          <cell r="I59">
            <v>8.8482126004065158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0.32991962295071398</v>
          </cell>
          <cell r="E60">
            <v>6.9550790331500897E-2</v>
          </cell>
          <cell r="H60">
            <v>3.21069766605452E-8</v>
          </cell>
          <cell r="I60">
            <v>1.7657185121208601E-2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0.32991962295071398</v>
          </cell>
          <cell r="E61">
            <v>0.399470413282215</v>
          </cell>
          <cell r="F61">
            <v>0.399470413282215</v>
          </cell>
          <cell r="G61">
            <v>0.399470413282215</v>
          </cell>
          <cell r="H61">
            <v>0.39947046425525701</v>
          </cell>
          <cell r="I61">
            <v>0.41712764937646601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1.3409415522794484E-2</v>
          </cell>
          <cell r="E62">
            <v>9.9724583695879051E-6</v>
          </cell>
          <cell r="F62">
            <v>0.11990727625089755</v>
          </cell>
          <cell r="G62">
            <v>0.21238842601607921</v>
          </cell>
          <cell r="H62">
            <v>0.31127750897764822</v>
          </cell>
          <cell r="I62">
            <v>0.34727252423132032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1.4220787415215033E-2</v>
          </cell>
          <cell r="E63">
            <v>9.9713739074192612E-6</v>
          </cell>
          <cell r="F63">
            <v>0.11877798106971259</v>
          </cell>
          <cell r="G63">
            <v>0.20925008295626349</v>
          </cell>
          <cell r="H63">
            <v>0.30510090022174036</v>
          </cell>
          <cell r="I63">
            <v>0.33968168908266183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2.7630202938009534E-2</v>
          </cell>
          <cell r="E64">
            <v>2.0391063410969799E-5</v>
          </cell>
          <cell r="F64">
            <v>0.23868481610216466</v>
          </cell>
          <cell r="G64">
            <v>0.42163850897234306</v>
          </cell>
          <cell r="H64">
            <v>0.61637840919938769</v>
          </cell>
          <cell r="I64">
            <v>0.68695421331398243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73.238310868963453</v>
          </cell>
          <cell r="E65">
            <v>78.573830731233144</v>
          </cell>
          <cell r="F65">
            <v>60.191770426999959</v>
          </cell>
          <cell r="G65">
            <v>56.955507991778482</v>
          </cell>
          <cell r="H65">
            <v>51.716045494457703</v>
          </cell>
          <cell r="I65">
            <v>46.943816558437831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6.9642332811691743</v>
          </cell>
          <cell r="F66">
            <v>0.43362297242285192</v>
          </cell>
          <cell r="G66">
            <v>0.41436880778396634</v>
          </cell>
          <cell r="H66">
            <v>0.36489989162891689</v>
          </cell>
          <cell r="I66">
            <v>0.32516101903337874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6.1735445695822717</v>
          </cell>
          <cell r="E67">
            <v>5.9947657215021719</v>
          </cell>
          <cell r="F67">
            <v>6.5028125465015618</v>
          </cell>
          <cell r="G67">
            <v>7.7034035991378573</v>
          </cell>
          <cell r="H67">
            <v>7.5801710443321113</v>
          </cell>
          <cell r="I67">
            <v>7.2615992024984335</v>
          </cell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5.5539003162587139</v>
          </cell>
          <cell r="E68">
            <v>6.0159356461547304</v>
          </cell>
          <cell r="F68">
            <v>4.1696546021353962</v>
          </cell>
          <cell r="G68">
            <v>4.6979588992590511</v>
          </cell>
          <cell r="H68">
            <v>4.9398205895567449</v>
          </cell>
          <cell r="I68">
            <v>4.682076308310597</v>
          </cell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2.3940344822365627</v>
          </cell>
          <cell r="E69">
            <v>1.6927638815639676E-2</v>
          </cell>
          <cell r="F69">
            <v>0.46415427129107562</v>
          </cell>
          <cell r="G69">
            <v>0.34577457893861829</v>
          </cell>
          <cell r="H69">
            <v>0.2785533685856848</v>
          </cell>
          <cell r="I69">
            <v>0.22777969452845725</v>
          </cell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1.2230657840299082</v>
          </cell>
          <cell r="E70">
            <v>1.3407659443506508</v>
          </cell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4.2612048627251333</v>
          </cell>
          <cell r="E71">
            <v>4.6176481674942833</v>
          </cell>
          <cell r="F71">
            <v>5.5696767832974263</v>
          </cell>
          <cell r="G71">
            <v>7.83264196804849</v>
          </cell>
          <cell r="H71">
            <v>10.492327726757996</v>
          </cell>
          <cell r="I71">
            <v>12.740112432534712</v>
          </cell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1.8770700955730646</v>
          </cell>
          <cell r="E72">
            <v>2.1600820291150953</v>
          </cell>
          <cell r="F72">
            <v>0.46011599675274145</v>
          </cell>
          <cell r="G72">
            <v>0.90363898193431935</v>
          </cell>
          <cell r="H72">
            <v>1.2004353553503369</v>
          </cell>
          <cell r="I72">
            <v>1.3797453502543338</v>
          </cell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0.68564875269951431</v>
          </cell>
          <cell r="E73">
            <v>0.74268862677036696</v>
          </cell>
          <cell r="F73">
            <v>0.60710803385114331</v>
          </cell>
          <cell r="G73">
            <v>1.634082484979082</v>
          </cell>
          <cell r="H73">
            <v>3.5287952376836844</v>
          </cell>
          <cell r="I73">
            <v>3.6988918361662688</v>
          </cell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0.62699346723275762</v>
          </cell>
          <cell r="E74">
            <v>0.68733130228433004</v>
          </cell>
          <cell r="F74">
            <v>0.68718083434905397</v>
          </cell>
          <cell r="G74">
            <v>0.68727251179951632</v>
          </cell>
          <cell r="H74">
            <v>5.7868140053815237E-3</v>
          </cell>
          <cell r="I74">
            <v>0.44528836146883377</v>
          </cell>
        </row>
        <row r="75">
          <cell r="A75" t="str">
            <v>SCOM-SHDEM</v>
          </cell>
          <cell r="B75" t="str">
            <v>VAR_fin</v>
          </cell>
          <cell r="C75" t="str">
            <v>SCOM-SHLTHC-WOD</v>
          </cell>
          <cell r="G75">
            <v>9.894105462869879E-4</v>
          </cell>
          <cell r="H75">
            <v>1.0533429410555129E-3</v>
          </cell>
          <cell r="I75">
            <v>5.4565806798840318E-4</v>
          </cell>
        </row>
        <row r="76">
          <cell r="A76" t="str">
            <v>SCOM-SHDEM</v>
          </cell>
          <cell r="B76" t="str">
            <v>VAR_fin</v>
          </cell>
          <cell r="C76" t="str">
            <v>SCOM-SHNGA</v>
          </cell>
          <cell r="D76">
            <v>24.189714031025499</v>
          </cell>
          <cell r="E76">
            <v>25.326919655907712</v>
          </cell>
          <cell r="F76">
            <v>18.409109339077766</v>
          </cell>
          <cell r="G76">
            <v>15.032833547797733</v>
          </cell>
          <cell r="H76">
            <v>9.3067741041915557</v>
          </cell>
          <cell r="I76">
            <v>5.4607523710798791</v>
          </cell>
        </row>
        <row r="77">
          <cell r="A77" t="str">
            <v>SCOM-SHDEM</v>
          </cell>
          <cell r="B77" t="str">
            <v>VAR_fin</v>
          </cell>
          <cell r="C77" t="str">
            <v>SCOM-SHNGAH</v>
          </cell>
          <cell r="F77">
            <v>5.5271020454251865</v>
          </cell>
          <cell r="G77">
            <v>6.8198599948072296</v>
          </cell>
          <cell r="H77">
            <v>7.952592311308023</v>
          </cell>
          <cell r="I77">
            <v>8.6515702658248301</v>
          </cell>
        </row>
        <row r="78">
          <cell r="A78" t="str">
            <v>SCOM-SHDEM</v>
          </cell>
          <cell r="B78" t="str">
            <v>VAR_fin</v>
          </cell>
          <cell r="C78" t="str">
            <v>SCOM-SHLTHC-BIO</v>
          </cell>
          <cell r="D78">
            <v>1.4100647920190956</v>
          </cell>
          <cell r="E78">
            <v>1.5273696708311824</v>
          </cell>
          <cell r="F78">
            <v>1.3917380469843101</v>
          </cell>
          <cell r="G78">
            <v>1.1684701863791074</v>
          </cell>
          <cell r="H78">
            <v>0.77110920435262775</v>
          </cell>
          <cell r="I78">
            <v>0.65597143335444352</v>
          </cell>
        </row>
        <row r="79">
          <cell r="A79" t="str">
            <v>SCOM-SHDEM</v>
          </cell>
          <cell r="B79" t="str">
            <v>VAR_fin</v>
          </cell>
          <cell r="C79" t="str">
            <v>SCOM-SHLTHC-HFC</v>
          </cell>
          <cell r="G79">
            <v>1.4761129961590706E-4</v>
          </cell>
          <cell r="H79">
            <v>2.5088115655126712E-4</v>
          </cell>
          <cell r="I79">
            <v>2.2081386922368296E-4</v>
          </cell>
        </row>
        <row r="80">
          <cell r="A80" t="str">
            <v>SCOM-SHDEM</v>
          </cell>
          <cell r="B80" t="str">
            <v>VAR_fin</v>
          </cell>
          <cell r="C80" t="str">
            <v>SCOM-SHLFO</v>
          </cell>
          <cell r="D80">
            <v>24.843069408206294</v>
          </cell>
          <cell r="E80">
            <v>23.179168179673567</v>
          </cell>
          <cell r="F80">
            <v>15.969501850203754</v>
          </cell>
          <cell r="G80">
            <v>9.7140734384495424</v>
          </cell>
          <cell r="H80">
            <v>5.2934957620306156</v>
          </cell>
          <cell r="I80">
            <v>1.4141270691116863</v>
          </cell>
        </row>
        <row r="81">
          <cell r="A81" t="str">
            <v>ITOT-SWHSTG-NGAHP</v>
          </cell>
          <cell r="B81" t="str">
            <v>VAR_fout</v>
          </cell>
          <cell r="C81" t="str">
            <v>ITOT-SWHANGAH</v>
          </cell>
          <cell r="F81">
            <v>3.5172082947261567E-4</v>
          </cell>
          <cell r="G81">
            <v>2.2294099718915791E-4</v>
          </cell>
          <cell r="H81">
            <v>4.3648112587098048E-4</v>
          </cell>
          <cell r="I81">
            <v>2.3720318960491855E-3</v>
          </cell>
        </row>
        <row r="82">
          <cell r="A82" t="str">
            <v>ITOT-SWHSTG-NGAHP</v>
          </cell>
          <cell r="B82" t="str">
            <v>VAR_fin</v>
          </cell>
          <cell r="C82" t="str">
            <v>ITOT-SWHANGAH</v>
          </cell>
          <cell r="F82">
            <v>4.5403372920050972E-4</v>
          </cell>
          <cell r="G82">
            <v>2.7928158061054042E-4</v>
          </cell>
          <cell r="H82">
            <v>5.145853614594016E-4</v>
          </cell>
          <cell r="I82">
            <v>2.6379329927265281E-3</v>
          </cell>
        </row>
        <row r="83">
          <cell r="A83" t="str">
            <v>ITOT-SWHSTG-NGAHP</v>
          </cell>
          <cell r="B83" t="str">
            <v>VAR_ncap</v>
          </cell>
          <cell r="C83" t="str">
            <v>-</v>
          </cell>
          <cell r="D83">
            <v>2.3571349254124E-4</v>
          </cell>
          <cell r="E83">
            <v>2.2731457512919798E-6</v>
          </cell>
          <cell r="F83">
            <v>4.4038807865337602E-4</v>
          </cell>
          <cell r="G83">
            <v>9.4142998842898105E-4</v>
          </cell>
          <cell r="H83">
            <v>7.0187239731779399E-4</v>
          </cell>
          <cell r="I83">
            <v>5.0818873332806897E-3</v>
          </cell>
        </row>
        <row r="84">
          <cell r="A84" t="str">
            <v>ITOT-SWHSTG-NGAHP</v>
          </cell>
          <cell r="B84" t="str">
            <v>VAR_cap</v>
          </cell>
          <cell r="C84" t="str">
            <v>-</v>
          </cell>
          <cell r="D84">
            <v>2.3571349254124E-4</v>
          </cell>
          <cell r="E84">
            <v>8.692505570770013E-6</v>
          </cell>
          <cell r="F84">
            <v>4.4797354597156695E-4</v>
          </cell>
          <cell r="G84">
            <v>1.38685052851509E-3</v>
          </cell>
          <cell r="H84">
            <v>2.4849095752035146E-3</v>
          </cell>
          <cell r="I84">
            <v>6.0379881549099401E-3</v>
          </cell>
        </row>
        <row r="85">
          <cell r="A85" t="str">
            <v>ITOT-STG-ELCSPEC</v>
          </cell>
          <cell r="B85" t="str">
            <v>VAR_fout</v>
          </cell>
          <cell r="C85" t="str">
            <v>ITOT-ELS</v>
          </cell>
          <cell r="E85">
            <v>4.3475786380065282E-3</v>
          </cell>
          <cell r="F85">
            <v>6.2042466636267725E-3</v>
          </cell>
          <cell r="G85">
            <v>7.8116890279594065E-2</v>
          </cell>
          <cell r="H85">
            <v>0.36261508905516243</v>
          </cell>
          <cell r="I85">
            <v>0.37050139362946455</v>
          </cell>
        </row>
        <row r="86">
          <cell r="A86" t="str">
            <v>ITOT-STG-ELCSPEC</v>
          </cell>
          <cell r="B86" t="str">
            <v>VAR_fin</v>
          </cell>
          <cell r="C86" t="str">
            <v>ITOT-ELS</v>
          </cell>
          <cell r="E86">
            <v>4.3475786380065143E-3</v>
          </cell>
          <cell r="F86">
            <v>6.2042466636267795E-3</v>
          </cell>
          <cell r="G86">
            <v>7.8116937530336022E-2</v>
          </cell>
          <cell r="H86">
            <v>0.36261543118937917</v>
          </cell>
          <cell r="I86">
            <v>0.37050180250450959</v>
          </cell>
        </row>
        <row r="87">
          <cell r="A87" t="str">
            <v>ITOT-STG-ELCSPEC</v>
          </cell>
          <cell r="B87" t="str">
            <v>VAR_ncap</v>
          </cell>
          <cell r="C87" t="str">
            <v>-</v>
          </cell>
          <cell r="E87">
            <v>1.6308298505099999E-4</v>
          </cell>
          <cell r="F87">
            <v>6.5069226417250803E-5</v>
          </cell>
          <cell r="G87">
            <v>2.5579112283586501E-3</v>
          </cell>
          <cell r="H87">
            <v>7.8763982112464004E-5</v>
          </cell>
          <cell r="I87">
            <v>4.3172534719899099E-3</v>
          </cell>
        </row>
        <row r="88">
          <cell r="A88" t="str">
            <v>ITOT-STG-ELCSPEC</v>
          </cell>
          <cell r="B88" t="str">
            <v>VAR_cap</v>
          </cell>
          <cell r="C88" t="str">
            <v>-</v>
          </cell>
          <cell r="E88">
            <v>1.6308298505099999E-4</v>
          </cell>
          <cell r="F88">
            <v>2.2810043194156906E-4</v>
          </cell>
          <cell r="G88">
            <v>2.7858968271411563E-3</v>
          </cell>
          <cell r="H88">
            <v>1.3985916109163329E-2</v>
          </cell>
          <cell r="I88">
            <v>1.3985986191500585E-2</v>
          </cell>
        </row>
        <row r="89">
          <cell r="A89" t="str">
            <v>D-RHES_LTH_CHPNGA</v>
          </cell>
          <cell r="B89" t="str">
            <v>VAR_fout</v>
          </cell>
          <cell r="C89" t="str">
            <v>RHSA_LTH</v>
          </cell>
          <cell r="D89">
            <v>1.4381624861646168E-4</v>
          </cell>
          <cell r="E89">
            <v>3.9919809665426212E-7</v>
          </cell>
          <cell r="F89">
            <v>2.3695844938395159E-5</v>
          </cell>
          <cell r="G89">
            <v>3.7276381139331481E-5</v>
          </cell>
          <cell r="H89">
            <v>4.2037881109571546E-5</v>
          </cell>
          <cell r="I89">
            <v>9.8349164991712529E-4</v>
          </cell>
        </row>
        <row r="90">
          <cell r="A90" t="str">
            <v>D-RHES_LTH_CHPNGA</v>
          </cell>
          <cell r="B90" t="str">
            <v>VAR_fout</v>
          </cell>
          <cell r="C90" t="str">
            <v>LTH</v>
          </cell>
          <cell r="F90">
            <v>1.5943373289012399E-5</v>
          </cell>
          <cell r="G90">
            <v>1.2722717585806136E-5</v>
          </cell>
          <cell r="H90">
            <v>2.2541117769755556E-5</v>
          </cell>
          <cell r="I90">
            <v>2.0976502044849771E-5</v>
          </cell>
        </row>
        <row r="91">
          <cell r="A91" t="str">
            <v>D-RHES_LTH_CHPNGA</v>
          </cell>
          <cell r="B91" t="str">
            <v>VAR_fout</v>
          </cell>
          <cell r="C91" t="str">
            <v>RHES_LTH_CHPNGA_ON</v>
          </cell>
          <cell r="D91">
            <v>1.3745681468880616E-2</v>
          </cell>
          <cell r="E91">
            <v>1.6557666320302666E-3</v>
          </cell>
          <cell r="F91">
            <v>1.8832302299446815</v>
          </cell>
          <cell r="G91">
            <v>1.9612923356214409</v>
          </cell>
          <cell r="H91">
            <v>2.8424664197435296</v>
          </cell>
          <cell r="I91">
            <v>2.6704539757513968</v>
          </cell>
        </row>
        <row r="92">
          <cell r="A92" t="str">
            <v>D-RHES_LTH_CHPNGA</v>
          </cell>
          <cell r="B92" t="str">
            <v>VAR_fin</v>
          </cell>
          <cell r="C92" t="str">
            <v>RHES_LTH_CHPNGA</v>
          </cell>
          <cell r="D92">
            <v>1.3889497717497087E-2</v>
          </cell>
          <cell r="E92">
            <v>1.6567461810603314E-3</v>
          </cell>
          <cell r="F92">
            <v>1.8832698977444862</v>
          </cell>
          <cell r="G92">
            <v>1.9613423692492284</v>
          </cell>
          <cell r="H92">
            <v>2.8425310838911888</v>
          </cell>
          <cell r="I92">
            <v>2.6714584439033553</v>
          </cell>
        </row>
        <row r="93">
          <cell r="A93" t="str">
            <v>D-ICOA</v>
          </cell>
          <cell r="B93" t="str">
            <v>VAR_fout</v>
          </cell>
          <cell r="C93" t="str">
            <v>ICOA</v>
          </cell>
          <cell r="D93">
            <v>3.5600006457603204</v>
          </cell>
          <cell r="E93">
            <v>3.4647169942733389</v>
          </cell>
          <cell r="F93">
            <v>3.2132939812462782</v>
          </cell>
          <cell r="G93">
            <v>3.0271423380016049</v>
          </cell>
          <cell r="H93">
            <v>2.562158924025054</v>
          </cell>
          <cell r="I93">
            <v>2.1148578688391484</v>
          </cell>
        </row>
        <row r="94">
          <cell r="A94" t="str">
            <v>D-ICOA</v>
          </cell>
          <cell r="B94" t="str">
            <v>VAR_fout</v>
          </cell>
          <cell r="C94" t="str">
            <v>CO2</v>
          </cell>
          <cell r="D94">
            <v>330.01205986198198</v>
          </cell>
          <cell r="E94">
            <v>321.17926536913899</v>
          </cell>
          <cell r="F94">
            <v>297.87235206153002</v>
          </cell>
          <cell r="G94">
            <v>280.61609473274899</v>
          </cell>
          <cell r="H94">
            <v>237.512132257123</v>
          </cell>
          <cell r="I94">
            <v>196.04732444138901</v>
          </cell>
        </row>
        <row r="95">
          <cell r="A95" t="str">
            <v>D-ICOA</v>
          </cell>
          <cell r="B95" t="str">
            <v>VAR_fin</v>
          </cell>
          <cell r="C95" t="str">
            <v>COA</v>
          </cell>
          <cell r="D95">
            <v>3.5600006457603204</v>
          </cell>
          <cell r="E95">
            <v>3.4647169942733389</v>
          </cell>
          <cell r="F95">
            <v>3.2132939812462782</v>
          </cell>
          <cell r="G95">
            <v>3.0271423380016049</v>
          </cell>
          <cell r="H95">
            <v>2.562158924025054</v>
          </cell>
          <cell r="I95">
            <v>2.1148578688391484</v>
          </cell>
        </row>
        <row r="96">
          <cell r="A96" t="str">
            <v>RHEM-SHCONBR1</v>
          </cell>
          <cell r="B96" t="str">
            <v>VAR_fout</v>
          </cell>
          <cell r="C96" t="str">
            <v>RHEM-SHCON</v>
          </cell>
          <cell r="D96">
            <v>9.8119415854388298E-2</v>
          </cell>
          <cell r="E96">
            <v>0.78034357070902793</v>
          </cell>
          <cell r="F96">
            <v>0.11215364028260068</v>
          </cell>
          <cell r="G96">
            <v>0.10789938013113207</v>
          </cell>
          <cell r="H96">
            <v>9.5575247938607638E-2</v>
          </cell>
          <cell r="I96">
            <v>7.7327357806675601E-2</v>
          </cell>
        </row>
        <row r="97">
          <cell r="A97" t="str">
            <v>RHEM-SHCONBR1</v>
          </cell>
          <cell r="B97" t="str">
            <v>VAR_fin</v>
          </cell>
          <cell r="C97" t="str">
            <v>CON</v>
          </cell>
          <cell r="D97">
            <v>9.8119415854388298E-2</v>
          </cell>
          <cell r="E97">
            <v>0.78034357070902793</v>
          </cell>
          <cell r="F97">
            <v>0.11215364028260068</v>
          </cell>
          <cell r="G97">
            <v>0.10789938013113207</v>
          </cell>
          <cell r="H97">
            <v>9.5575247938607638E-2</v>
          </cell>
          <cell r="I97">
            <v>7.7327357806675601E-2</v>
          </cell>
        </row>
        <row r="98">
          <cell r="A98" t="str">
            <v>RHEM-SHCONBR1</v>
          </cell>
          <cell r="B98" t="str">
            <v>VAR_ncap</v>
          </cell>
          <cell r="C98" t="str">
            <v>-</v>
          </cell>
          <cell r="D98">
            <v>2.7551445786811801E-2</v>
          </cell>
          <cell r="E98">
            <v>2.7551445786811801E-2</v>
          </cell>
        </row>
        <row r="99">
          <cell r="A99" t="str">
            <v>RHEM-SHCONBR1</v>
          </cell>
          <cell r="B99" t="str">
            <v>VAR_cap</v>
          </cell>
          <cell r="C99" t="str">
            <v>-</v>
          </cell>
          <cell r="D99">
            <v>2.7551445786811801E-2</v>
          </cell>
          <cell r="E99">
            <v>5.5102891573623601E-2</v>
          </cell>
          <cell r="F99">
            <v>5.5102891573623601E-2</v>
          </cell>
          <cell r="G99">
            <v>5.5102891573623601E-2</v>
          </cell>
          <cell r="H99">
            <v>5.5102891573623601E-2</v>
          </cell>
          <cell r="I99">
            <v>2.97447151332682E-2</v>
          </cell>
        </row>
        <row r="100">
          <cell r="A100" t="str">
            <v>RHEM-SHELCBR</v>
          </cell>
          <cell r="B100" t="str">
            <v>VAR_fout</v>
          </cell>
          <cell r="C100" t="str">
            <v>RHEM-SHAELCB</v>
          </cell>
          <cell r="D100">
            <v>4.628023917524259</v>
          </cell>
          <cell r="E100">
            <v>2.7794901386469086</v>
          </cell>
          <cell r="F100">
            <v>2.617912738517968E-2</v>
          </cell>
          <cell r="G100">
            <v>6.4736910175991081E-3</v>
          </cell>
          <cell r="H100">
            <v>1.0811563811214976E-3</v>
          </cell>
          <cell r="I100">
            <v>2.0470452003972021E-4</v>
          </cell>
        </row>
        <row r="101">
          <cell r="A101" t="str">
            <v>RHEM-SHELCBR</v>
          </cell>
          <cell r="B101" t="str">
            <v>VAR_fin</v>
          </cell>
          <cell r="C101" t="str">
            <v>RHEM_ELC</v>
          </cell>
          <cell r="D101">
            <v>4.8716041237097407</v>
          </cell>
          <cell r="E101">
            <v>2.9653560038089619</v>
          </cell>
          <cell r="F101">
            <v>2.8508182200124882E-2</v>
          </cell>
          <cell r="G101">
            <v>7.001066526589131E-3</v>
          </cell>
          <cell r="H101">
            <v>1.1694531101892091E-3</v>
          </cell>
          <cell r="I101">
            <v>2.1571927784435978E-4</v>
          </cell>
        </row>
        <row r="102">
          <cell r="A102" t="str">
            <v>RHEM-SHELCBR</v>
          </cell>
          <cell r="B102" t="str">
            <v>VAR_ncap</v>
          </cell>
          <cell r="C102" t="str">
            <v>-</v>
          </cell>
          <cell r="D102">
            <v>7.8325460587639095E-8</v>
          </cell>
          <cell r="E102">
            <v>1.24131972262657E-7</v>
          </cell>
          <cell r="F102">
            <v>1.21034937736053E-7</v>
          </cell>
          <cell r="G102">
            <v>1.17951700160521E-7</v>
          </cell>
          <cell r="H102">
            <v>8.56974539407692E-5</v>
          </cell>
          <cell r="I102">
            <v>5.15591285480263E-8</v>
          </cell>
        </row>
        <row r="103">
          <cell r="A103" t="str">
            <v>RHEM-SHELCBR</v>
          </cell>
          <cell r="B103" t="str">
            <v>VAR_cap</v>
          </cell>
          <cell r="C103" t="str">
            <v>-</v>
          </cell>
          <cell r="D103">
            <v>0.32680122227379954</v>
          </cell>
          <cell r="E103">
            <v>0.32680065392212632</v>
          </cell>
          <cell r="F103">
            <v>5.6017739646885834E-3</v>
          </cell>
          <cell r="G103">
            <v>1.2901368975227201E-3</v>
          </cell>
          <cell r="H103">
            <v>8.6573667557243532E-5</v>
          </cell>
          <cell r="I103">
            <v>5.3394274431623914E-5</v>
          </cell>
        </row>
        <row r="104">
          <cell r="A104" t="str">
            <v>RHNM-SHLTHCHPNGA</v>
          </cell>
          <cell r="B104" t="str">
            <v>VAR_fout</v>
          </cell>
          <cell r="C104" t="str">
            <v>RHNM-SHLTHC-NGA</v>
          </cell>
          <cell r="E104">
            <v>2.5524253431197467E-3</v>
          </cell>
          <cell r="F104">
            <v>0.12134444754322861</v>
          </cell>
          <cell r="G104">
            <v>0.2902902402608562</v>
          </cell>
          <cell r="H104">
            <v>0.5196362967958631</v>
          </cell>
          <cell r="I104">
            <v>0.31479423856684891</v>
          </cell>
        </row>
        <row r="105">
          <cell r="A105" t="str">
            <v>RHNM-SHLTHCHPNGA</v>
          </cell>
          <cell r="B105" t="str">
            <v>VAR_fin</v>
          </cell>
          <cell r="C105" t="str">
            <v>RHNMLTHCHPC</v>
          </cell>
          <cell r="E105">
            <v>2.5524253431197467E-3</v>
          </cell>
          <cell r="F105">
            <v>0.12134444754322861</v>
          </cell>
          <cell r="G105">
            <v>0.2902902402608562</v>
          </cell>
          <cell r="H105">
            <v>0.5196362967958631</v>
          </cell>
          <cell r="I105">
            <v>0.31479423856684891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RHNM_LTH_CHPNGA_ON</v>
          </cell>
          <cell r="E106">
            <v>2.578207417292673E-3</v>
          </cell>
          <cell r="F106">
            <v>0.12257014903356431</v>
          </cell>
          <cell r="G106">
            <v>0.29322246490995563</v>
          </cell>
          <cell r="H106">
            <v>0.52488514827864929</v>
          </cell>
          <cell r="I106">
            <v>0.31797397835035224</v>
          </cell>
        </row>
        <row r="107">
          <cell r="A107" t="str">
            <v>RHNM-SHLTHCHPNGA</v>
          </cell>
          <cell r="B107" t="str">
            <v>VAR_ncap</v>
          </cell>
          <cell r="C107" t="str">
            <v>-</v>
          </cell>
          <cell r="E107">
            <v>5.8490168810864003E-4</v>
          </cell>
          <cell r="F107">
            <v>2.25615094615161E-2</v>
          </cell>
          <cell r="G107">
            <v>2.84857516163784E-2</v>
          </cell>
          <cell r="H107">
            <v>3.2474134415733297E-2</v>
          </cell>
          <cell r="I107">
            <v>3.5836167185235801E-2</v>
          </cell>
        </row>
        <row r="108">
          <cell r="A108" t="str">
            <v>RHNM-SHLTHCHPNGA</v>
          </cell>
          <cell r="B108" t="str">
            <v>VAR_cap</v>
          </cell>
          <cell r="C108" t="str">
            <v>-</v>
          </cell>
          <cell r="E108">
            <v>5.8490168810864003E-4</v>
          </cell>
          <cell r="F108">
            <v>2.2973250074092472E-2</v>
          </cell>
          <cell r="G108">
            <v>5.0183857377353119E-2</v>
          </cell>
          <cell r="H108">
            <v>6.5088276608477935E-2</v>
          </cell>
          <cell r="I108">
            <v>6.3308285861173486E-2</v>
          </cell>
        </row>
        <row r="109">
          <cell r="A109" t="str">
            <v>RHEM-SHCONBR2</v>
          </cell>
          <cell r="B109" t="str">
            <v>VAR_fout</v>
          </cell>
          <cell r="C109" t="str">
            <v>RHEM-SHCON</v>
          </cell>
          <cell r="D109">
            <v>0.15545587078579959</v>
          </cell>
          <cell r="E109">
            <v>1.2154028365689105</v>
          </cell>
          <cell r="F109">
            <v>0.13631442788792225</v>
          </cell>
          <cell r="G109">
            <v>0.1296645423593126</v>
          </cell>
          <cell r="H109">
            <v>0.12199859362267947</v>
          </cell>
          <cell r="I109">
            <v>0.12238979243114066</v>
          </cell>
        </row>
        <row r="110">
          <cell r="A110" t="str">
            <v>RHEM-SHCONBR2</v>
          </cell>
          <cell r="B110" t="str">
            <v>VAR_fin</v>
          </cell>
          <cell r="C110" t="str">
            <v>CON</v>
          </cell>
          <cell r="D110">
            <v>0.15545587078579959</v>
          </cell>
          <cell r="E110">
            <v>1.2154028365689105</v>
          </cell>
          <cell r="F110">
            <v>0.13631442788792225</v>
          </cell>
          <cell r="G110">
            <v>0.1296645423593126</v>
          </cell>
          <cell r="H110">
            <v>0.12199859362267947</v>
          </cell>
          <cell r="I110">
            <v>0.12238979243114066</v>
          </cell>
        </row>
        <row r="111">
          <cell r="A111" t="str">
            <v>RHEM-SHCONBR2</v>
          </cell>
          <cell r="B111" t="str">
            <v>VAR_ncap</v>
          </cell>
          <cell r="C111" t="str">
            <v>-</v>
          </cell>
          <cell r="D111">
            <v>4.2911986648700599E-2</v>
          </cell>
          <cell r="E111">
            <v>4.2911986648700599E-2</v>
          </cell>
        </row>
        <row r="112">
          <cell r="A112" t="str">
            <v>RHEM-SHCONBR2</v>
          </cell>
          <cell r="B112" t="str">
            <v>VAR_cap</v>
          </cell>
          <cell r="C112" t="str">
            <v>-</v>
          </cell>
          <cell r="D112">
            <v>4.2911986648700599E-2</v>
          </cell>
          <cell r="E112">
            <v>8.5823973297401199E-2</v>
          </cell>
          <cell r="F112">
            <v>8.5823973297401199E-2</v>
          </cell>
          <cell r="G112">
            <v>8.5823973297401199E-2</v>
          </cell>
          <cell r="H112">
            <v>8.5823973297401199E-2</v>
          </cell>
          <cell r="I112">
            <v>4.63280522025886E-2</v>
          </cell>
        </row>
        <row r="113">
          <cell r="A113" t="str">
            <v>D-RHSA_LTH</v>
          </cell>
          <cell r="B113" t="str">
            <v>VAR_fout</v>
          </cell>
          <cell r="C113" t="str">
            <v>RHSA_LTH</v>
          </cell>
          <cell r="D113">
            <v>1.3283166557595812E-2</v>
          </cell>
          <cell r="E113">
            <v>1.5417871953855313E-6</v>
          </cell>
          <cell r="F113">
            <v>1.1087542275240479E-4</v>
          </cell>
          <cell r="G113">
            <v>1.7176647758952965E-4</v>
          </cell>
          <cell r="H113">
            <v>8.4885860394117912E-2</v>
          </cell>
          <cell r="I113">
            <v>8.1912201507888444E-2</v>
          </cell>
        </row>
        <row r="114">
          <cell r="A114" t="str">
            <v>D-RHSA_LTH</v>
          </cell>
          <cell r="B114" t="str">
            <v>VAR_fin</v>
          </cell>
          <cell r="C114" t="str">
            <v>RHEM_LTH_CHPWOD_ON</v>
          </cell>
          <cell r="H114">
            <v>6.0688680311528526E-7</v>
          </cell>
          <cell r="I114">
            <v>5.8114454268586273E-6</v>
          </cell>
        </row>
        <row r="115">
          <cell r="A115" t="str">
            <v>D-RHSA_LTH</v>
          </cell>
          <cell r="B115" t="str">
            <v>VAR_fin</v>
          </cell>
          <cell r="C115" t="str">
            <v>RHNM_LTH_CHPWOD_ON</v>
          </cell>
          <cell r="G115">
            <v>9.5907145709551076E-7</v>
          </cell>
          <cell r="H115">
            <v>1.7018890452842788E-6</v>
          </cell>
        </row>
        <row r="116">
          <cell r="A116" t="str">
            <v>D-RHSA_LTH</v>
          </cell>
          <cell r="B116" t="str">
            <v>VAR_fin</v>
          </cell>
          <cell r="C116" t="str">
            <v>RHES_LTH_CHPWOD_ON</v>
          </cell>
          <cell r="H116">
            <v>1.0183080100247955E-5</v>
          </cell>
          <cell r="I116">
            <v>3.1521958350418363E-5</v>
          </cell>
        </row>
        <row r="117">
          <cell r="A117" t="str">
            <v>D-RHSA_LTH</v>
          </cell>
          <cell r="B117" t="str">
            <v>VAR_fin</v>
          </cell>
          <cell r="C117" t="str">
            <v>RHNS_LTH_CHPWOD_ON</v>
          </cell>
          <cell r="G117">
            <v>1.5112968560607655E-5</v>
          </cell>
          <cell r="H117">
            <v>4.4287368016673123E-5</v>
          </cell>
          <cell r="I117">
            <v>3.6300538573640236E-5</v>
          </cell>
        </row>
        <row r="118">
          <cell r="A118" t="str">
            <v>D-RHSA_LTH</v>
          </cell>
          <cell r="B118" t="str">
            <v>VAR_fin</v>
          </cell>
          <cell r="C118" t="str">
            <v>RHEM_LTH_CHPNGA_ON</v>
          </cell>
          <cell r="D118">
            <v>1.3195163632367325E-2</v>
          </cell>
          <cell r="E118">
            <v>3.6365535246101899E-8</v>
          </cell>
          <cell r="F118">
            <v>3.9245467343116722E-5</v>
          </cell>
          <cell r="G118">
            <v>7.5181048343191616E-5</v>
          </cell>
          <cell r="H118">
            <v>5.3629702926119807E-2</v>
          </cell>
          <cell r="I118">
            <v>5.2716387784883766E-2</v>
          </cell>
        </row>
        <row r="119">
          <cell r="A119" t="str">
            <v>D-RHSA_LTH</v>
          </cell>
          <cell r="B119" t="str">
            <v>VAR_fin</v>
          </cell>
          <cell r="C119" t="str">
            <v>RHNM_LTH_CHPNGA_ON</v>
          </cell>
          <cell r="F119">
            <v>2.9676560861499891E-5</v>
          </cell>
          <cell r="G119">
            <v>5.6732173035673414E-5</v>
          </cell>
          <cell r="H119">
            <v>3.1082961869889719E-2</v>
          </cell>
          <cell r="I119">
            <v>2.9086347337970216E-2</v>
          </cell>
        </row>
        <row r="120">
          <cell r="A120" t="str">
            <v>D-RHSA_LTH</v>
          </cell>
          <cell r="B120" t="str">
            <v>VAR_fin</v>
          </cell>
          <cell r="C120" t="str">
            <v>RHES_LTH_CHPNGA_ON</v>
          </cell>
          <cell r="D120">
            <v>8.6780883190108713E-5</v>
          </cell>
          <cell r="E120">
            <v>5.9854358200190694E-8</v>
          </cell>
          <cell r="F120">
            <v>1.759256225445438E-5</v>
          </cell>
          <cell r="H120">
            <v>2.2588291126848839E-5</v>
          </cell>
          <cell r="I120">
            <v>3.1832632123315753E-6</v>
          </cell>
        </row>
        <row r="121">
          <cell r="A121" t="str">
            <v>D-RHSA_LTH</v>
          </cell>
          <cell r="B121" t="str">
            <v>VAR_fin</v>
          </cell>
          <cell r="C121" t="str">
            <v>RHNS_LTH_CHPNGA_ON</v>
          </cell>
          <cell r="F121">
            <v>2.4166085439208831E-5</v>
          </cell>
          <cell r="G121">
            <v>2.2999130023339885E-5</v>
          </cell>
          <cell r="H121">
            <v>9.3078320118259082E-5</v>
          </cell>
          <cell r="I121">
            <v>3.2542100612303483E-5</v>
          </cell>
        </row>
        <row r="122">
          <cell r="A122" t="str">
            <v>RHEM-SHLTHCHPWOD</v>
          </cell>
          <cell r="B122" t="str">
            <v>VAR_fout</v>
          </cell>
          <cell r="C122" t="str">
            <v>RHEM-SHLTHC-WOD</v>
          </cell>
          <cell r="G122">
            <v>3.5257964821335575E-6</v>
          </cell>
          <cell r="H122">
            <v>6.164788136516735E-6</v>
          </cell>
          <cell r="I122">
            <v>8.3873839249965538E-6</v>
          </cell>
        </row>
        <row r="123">
          <cell r="A123" t="str">
            <v>RHEM-SHLTHCHPWOD</v>
          </cell>
          <cell r="B123" t="str">
            <v>VAR_fin</v>
          </cell>
          <cell r="C123" t="str">
            <v>RHEM_LTH_CHPWOD_ON</v>
          </cell>
          <cell r="G123">
            <v>3.5914907536889229E-6</v>
          </cell>
          <cell r="H123">
            <v>6.2270587237542756E-6</v>
          </cell>
          <cell r="I123">
            <v>8.4821937556790081E-6</v>
          </cell>
        </row>
        <row r="124">
          <cell r="A124" t="str">
            <v>RHEM-SHLTHCHPWOD</v>
          </cell>
          <cell r="B124" t="str">
            <v>VAR_fin</v>
          </cell>
          <cell r="C124" t="str">
            <v>RHEMLTHCHPC</v>
          </cell>
          <cell r="G124">
            <v>3.5257964821335575E-6</v>
          </cell>
          <cell r="H124">
            <v>6.164788136516735E-6</v>
          </cell>
          <cell r="I124">
            <v>8.3873839249965538E-6</v>
          </cell>
        </row>
        <row r="125">
          <cell r="A125" t="str">
            <v>RHEM-SHLTHCHPWOD</v>
          </cell>
          <cell r="B125" t="str">
            <v>VAR_ncap</v>
          </cell>
          <cell r="C125" t="str">
            <v>-</v>
          </cell>
          <cell r="G125">
            <v>8.0979294232509197E-7</v>
          </cell>
          <cell r="H125">
            <v>8.7778660380526701E-7</v>
          </cell>
          <cell r="I125">
            <v>1.38922518041563E-6</v>
          </cell>
        </row>
        <row r="126">
          <cell r="A126" t="str">
            <v>RHEM-SHLTHCHPWOD</v>
          </cell>
          <cell r="B126" t="str">
            <v>VAR_cap</v>
          </cell>
          <cell r="C126" t="str">
            <v>-</v>
          </cell>
          <cell r="G126">
            <v>8.0979294232509197E-7</v>
          </cell>
          <cell r="H126">
            <v>1.265124939630661E-6</v>
          </cell>
          <cell r="I126">
            <v>1.7306613148939029E-6</v>
          </cell>
        </row>
        <row r="127">
          <cell r="A127" t="str">
            <v>D-RHEM_LTH_CHPWOD</v>
          </cell>
          <cell r="B127" t="str">
            <v>VAR_fout</v>
          </cell>
          <cell r="C127" t="str">
            <v>RHEM_LTH_CHPWOD_ON</v>
          </cell>
          <cell r="G127">
            <v>3.5914907536889229E-6</v>
          </cell>
          <cell r="H127">
            <v>7.0594103524248056E-6</v>
          </cell>
          <cell r="I127">
            <v>1.4663028842449654E-5</v>
          </cell>
        </row>
        <row r="128">
          <cell r="A128" t="str">
            <v>D-RHEM_LTH_CHPWOD</v>
          </cell>
          <cell r="B128" t="str">
            <v>VAR_fout</v>
          </cell>
          <cell r="C128" t="str">
            <v>RHSA_LTH</v>
          </cell>
          <cell r="G128">
            <v>2.2550871880723573E-6</v>
          </cell>
          <cell r="H128">
            <v>5.1534629153462782E-6</v>
          </cell>
          <cell r="I128">
            <v>1.9542640720511504E-6</v>
          </cell>
        </row>
        <row r="129">
          <cell r="A129" t="str">
            <v>D-RHEM_LTH_CHPWOD</v>
          </cell>
          <cell r="B129" t="str">
            <v>VAR_fout</v>
          </cell>
          <cell r="C129" t="str">
            <v>LTH</v>
          </cell>
          <cell r="H129">
            <v>3.2142885490066423E-7</v>
          </cell>
          <cell r="I129">
            <v>2.3733050301024157E-7</v>
          </cell>
        </row>
        <row r="130">
          <cell r="A130" t="str">
            <v>D-RHEM_LTH_CHPWOD</v>
          </cell>
          <cell r="B130" t="str">
            <v>VAR_fin</v>
          </cell>
          <cell r="C130" t="str">
            <v>RHEM_LTH_CHPWOD</v>
          </cell>
          <cell r="G130">
            <v>8.4938172470856057E-6</v>
          </cell>
          <cell r="H130">
            <v>1.3942926395988465E-5</v>
          </cell>
          <cell r="I130">
            <v>1.7836940345250326E-5</v>
          </cell>
        </row>
        <row r="131">
          <cell r="A131" t="str">
            <v>RHES-SHLTHDH</v>
          </cell>
          <cell r="B131" t="str">
            <v>VAR_fout</v>
          </cell>
          <cell r="C131" t="str">
            <v>RHES-SHLTHD</v>
          </cell>
          <cell r="D131">
            <v>2.758993949452881</v>
          </cell>
          <cell r="E131">
            <v>3.5037976855173771</v>
          </cell>
          <cell r="F131">
            <v>1.2115552263925655</v>
          </cell>
          <cell r="G131">
            <v>1.3534382527379158</v>
          </cell>
          <cell r="H131">
            <v>1.414125020879422</v>
          </cell>
          <cell r="I131">
            <v>1.4125879731748938</v>
          </cell>
        </row>
        <row r="132">
          <cell r="A132" t="str">
            <v>RHES-SHLTHDH</v>
          </cell>
          <cell r="B132" t="str">
            <v>VAR_fin</v>
          </cell>
          <cell r="C132" t="str">
            <v>RHESLTHDHC</v>
          </cell>
          <cell r="D132">
            <v>2.758993949452881</v>
          </cell>
          <cell r="E132">
            <v>3.5037976855173771</v>
          </cell>
          <cell r="F132">
            <v>1.2115552263925655</v>
          </cell>
          <cell r="G132">
            <v>1.3534382527379158</v>
          </cell>
          <cell r="H132">
            <v>1.414125020879422</v>
          </cell>
          <cell r="I132">
            <v>1.4125879731748938</v>
          </cell>
        </row>
        <row r="133">
          <cell r="A133" t="str">
            <v>RHES-SHLTHDH</v>
          </cell>
          <cell r="B133" t="str">
            <v>VAR_fin</v>
          </cell>
          <cell r="C133" t="str">
            <v>RHES_LTH_DH</v>
          </cell>
          <cell r="D133">
            <v>2.7868625752049296</v>
          </cell>
          <cell r="E133">
            <v>3.6846280313038595</v>
          </cell>
          <cell r="F133">
            <v>1.3577775527336184</v>
          </cell>
          <cell r="G133">
            <v>1.5069546020894802</v>
          </cell>
          <cell r="H133">
            <v>1.5616396649107114</v>
          </cell>
          <cell r="I133">
            <v>1.5484513519149512</v>
          </cell>
        </row>
        <row r="134">
          <cell r="A134" t="str">
            <v>RHES-SHLTHDH</v>
          </cell>
          <cell r="B134" t="str">
            <v>VAR_ncap</v>
          </cell>
          <cell r="C134" t="str">
            <v>-</v>
          </cell>
          <cell r="E134">
            <v>0.39823649182064702</v>
          </cell>
          <cell r="F134">
            <v>3.0575327102188498E-3</v>
          </cell>
          <cell r="G134">
            <v>2.6163732621895201E-2</v>
          </cell>
          <cell r="H134">
            <v>1.06548661920638E-2</v>
          </cell>
          <cell r="I134">
            <v>1.6780318428574401E-3</v>
          </cell>
        </row>
        <row r="135">
          <cell r="A135" t="str">
            <v>RHES-SHLTHDH</v>
          </cell>
          <cell r="B135" t="str">
            <v>VAR_cap</v>
          </cell>
          <cell r="C135" t="str">
            <v>-</v>
          </cell>
          <cell r="D135">
            <v>0.31204626794151202</v>
          </cell>
          <cell r="E135">
            <v>0.70981900353155236</v>
          </cell>
          <cell r="F135">
            <v>0.10308195324118397</v>
          </cell>
          <cell r="G135">
            <v>0.12743440998522804</v>
          </cell>
          <cell r="H135">
            <v>0.19515374026193799</v>
          </cell>
          <cell r="I135">
            <v>0.16107989640522002</v>
          </cell>
        </row>
        <row r="136">
          <cell r="A136" t="str">
            <v>RHEM-SHCONBR3</v>
          </cell>
          <cell r="B136" t="str">
            <v>VAR_fout</v>
          </cell>
          <cell r="C136" t="str">
            <v>RHEM-SHCON</v>
          </cell>
          <cell r="D136">
            <v>0.12389058203719427</v>
          </cell>
          <cell r="E136">
            <v>0.97662022991695441</v>
          </cell>
          <cell r="F136">
            <v>0.12423010307607656</v>
          </cell>
          <cell r="G136">
            <v>0.11957555161915114</v>
          </cell>
          <cell r="H136">
            <v>0.10885570137066808</v>
          </cell>
          <cell r="I136">
            <v>9.7646380278872694E-2</v>
          </cell>
        </row>
        <row r="137">
          <cell r="A137" t="str">
            <v>RHEM-SHCONBR3</v>
          </cell>
          <cell r="B137" t="str">
            <v>VAR_fin</v>
          </cell>
          <cell r="C137" t="str">
            <v>CON</v>
          </cell>
          <cell r="D137">
            <v>0.12389058203719427</v>
          </cell>
          <cell r="E137">
            <v>0.97662022991695441</v>
          </cell>
          <cell r="F137">
            <v>0.12423010307607656</v>
          </cell>
          <cell r="G137">
            <v>0.11957555161915114</v>
          </cell>
          <cell r="H137">
            <v>0.10885570137066808</v>
          </cell>
          <cell r="I137">
            <v>9.7646380278872694E-2</v>
          </cell>
        </row>
        <row r="138">
          <cell r="A138" t="str">
            <v>RHEM-SHCONBR3</v>
          </cell>
          <cell r="B138" t="str">
            <v>VAR_ncap</v>
          </cell>
          <cell r="C138" t="str">
            <v>-</v>
          </cell>
          <cell r="D138">
            <v>3.44813439133239E-2</v>
          </cell>
          <cell r="E138">
            <v>3.44813439133239E-2</v>
          </cell>
        </row>
        <row r="139">
          <cell r="A139" t="str">
            <v>RHEM-SHCONBR3</v>
          </cell>
          <cell r="B139" t="str">
            <v>VAR_cap</v>
          </cell>
          <cell r="C139" t="str">
            <v>-</v>
          </cell>
          <cell r="D139">
            <v>3.44813439133239E-2</v>
          </cell>
          <cell r="E139">
            <v>6.8962687826647801E-2</v>
          </cell>
          <cell r="F139">
            <v>6.8962687826647801E-2</v>
          </cell>
          <cell r="G139">
            <v>6.8962687826647801E-2</v>
          </cell>
          <cell r="H139">
            <v>6.8962687826647801E-2</v>
          </cell>
          <cell r="I139">
            <v>3.7226276981987501E-2</v>
          </cell>
        </row>
        <row r="140">
          <cell r="A140" t="str">
            <v>D-RHSA_ELC</v>
          </cell>
          <cell r="B140" t="str">
            <v>VAR_fout</v>
          </cell>
          <cell r="C140" t="str">
            <v>RHSA_ELC</v>
          </cell>
          <cell r="D140">
            <v>54.76343014128328</v>
          </cell>
          <cell r="E140">
            <v>55.010292544916716</v>
          </cell>
          <cell r="F140">
            <v>51.031239189960019</v>
          </cell>
          <cell r="G140">
            <v>52.762704556305223</v>
          </cell>
          <cell r="H140">
            <v>58.31154704185753</v>
          </cell>
          <cell r="I140">
            <v>59.711974998984132</v>
          </cell>
        </row>
        <row r="141">
          <cell r="A141" t="str">
            <v>D-RHSA_ELC</v>
          </cell>
          <cell r="B141" t="str">
            <v>VAR_fin</v>
          </cell>
          <cell r="C141" t="str">
            <v>RHNS_ELC</v>
          </cell>
          <cell r="D141">
            <v>18.286061086007511</v>
          </cell>
          <cell r="E141">
            <v>14.784597162241486</v>
          </cell>
          <cell r="F141">
            <v>13.24444239195296</v>
          </cell>
          <cell r="G141">
            <v>13.638292007329953</v>
          </cell>
          <cell r="H141">
            <v>15.084561132398919</v>
          </cell>
          <cell r="I141">
            <v>15.538234085578162</v>
          </cell>
        </row>
        <row r="142">
          <cell r="A142" t="str">
            <v>D-RHSA_ELC</v>
          </cell>
          <cell r="B142" t="str">
            <v>VAR_fin</v>
          </cell>
          <cell r="C142" t="str">
            <v>RHES_ELC</v>
          </cell>
          <cell r="D142">
            <v>11.751826268599233</v>
          </cell>
          <cell r="E142">
            <v>12.690704483492436</v>
          </cell>
          <cell r="F142">
            <v>12.139184462756113</v>
          </cell>
          <cell r="G142">
            <v>12.676030816267481</v>
          </cell>
          <cell r="H142">
            <v>13.826129793785341</v>
          </cell>
          <cell r="I142">
            <v>13.813704046026192</v>
          </cell>
        </row>
        <row r="143">
          <cell r="A143" t="str">
            <v>D-RHSA_ELC</v>
          </cell>
          <cell r="B143" t="str">
            <v>VAR_fin</v>
          </cell>
          <cell r="C143" t="str">
            <v>RHNM_ELC</v>
          </cell>
          <cell r="D143">
            <v>13.599817714139093</v>
          </cell>
          <cell r="E143">
            <v>14.772317503085251</v>
          </cell>
          <cell r="F143">
            <v>13.260183267285106</v>
          </cell>
          <cell r="G143">
            <v>13.686560742376162</v>
          </cell>
          <cell r="H143">
            <v>15.152459474981171</v>
          </cell>
          <cell r="I143">
            <v>15.526291988880004</v>
          </cell>
        </row>
        <row r="144">
          <cell r="A144" t="str">
            <v>D-RHSA_ELC</v>
          </cell>
          <cell r="B144" t="str">
            <v>VAR_fin</v>
          </cell>
          <cell r="C144" t="str">
            <v>RHEM_ELC</v>
          </cell>
          <cell r="D144">
            <v>11.125722196532164</v>
          </cell>
          <cell r="E144">
            <v>12.762673007303984</v>
          </cell>
          <cell r="F144">
            <v>12.387428736348831</v>
          </cell>
          <cell r="G144">
            <v>12.76182064967966</v>
          </cell>
          <cell r="H144">
            <v>14.248393743504236</v>
          </cell>
          <cell r="I144">
            <v>14.833741549525923</v>
          </cell>
        </row>
        <row r="145">
          <cell r="A145" t="str">
            <v>SCOM-SHLTHDH</v>
          </cell>
          <cell r="B145" t="str">
            <v>VAR_fout</v>
          </cell>
          <cell r="C145" t="str">
            <v>SCOM-SHLTHD</v>
          </cell>
          <cell r="D145">
            <v>5.5539003162587139</v>
          </cell>
          <cell r="E145">
            <v>6.0159356461547304</v>
          </cell>
          <cell r="F145">
            <v>4.1696546021353962</v>
          </cell>
          <cell r="G145">
            <v>4.6979588992590511</v>
          </cell>
          <cell r="H145">
            <v>4.9398205895567449</v>
          </cell>
          <cell r="I145">
            <v>4.682076308310597</v>
          </cell>
        </row>
        <row r="146">
          <cell r="A146" t="str">
            <v>SCOM-SHLTHDH</v>
          </cell>
          <cell r="B146" t="str">
            <v>VAR_fin</v>
          </cell>
          <cell r="C146" t="str">
            <v>SCOMLTHDHC</v>
          </cell>
          <cell r="D146">
            <v>5.5539003162587139</v>
          </cell>
          <cell r="E146">
            <v>6.0159356461547304</v>
          </cell>
          <cell r="F146">
            <v>4.1696546021353962</v>
          </cell>
          <cell r="G146">
            <v>4.6979588992590511</v>
          </cell>
          <cell r="H146">
            <v>4.9398205895567449</v>
          </cell>
          <cell r="I146">
            <v>4.682076308310597</v>
          </cell>
        </row>
        <row r="147">
          <cell r="A147" t="str">
            <v>SCOM-SHLTHDH</v>
          </cell>
          <cell r="B147" t="str">
            <v>VAR_fin</v>
          </cell>
          <cell r="C147" t="str">
            <v>SCOM_LTH_DH</v>
          </cell>
          <cell r="D147">
            <v>5.6100003194532473</v>
          </cell>
          <cell r="E147">
            <v>6.5817669106849843</v>
          </cell>
          <cell r="F147">
            <v>5.2115716586177845</v>
          </cell>
          <cell r="G147">
            <v>5.8356933230581651</v>
          </cell>
          <cell r="H147">
            <v>6.1112783464127727</v>
          </cell>
          <cell r="I147">
            <v>5.7398598169685693</v>
          </cell>
        </row>
        <row r="148">
          <cell r="A148" t="str">
            <v>SCOM-SHLTHDH</v>
          </cell>
          <cell r="B148" t="str">
            <v>VAR_ncap</v>
          </cell>
          <cell r="C148" t="str">
            <v>-</v>
          </cell>
          <cell r="D148">
            <v>1.58398624241365E-4</v>
          </cell>
          <cell r="E148">
            <v>0.40053158649660098</v>
          </cell>
          <cell r="F148">
            <v>4.6488299645723796E-3</v>
          </cell>
          <cell r="G148">
            <v>5.3351366247666003E-2</v>
          </cell>
          <cell r="H148">
            <v>0.110012345966866</v>
          </cell>
          <cell r="I148">
            <v>0.70488452639861099</v>
          </cell>
        </row>
        <row r="149">
          <cell r="A149" t="str">
            <v>SCOM-SHLTHDH</v>
          </cell>
          <cell r="B149" t="str">
            <v>VAR_cap</v>
          </cell>
          <cell r="C149" t="str">
            <v>-</v>
          </cell>
          <cell r="D149">
            <v>0.8498586515544464</v>
          </cell>
          <cell r="E149">
            <v>1.2497082027278796</v>
          </cell>
          <cell r="F149">
            <v>0.5960017807719501</v>
          </cell>
          <cell r="G149">
            <v>0.64561937068866693</v>
          </cell>
          <cell r="H149">
            <v>0.97746363321663188</v>
          </cell>
          <cell r="I149">
            <v>1.1345712076243812</v>
          </cell>
        </row>
        <row r="150">
          <cell r="A150" t="str">
            <v>ITOT-SWHSTG-ELC</v>
          </cell>
          <cell r="B150" t="str">
            <v>VAR_fout</v>
          </cell>
          <cell r="C150" t="str">
            <v>ITOT-SWHAELC</v>
          </cell>
          <cell r="F150">
            <v>0.11612014668798674</v>
          </cell>
          <cell r="G150">
            <v>0.12846446704512601</v>
          </cell>
          <cell r="H150">
            <v>0.33069505176799352</v>
          </cell>
          <cell r="I150">
            <v>0.66502614281018568</v>
          </cell>
        </row>
        <row r="151">
          <cell r="A151" t="str">
            <v>ITOT-SWHSTG-ELC</v>
          </cell>
          <cell r="B151" t="str">
            <v>VAR_fin</v>
          </cell>
          <cell r="C151" t="str">
            <v>ITOT-SWHAELC</v>
          </cell>
          <cell r="F151">
            <v>0.14986531310899559</v>
          </cell>
          <cell r="G151">
            <v>0.16060644317289918</v>
          </cell>
          <cell r="H151">
            <v>0.38910200711855414</v>
          </cell>
          <cell r="I151">
            <v>0.73896991272435086</v>
          </cell>
        </row>
        <row r="152">
          <cell r="A152" t="str">
            <v>ITOT-SWHSTG-ELC</v>
          </cell>
          <cell r="B152" t="str">
            <v>VAR_ncap</v>
          </cell>
          <cell r="C152" t="str">
            <v>-</v>
          </cell>
          <cell r="D152">
            <v>1.8875518309711801E-4</v>
          </cell>
          <cell r="E152">
            <v>0.161915835603967</v>
          </cell>
          <cell r="F152">
            <v>5.7961614524656903E-6</v>
          </cell>
          <cell r="G152">
            <v>4.5874502633444801E-6</v>
          </cell>
          <cell r="H152">
            <v>0.101119969757321</v>
          </cell>
          <cell r="I152">
            <v>8.9737528191913898E-2</v>
          </cell>
        </row>
        <row r="153">
          <cell r="A153" t="str">
            <v>ITOT-SWHSTG-ELC</v>
          </cell>
          <cell r="B153" t="str">
            <v>VAR_cap</v>
          </cell>
          <cell r="C153" t="str">
            <v>-</v>
          </cell>
          <cell r="D153">
            <v>1.8875518309711801E-4</v>
          </cell>
          <cell r="E153">
            <v>0.1621045279964263</v>
          </cell>
          <cell r="F153">
            <v>0.16211016827716387</v>
          </cell>
          <cell r="G153">
            <v>0.16211447161639339</v>
          </cell>
          <cell r="H153">
            <v>0.21548285183161744</v>
          </cell>
          <cell r="I153">
            <v>0.21149653485778103</v>
          </cell>
        </row>
        <row r="154">
          <cell r="A154" t="str">
            <v>D-SCOM_SOLELC</v>
          </cell>
          <cell r="B154" t="str">
            <v>VAR_fout</v>
          </cell>
          <cell r="C154" t="str">
            <v>ELC5</v>
          </cell>
          <cell r="D154">
            <v>0.35213580091546043</v>
          </cell>
          <cell r="E154">
            <v>1.7470068944823358</v>
          </cell>
          <cell r="F154">
            <v>1.8942674444648571</v>
          </cell>
          <cell r="G154">
            <v>2.4650402490210461</v>
          </cell>
          <cell r="H154">
            <v>3.3297128493626684</v>
          </cell>
          <cell r="I154">
            <v>4.6404274498269062</v>
          </cell>
        </row>
        <row r="155">
          <cell r="A155" t="str">
            <v>D-SCOM_SOLELC</v>
          </cell>
          <cell r="B155" t="str">
            <v>VAR_fout</v>
          </cell>
          <cell r="C155" t="str">
            <v>SCOM_ELC</v>
          </cell>
          <cell r="D155">
            <v>2.4874878848565016</v>
          </cell>
          <cell r="E155">
            <v>1.5474483843076103</v>
          </cell>
          <cell r="F155">
            <v>1.7891438409221307</v>
          </cell>
          <cell r="G155">
            <v>2.2611498913022294</v>
          </cell>
          <cell r="H155">
            <v>3.0220101369274368</v>
          </cell>
          <cell r="I155">
            <v>3.895787916437317</v>
          </cell>
        </row>
        <row r="156">
          <cell r="A156" t="str">
            <v>D-SCOM_SOLELC</v>
          </cell>
          <cell r="B156" t="str">
            <v>VAR_fin</v>
          </cell>
          <cell r="C156" t="str">
            <v>SCOM_SOL_ELC</v>
          </cell>
          <cell r="D156">
            <v>2.8396236857719668</v>
          </cell>
          <cell r="E156">
            <v>3.294455101729461</v>
          </cell>
          <cell r="F156">
            <v>3.6834112853869891</v>
          </cell>
          <cell r="G156">
            <v>4.7261901026427324</v>
          </cell>
          <cell r="H156">
            <v>6.3517225292136166</v>
          </cell>
          <cell r="I156">
            <v>8.5362146328255211</v>
          </cell>
        </row>
        <row r="157">
          <cell r="A157" t="str">
            <v>D-ILFO</v>
          </cell>
          <cell r="B157" t="str">
            <v>VAR_fout</v>
          </cell>
          <cell r="C157" t="str">
            <v>CO2</v>
          </cell>
          <cell r="D157">
            <v>688.79508387722501</v>
          </cell>
          <cell r="E157">
            <v>659.57586574219204</v>
          </cell>
          <cell r="F157">
            <v>646.04354313782301</v>
          </cell>
          <cell r="G157">
            <v>533.66624489983496</v>
          </cell>
          <cell r="H157">
            <v>249.585438780944</v>
          </cell>
          <cell r="I157">
            <v>18.871063629550999</v>
          </cell>
        </row>
        <row r="158">
          <cell r="A158" t="str">
            <v>D-ILFO</v>
          </cell>
          <cell r="B158" t="str">
            <v>VAR_fout</v>
          </cell>
          <cell r="C158" t="str">
            <v>ILFO</v>
          </cell>
          <cell r="D158">
            <v>9.1898426493601786</v>
          </cell>
          <cell r="E158">
            <v>8.800002443929575</v>
          </cell>
          <cell r="F158">
            <v>8.6194874856636492</v>
          </cell>
          <cell r="G158">
            <v>7.1201660766996513</v>
          </cell>
          <cell r="H158">
            <v>3.33000089033137</v>
          </cell>
          <cell r="I158">
            <v>0.25182964321314999</v>
          </cell>
        </row>
        <row r="159">
          <cell r="A159" t="str">
            <v>D-ILFO</v>
          </cell>
          <cell r="B159" t="str">
            <v>VAR_fin</v>
          </cell>
          <cell r="C159" t="str">
            <v>LFO</v>
          </cell>
          <cell r="D159">
            <v>9.3459305817805252</v>
          </cell>
          <cell r="E159">
            <v>8.9494690059998874</v>
          </cell>
          <cell r="F159">
            <v>8.7658554021414155</v>
          </cell>
          <cell r="G159">
            <v>7.2410616675689958</v>
          </cell>
          <cell r="H159">
            <v>3.3865052751824165</v>
          </cell>
          <cell r="I159">
            <v>0.25605242373881987</v>
          </cell>
        </row>
        <row r="160">
          <cell r="A160" t="str">
            <v>D-ILFO</v>
          </cell>
          <cell r="B160" t="str">
            <v>VAR_fin</v>
          </cell>
          <cell r="C160" t="str">
            <v>BDS</v>
          </cell>
          <cell r="F160">
            <v>3.2702210937813535E-5</v>
          </cell>
          <cell r="G160">
            <v>3.9232914492965322E-5</v>
          </cell>
          <cell r="H160">
            <v>5.51204377589306E-5</v>
          </cell>
          <cell r="I160">
            <v>5.5641341108234701E-5</v>
          </cell>
        </row>
        <row r="161">
          <cell r="A161" t="str">
            <v>RHEM-SHSTG-NGAHP</v>
          </cell>
          <cell r="B161" t="str">
            <v>VAR_fout</v>
          </cell>
          <cell r="C161" t="str">
            <v>RHEM-SHANGAH</v>
          </cell>
          <cell r="F161">
            <v>0.61882872241352549</v>
          </cell>
          <cell r="G161">
            <v>0.33917269056169669</v>
          </cell>
          <cell r="H161">
            <v>0.48531423727654738</v>
          </cell>
          <cell r="I161">
            <v>0.63777406419287808</v>
          </cell>
        </row>
        <row r="162">
          <cell r="A162" t="str">
            <v>RHEM-SHSTG-NGAHP</v>
          </cell>
          <cell r="B162" t="str">
            <v>VAR_fin</v>
          </cell>
          <cell r="C162" t="str">
            <v>RHEM-SHANGAH</v>
          </cell>
          <cell r="F162">
            <v>0.61884945516636281</v>
          </cell>
          <cell r="G162">
            <v>0.3391856158001551</v>
          </cell>
          <cell r="H162">
            <v>0.48533544990227351</v>
          </cell>
          <cell r="I162">
            <v>0.63780297412759079</v>
          </cell>
        </row>
        <row r="163">
          <cell r="A163" t="str">
            <v>RHEM-SHSTG-NGAHP</v>
          </cell>
          <cell r="B163" t="str">
            <v>VAR_ncap</v>
          </cell>
          <cell r="C163" t="str">
            <v>-</v>
          </cell>
          <cell r="D163">
            <v>2.1462110920348502E-6</v>
          </cell>
          <cell r="E163">
            <v>4.6567021153636E-8</v>
          </cell>
          <cell r="F163">
            <v>0.103158543391934</v>
          </cell>
          <cell r="G163">
            <v>1.9701991734032701E-2</v>
          </cell>
          <cell r="H163">
            <v>9.5655210968416907E-2</v>
          </cell>
          <cell r="I163">
            <v>7.0799005418032204E-2</v>
          </cell>
        </row>
        <row r="164">
          <cell r="A164" t="str">
            <v>RHEM-SHSTG-NGAHP</v>
          </cell>
          <cell r="B164" t="str">
            <v>VAR_cap</v>
          </cell>
          <cell r="C164" t="str">
            <v>-</v>
          </cell>
          <cell r="D164">
            <v>2.1462110920348502E-6</v>
          </cell>
          <cell r="E164">
            <v>6.9129483674820364E-8</v>
          </cell>
          <cell r="F164">
            <v>0.1031585909839349</v>
          </cell>
          <cell r="G164">
            <v>0.12285962188522725</v>
          </cell>
          <cell r="H164">
            <v>0.13631590596929374</v>
          </cell>
          <cell r="I164">
            <v>0.14399540748478712</v>
          </cell>
        </row>
        <row r="165">
          <cell r="A165" t="str">
            <v>RHEM-SHCONBR4</v>
          </cell>
          <cell r="B165" t="str">
            <v>VAR_fout</v>
          </cell>
          <cell r="C165" t="str">
            <v>RHEM-SHCON</v>
          </cell>
          <cell r="D165">
            <v>0.1367287094104945</v>
          </cell>
          <cell r="E165">
            <v>1.0738966122721878</v>
          </cell>
          <cell r="F165">
            <v>0.12751105430905957</v>
          </cell>
          <cell r="G165">
            <v>0.12162880872147207</v>
          </cell>
          <cell r="H165">
            <v>0.11148818587743609</v>
          </cell>
          <cell r="I165">
            <v>0.10516292215596537</v>
          </cell>
        </row>
        <row r="166">
          <cell r="A166" t="str">
            <v>RHEM-SHCONBR4</v>
          </cell>
          <cell r="B166" t="str">
            <v>VAR_fin</v>
          </cell>
          <cell r="C166" t="str">
            <v>CON</v>
          </cell>
          <cell r="D166">
            <v>0.1367287094104945</v>
          </cell>
          <cell r="E166">
            <v>1.0738966122721878</v>
          </cell>
          <cell r="F166">
            <v>0.12751105430905957</v>
          </cell>
          <cell r="G166">
            <v>0.12162880872147207</v>
          </cell>
          <cell r="H166">
            <v>0.11148818587743609</v>
          </cell>
          <cell r="I166">
            <v>0.10516292215596537</v>
          </cell>
        </row>
        <row r="167">
          <cell r="A167" t="str">
            <v>RHEM-SHCONBR4</v>
          </cell>
          <cell r="B167" t="str">
            <v>VAR_ncap</v>
          </cell>
          <cell r="C167" t="str">
            <v>-</v>
          </cell>
          <cell r="D167">
            <v>3.7915858370330999E-2</v>
          </cell>
          <cell r="E167">
            <v>3.7915858176142597E-2</v>
          </cell>
        </row>
        <row r="168">
          <cell r="A168" t="str">
            <v>RHEM-SHCONBR4</v>
          </cell>
          <cell r="B168" t="str">
            <v>VAR_cap</v>
          </cell>
          <cell r="C168" t="str">
            <v>-</v>
          </cell>
          <cell r="D168">
            <v>3.7915858370330999E-2</v>
          </cell>
          <cell r="E168">
            <v>7.5831716546473596E-2</v>
          </cell>
          <cell r="F168">
            <v>7.5831716546473596E-2</v>
          </cell>
          <cell r="G168">
            <v>7.5831716546473596E-2</v>
          </cell>
          <cell r="H168">
            <v>7.5831716546473596E-2</v>
          </cell>
          <cell r="I168">
            <v>4.0934200400682602E-2</v>
          </cell>
        </row>
        <row r="169">
          <cell r="A169" t="str">
            <v>RHNM-SHCONBR</v>
          </cell>
          <cell r="B169" t="str">
            <v>VAR_fout</v>
          </cell>
          <cell r="C169" t="str">
            <v>RHNM-SHCON</v>
          </cell>
          <cell r="F169">
            <v>1.812779950837673E-5</v>
          </cell>
          <cell r="G169">
            <v>1.8893165124244976E-5</v>
          </cell>
          <cell r="H169">
            <v>1.9131528258153272E-5</v>
          </cell>
          <cell r="I169">
            <v>2.0107702720135732E-5</v>
          </cell>
        </row>
        <row r="170">
          <cell r="A170" t="str">
            <v>RHNM-SHCONBR</v>
          </cell>
          <cell r="B170" t="str">
            <v>VAR_fin</v>
          </cell>
          <cell r="C170" t="str">
            <v>CON</v>
          </cell>
          <cell r="F170">
            <v>1.812779950837673E-5</v>
          </cell>
          <cell r="G170">
            <v>1.8893165124244976E-5</v>
          </cell>
          <cell r="H170">
            <v>1.9131528258153272E-5</v>
          </cell>
          <cell r="I170">
            <v>2.0107702720135732E-5</v>
          </cell>
        </row>
        <row r="171">
          <cell r="A171" t="str">
            <v>RHNM-SHCONBR</v>
          </cell>
          <cell r="B171" t="str">
            <v>VAR_ncap</v>
          </cell>
          <cell r="C171" t="str">
            <v>-</v>
          </cell>
          <cell r="F171">
            <v>1.8231112536872999E-6</v>
          </cell>
          <cell r="G171">
            <v>1.2206587565546701E-8</v>
          </cell>
          <cell r="H171">
            <v>1.2013272869004E-8</v>
          </cell>
        </row>
        <row r="172">
          <cell r="A172" t="str">
            <v>RHNM-SHCONBR</v>
          </cell>
          <cell r="B172" t="str">
            <v>VAR_cap</v>
          </cell>
          <cell r="C172" t="str">
            <v>-</v>
          </cell>
          <cell r="F172">
            <v>1.8231112536872999E-6</v>
          </cell>
          <cell r="G172">
            <v>1.83531784125285E-6</v>
          </cell>
          <cell r="H172">
            <v>1.9092043614002501E-6</v>
          </cell>
          <cell r="I172">
            <v>1.9092043614002501E-6</v>
          </cell>
        </row>
        <row r="173">
          <cell r="A173" t="str">
            <v>RHEM-SHCONBR5</v>
          </cell>
          <cell r="B173" t="str">
            <v>VAR_fout</v>
          </cell>
          <cell r="C173" t="str">
            <v>RHEM-SHCON</v>
          </cell>
          <cell r="D173">
            <v>3.6921347512887982E-2</v>
          </cell>
          <cell r="E173">
            <v>0.74519781128177098</v>
          </cell>
          <cell r="F173">
            <v>0.10794460424488585</v>
          </cell>
          <cell r="G173">
            <v>0.10391675510376554</v>
          </cell>
          <cell r="H173">
            <v>9.1195627118190029E-2</v>
          </cell>
          <cell r="I173">
            <v>7.437864119029769E-2</v>
          </cell>
        </row>
        <row r="174">
          <cell r="A174" t="str">
            <v>RHEM-SHCONBR5</v>
          </cell>
          <cell r="B174" t="str">
            <v>VAR_fin</v>
          </cell>
          <cell r="C174" t="str">
            <v>CON</v>
          </cell>
          <cell r="D174">
            <v>3.6921347512887982E-2</v>
          </cell>
          <cell r="E174">
            <v>0.74519781128177098</v>
          </cell>
          <cell r="F174">
            <v>0.10794460424488585</v>
          </cell>
          <cell r="G174">
            <v>0.10391675510376554</v>
          </cell>
          <cell r="H174">
            <v>9.1195627118190029E-2</v>
          </cell>
          <cell r="I174">
            <v>7.437864119029769E-2</v>
          </cell>
        </row>
        <row r="175">
          <cell r="A175" t="str">
            <v>RHEM-SHCONBR5</v>
          </cell>
          <cell r="B175" t="str">
            <v>VAR_ncap</v>
          </cell>
          <cell r="C175" t="str">
            <v>-</v>
          </cell>
          <cell r="D175">
            <v>1.0556062720334099E-2</v>
          </cell>
          <cell r="E175">
            <v>4.2065065014602797E-2</v>
          </cell>
        </row>
        <row r="176">
          <cell r="A176" t="str">
            <v>RHEM-SHCONBR5</v>
          </cell>
          <cell r="B176" t="str">
            <v>VAR_cap</v>
          </cell>
          <cell r="C176" t="str">
            <v>-</v>
          </cell>
          <cell r="D176">
            <v>1.0556062720334099E-2</v>
          </cell>
          <cell r="E176">
            <v>5.26211277349369E-2</v>
          </cell>
          <cell r="F176">
            <v>5.26211277349369E-2</v>
          </cell>
          <cell r="G176">
            <v>5.26211277349369E-2</v>
          </cell>
          <cell r="H176">
            <v>5.26211277349369E-2</v>
          </cell>
          <cell r="I176">
            <v>2.9611778917209501E-2</v>
          </cell>
        </row>
        <row r="177">
          <cell r="A177" t="str">
            <v>ITOT-SWHNGABR</v>
          </cell>
          <cell r="B177" t="str">
            <v>VAR_fout</v>
          </cell>
          <cell r="C177" t="str">
            <v>ITOT-SWH</v>
          </cell>
          <cell r="D177">
            <v>28.619768332191274</v>
          </cell>
          <cell r="E177">
            <v>24.811612549191995</v>
          </cell>
          <cell r="F177">
            <v>19.857867206875241</v>
          </cell>
          <cell r="G177">
            <v>22.347408871984108</v>
          </cell>
          <cell r="H177">
            <v>30.308436142302522</v>
          </cell>
          <cell r="I177">
            <v>29.964292886626051</v>
          </cell>
        </row>
        <row r="178">
          <cell r="A178" t="str">
            <v>ITOT-SWHNGABR</v>
          </cell>
          <cell r="B178" t="str">
            <v>VAR_fout</v>
          </cell>
          <cell r="C178" t="str">
            <v>CO2_I</v>
          </cell>
          <cell r="D178">
            <v>2005.15311128035</v>
          </cell>
          <cell r="E178">
            <v>1736.82652539798</v>
          </cell>
          <cell r="F178">
            <v>1388.2405190734601</v>
          </cell>
          <cell r="G178">
            <v>1558.87770929565</v>
          </cell>
          <cell r="H178">
            <v>2105.0387360749301</v>
          </cell>
          <cell r="I178">
            <v>2072.1465341707799</v>
          </cell>
        </row>
        <row r="179">
          <cell r="A179" t="str">
            <v>ITOT-SWHNGABR</v>
          </cell>
          <cell r="B179" t="str">
            <v>VAR_fin</v>
          </cell>
          <cell r="C179" t="str">
            <v>INGA</v>
          </cell>
          <cell r="D179">
            <v>35.552360129084228</v>
          </cell>
          <cell r="E179">
            <v>30.794796549609536</v>
          </cell>
          <cell r="F179">
            <v>24.614193600593321</v>
          </cell>
          <cell r="G179">
            <v>27.639675696731409</v>
          </cell>
          <cell r="H179">
            <v>37.323381845300126</v>
          </cell>
          <cell r="I179">
            <v>36.740186776077692</v>
          </cell>
        </row>
        <row r="180">
          <cell r="A180" t="str">
            <v>ITOT-SWHNGABR</v>
          </cell>
          <cell r="B180" t="str">
            <v>VAR_ncap</v>
          </cell>
          <cell r="C180" t="str">
            <v>-</v>
          </cell>
          <cell r="E180">
            <v>1.6046367784822299E-6</v>
          </cell>
          <cell r="F180">
            <v>2.04744981257406E-6</v>
          </cell>
          <cell r="G180">
            <v>1.71391454479487E-6</v>
          </cell>
          <cell r="H180">
            <v>0.57989041142512598</v>
          </cell>
          <cell r="I180">
            <v>0.98930803165527303</v>
          </cell>
        </row>
        <row r="181">
          <cell r="A181" t="str">
            <v>ITOT-SWHNGABR</v>
          </cell>
          <cell r="B181" t="str">
            <v>VAR_cap</v>
          </cell>
          <cell r="C181" t="str">
            <v>-</v>
          </cell>
          <cell r="D181">
            <v>1.556581895256</v>
          </cell>
          <cell r="E181">
            <v>1.5164213715902524</v>
          </cell>
          <cell r="F181">
            <v>1.5150648509455915</v>
          </cell>
          <cell r="G181">
            <v>1.5150528568109607</v>
          </cell>
          <cell r="H181">
            <v>1.7699168348549683</v>
          </cell>
          <cell r="I181">
            <v>1.913527309614931</v>
          </cell>
        </row>
        <row r="182">
          <cell r="A182" t="str">
            <v>RHNM-SHSOLBR</v>
          </cell>
          <cell r="B182" t="str">
            <v>VAR_fout</v>
          </cell>
          <cell r="C182" t="str">
            <v>RHNM-SHASOL</v>
          </cell>
          <cell r="E182">
            <v>2.1536948242102002E-2</v>
          </cell>
          <cell r="F182">
            <v>2.1538949602340752E-2</v>
          </cell>
          <cell r="G182">
            <v>2.1539965121837337E-2</v>
          </cell>
          <cell r="H182">
            <v>6.1226668180590566E-4</v>
          </cell>
          <cell r="I182">
            <v>6.2925091167989904E-4</v>
          </cell>
        </row>
        <row r="183">
          <cell r="A183" t="str">
            <v>RHNM-SHSOLBR</v>
          </cell>
          <cell r="B183" t="str">
            <v>VAR_fin</v>
          </cell>
          <cell r="C183" t="str">
            <v>SOL</v>
          </cell>
          <cell r="E183">
            <v>2.1536948242102002E-2</v>
          </cell>
          <cell r="F183">
            <v>2.1538949602340752E-2</v>
          </cell>
          <cell r="G183">
            <v>2.1539965121837337E-2</v>
          </cell>
          <cell r="H183">
            <v>6.1226668180590566E-4</v>
          </cell>
          <cell r="I183">
            <v>6.2925091167989904E-4</v>
          </cell>
        </row>
        <row r="184">
          <cell r="A184" t="str">
            <v>RHNM-SHSOLBR</v>
          </cell>
          <cell r="B184" t="str">
            <v>VAR_ncap</v>
          </cell>
          <cell r="C184" t="str">
            <v>-</v>
          </cell>
          <cell r="E184">
            <v>3.1277886195947399E-3</v>
          </cell>
          <cell r="F184">
            <v>2.67896721993137E-7</v>
          </cell>
          <cell r="G184">
            <v>1.74018771055082E-7</v>
          </cell>
          <cell r="H184">
            <v>8.7711421666695702E-5</v>
          </cell>
          <cell r="I184">
            <v>2.7287771871261E-5</v>
          </cell>
        </row>
        <row r="185">
          <cell r="A185" t="str">
            <v>RHNM-SHSOLBR</v>
          </cell>
          <cell r="B185" t="str">
            <v>VAR_cap</v>
          </cell>
          <cell r="C185" t="str">
            <v>-</v>
          </cell>
          <cell r="E185">
            <v>3.1277886195947399E-3</v>
          </cell>
          <cell r="F185">
            <v>3.1280430257405339E-3</v>
          </cell>
          <cell r="G185">
            <v>3.1282036756996451E-3</v>
          </cell>
          <cell r="H185">
            <v>8.8883555244064549E-5</v>
          </cell>
          <cell r="I185">
            <v>9.1356167146231952E-5</v>
          </cell>
        </row>
        <row r="186">
          <cell r="A186" t="str">
            <v>RHEM-SHPLTBR</v>
          </cell>
          <cell r="B186" t="str">
            <v>VAR_fout</v>
          </cell>
          <cell r="C186" t="str">
            <v>RHEM-SHPLT</v>
          </cell>
          <cell r="D186">
            <v>1.4011274070916531</v>
          </cell>
          <cell r="E186">
            <v>1.6077977066431248</v>
          </cell>
          <cell r="F186">
            <v>0.18145450710168196</v>
          </cell>
          <cell r="G186">
            <v>0.30002036347878969</v>
          </cell>
          <cell r="H186">
            <v>0.42195914362752185</v>
          </cell>
          <cell r="I186">
            <v>0.46571760775537974</v>
          </cell>
        </row>
        <row r="187">
          <cell r="A187" t="str">
            <v>RHEM-SHPLTBR</v>
          </cell>
          <cell r="B187" t="str">
            <v>VAR_fin</v>
          </cell>
          <cell r="C187" t="str">
            <v>RHEMPLTBRC</v>
          </cell>
          <cell r="D187">
            <v>1.4011274070916531</v>
          </cell>
          <cell r="E187">
            <v>1.6077977066431248</v>
          </cell>
          <cell r="F187">
            <v>0.18145450710168196</v>
          </cell>
          <cell r="G187">
            <v>0.30002036347878969</v>
          </cell>
          <cell r="H187">
            <v>0.42195914362752185</v>
          </cell>
          <cell r="I187">
            <v>0.46571760775537974</v>
          </cell>
        </row>
        <row r="188">
          <cell r="A188" t="str">
            <v>RHEM-SHPLTBR</v>
          </cell>
          <cell r="B188" t="str">
            <v>VAR_fin</v>
          </cell>
          <cell r="C188" t="str">
            <v>RPLT</v>
          </cell>
          <cell r="D188">
            <v>1.5568082301018376</v>
          </cell>
          <cell r="E188">
            <v>1.9305357736399351</v>
          </cell>
          <cell r="F188">
            <v>0.24786783577971722</v>
          </cell>
          <cell r="G188">
            <v>0.40584123866294225</v>
          </cell>
          <cell r="H188">
            <v>0.56682407507263399</v>
          </cell>
          <cell r="I188">
            <v>0.62331648964764996</v>
          </cell>
        </row>
        <row r="189">
          <cell r="A189" t="str">
            <v>RHEM-SHPLTBR</v>
          </cell>
          <cell r="B189" t="str">
            <v>VAR_ncap</v>
          </cell>
          <cell r="C189" t="str">
            <v>-</v>
          </cell>
          <cell r="D189">
            <v>6.9830321589025402E-5</v>
          </cell>
          <cell r="E189">
            <v>1.46524182067803E-2</v>
          </cell>
          <cell r="F189">
            <v>2.8278475544232201E-8</v>
          </cell>
          <cell r="G189">
            <v>3.9218105187062499E-8</v>
          </cell>
          <cell r="H189">
            <v>2.3441081736663101E-2</v>
          </cell>
          <cell r="I189">
            <v>1.3114458854117101E-2</v>
          </cell>
        </row>
        <row r="190">
          <cell r="A190" t="str">
            <v>RHEM-SHPLTBR</v>
          </cell>
          <cell r="B190" t="str">
            <v>VAR_cap</v>
          </cell>
          <cell r="C190" t="str">
            <v>-</v>
          </cell>
          <cell r="D190">
            <v>9.9768886441869625E-2</v>
          </cell>
          <cell r="E190">
            <v>0.1144213046486499</v>
          </cell>
          <cell r="F190">
            <v>6.4039168359631193E-2</v>
          </cell>
          <cell r="G190">
            <v>6.4039077110453591E-2</v>
          </cell>
          <cell r="H190">
            <v>3.0108018379224125E-2</v>
          </cell>
          <cell r="I190">
            <v>3.2946485551933177E-2</v>
          </cell>
        </row>
        <row r="191">
          <cell r="A191" t="str">
            <v>RHEM-SHCONBR6</v>
          </cell>
          <cell r="B191" t="str">
            <v>VAR_fout</v>
          </cell>
          <cell r="C191" t="str">
            <v>RHEM-SHCON</v>
          </cell>
          <cell r="E191">
            <v>1.1086004974724786E-4</v>
          </cell>
          <cell r="F191">
            <v>5.4775924430149884E-5</v>
          </cell>
          <cell r="G191">
            <v>5.0788625672357622E-5</v>
          </cell>
          <cell r="H191">
            <v>4.217951033381197E-5</v>
          </cell>
          <cell r="I191">
            <v>2.0647862467772694E-5</v>
          </cell>
        </row>
        <row r="192">
          <cell r="A192" t="str">
            <v>RHEM-SHCONBR6</v>
          </cell>
          <cell r="B192" t="str">
            <v>VAR_fin</v>
          </cell>
          <cell r="C192" t="str">
            <v>CON</v>
          </cell>
          <cell r="E192">
            <v>1.1086004974724786E-4</v>
          </cell>
          <cell r="F192">
            <v>5.4775924430149884E-5</v>
          </cell>
          <cell r="G192">
            <v>5.0788625672357622E-5</v>
          </cell>
          <cell r="H192">
            <v>4.217951033381197E-5</v>
          </cell>
          <cell r="I192">
            <v>2.0647862467772694E-5</v>
          </cell>
        </row>
        <row r="193">
          <cell r="A193" t="str">
            <v>RHEM-SHCONBR6</v>
          </cell>
          <cell r="B193" t="str">
            <v>VAR_ncap</v>
          </cell>
          <cell r="C193" t="str">
            <v>-</v>
          </cell>
          <cell r="E193">
            <v>7.8852458690921908E-6</v>
          </cell>
        </row>
        <row r="194">
          <cell r="A194" t="str">
            <v>RHEM-SHCONBR6</v>
          </cell>
          <cell r="B194" t="str">
            <v>VAR_cap</v>
          </cell>
          <cell r="C194" t="str">
            <v>-</v>
          </cell>
          <cell r="E194">
            <v>7.8852458690921908E-6</v>
          </cell>
          <cell r="F194">
            <v>7.8852458690921908E-6</v>
          </cell>
          <cell r="G194">
            <v>7.8852458690921908E-6</v>
          </cell>
          <cell r="H194">
            <v>7.8852458690921908E-6</v>
          </cell>
          <cell r="I194">
            <v>4.5584687980303697E-6</v>
          </cell>
        </row>
        <row r="195">
          <cell r="A195" t="str">
            <v>RHEM-SHCONBR7</v>
          </cell>
          <cell r="B195" t="str">
            <v>VAR_fout</v>
          </cell>
          <cell r="C195" t="str">
            <v>RHEM-SHCON</v>
          </cell>
          <cell r="E195">
            <v>3.9299711834238246E-5</v>
          </cell>
          <cell r="F195">
            <v>1.9743623930869281E-5</v>
          </cell>
          <cell r="G195">
            <v>1.9204019167510191E-5</v>
          </cell>
          <cell r="H195">
            <v>1.7604340536378304E-5</v>
          </cell>
          <cell r="I195">
            <v>8.9348907653280839E-6</v>
          </cell>
        </row>
        <row r="196">
          <cell r="A196" t="str">
            <v>RHEM-SHCONBR7</v>
          </cell>
          <cell r="B196" t="str">
            <v>VAR_fin</v>
          </cell>
          <cell r="C196" t="str">
            <v>CON</v>
          </cell>
          <cell r="E196">
            <v>3.9299711834238246E-5</v>
          </cell>
          <cell r="F196">
            <v>1.9743623930869281E-5</v>
          </cell>
          <cell r="G196">
            <v>1.9204019167510191E-5</v>
          </cell>
          <cell r="H196">
            <v>1.7604340536378304E-5</v>
          </cell>
          <cell r="I196">
            <v>8.9348907653280839E-6</v>
          </cell>
        </row>
        <row r="197">
          <cell r="A197" t="str">
            <v>RHEM-SHCONBR7</v>
          </cell>
          <cell r="B197" t="str">
            <v>VAR_ncap</v>
          </cell>
          <cell r="C197" t="str">
            <v>-</v>
          </cell>
          <cell r="E197">
            <v>2.82704227343743E-6</v>
          </cell>
        </row>
        <row r="198">
          <cell r="A198" t="str">
            <v>RHEM-SHCONBR7</v>
          </cell>
          <cell r="B198" t="str">
            <v>VAR_cap</v>
          </cell>
          <cell r="C198" t="str">
            <v>-</v>
          </cell>
          <cell r="E198">
            <v>2.82704227343743E-6</v>
          </cell>
          <cell r="F198">
            <v>2.82704227343743E-6</v>
          </cell>
          <cell r="G198">
            <v>2.82704227343743E-6</v>
          </cell>
          <cell r="H198">
            <v>2.82704227343743E-6</v>
          </cell>
          <cell r="I198">
            <v>1.63431606421944E-6</v>
          </cell>
        </row>
        <row r="199">
          <cell r="A199" t="str">
            <v>RHEM-SHCONBR8</v>
          </cell>
          <cell r="B199" t="str">
            <v>VAR_fout</v>
          </cell>
          <cell r="C199" t="str">
            <v>RHEM-SHCON</v>
          </cell>
          <cell r="E199">
            <v>9.1730801696935868E-6</v>
          </cell>
          <cell r="F199">
            <v>4.5067163858599782E-6</v>
          </cell>
          <cell r="G199">
            <v>4.4688123144339535E-6</v>
          </cell>
          <cell r="H199">
            <v>4.273541816318907E-6</v>
          </cell>
          <cell r="I199">
            <v>1.921966474213444E-6</v>
          </cell>
        </row>
        <row r="200">
          <cell r="A200" t="str">
            <v>RHEM-SHCONBR8</v>
          </cell>
          <cell r="B200" t="str">
            <v>VAR_fin</v>
          </cell>
          <cell r="C200" t="str">
            <v>CON</v>
          </cell>
          <cell r="E200">
            <v>9.1730801696935868E-6</v>
          </cell>
          <cell r="F200">
            <v>4.5067163858599782E-6</v>
          </cell>
          <cell r="G200">
            <v>4.4688123144339535E-6</v>
          </cell>
          <cell r="H200">
            <v>4.273541816318907E-6</v>
          </cell>
          <cell r="I200">
            <v>1.921966474213444E-6</v>
          </cell>
        </row>
        <row r="201">
          <cell r="A201" t="str">
            <v>RHEM-SHCONBR8</v>
          </cell>
          <cell r="B201" t="str">
            <v>VAR_ncap</v>
          </cell>
          <cell r="C201" t="str">
            <v>-</v>
          </cell>
          <cell r="E201">
            <v>7.0163285821505802E-7</v>
          </cell>
        </row>
        <row r="202">
          <cell r="A202" t="str">
            <v>RHEM-SHCONBR8</v>
          </cell>
          <cell r="B202" t="str">
            <v>VAR_cap</v>
          </cell>
          <cell r="C202" t="str">
            <v>-</v>
          </cell>
          <cell r="E202">
            <v>7.0163285821505802E-7</v>
          </cell>
          <cell r="F202">
            <v>7.0163285821505802E-7</v>
          </cell>
          <cell r="G202">
            <v>7.0163285821505802E-7</v>
          </cell>
          <cell r="H202">
            <v>7.0163285821505802E-7</v>
          </cell>
          <cell r="I202">
            <v>4.0561468151334001E-7</v>
          </cell>
        </row>
        <row r="203">
          <cell r="A203" t="str">
            <v>RHES-SHELCHP</v>
          </cell>
          <cell r="B203" t="str">
            <v>VAR_fout</v>
          </cell>
          <cell r="C203" t="str">
            <v>RHES-SHAELCH</v>
          </cell>
          <cell r="D203">
            <v>9.1578055100747768</v>
          </cell>
          <cell r="E203">
            <v>10.275906055772156</v>
          </cell>
          <cell r="F203">
            <v>15.937282765337951</v>
          </cell>
          <cell r="G203">
            <v>19.226366542151691</v>
          </cell>
          <cell r="H203">
            <v>22.104940507482542</v>
          </cell>
          <cell r="I203">
            <v>23.563203240801762</v>
          </cell>
        </row>
        <row r="204">
          <cell r="A204" t="str">
            <v>RHES-SHELCHP</v>
          </cell>
          <cell r="B204" t="str">
            <v>VAR_fin</v>
          </cell>
          <cell r="C204" t="str">
            <v>RHES_ELC</v>
          </cell>
          <cell r="D204">
            <v>2.8618142218983684</v>
          </cell>
          <cell r="E204">
            <v>3.3442627287551248</v>
          </cell>
          <cell r="F204">
            <v>5.5304326314453904</v>
          </cell>
          <cell r="G204">
            <v>6.2228611499363691</v>
          </cell>
          <cell r="H204">
            <v>6.5832494791647793</v>
          </cell>
          <cell r="I204">
            <v>6.4288207784654663</v>
          </cell>
        </row>
        <row r="205">
          <cell r="A205" t="str">
            <v>RHES-SHELCHP</v>
          </cell>
          <cell r="B205" t="str">
            <v>VAR_fin</v>
          </cell>
          <cell r="C205" t="str">
            <v>RHESELCHPC</v>
          </cell>
          <cell r="D205">
            <v>9.1578055100747768</v>
          </cell>
          <cell r="E205">
            <v>10.275906055772156</v>
          </cell>
          <cell r="F205">
            <v>15.937282765337951</v>
          </cell>
          <cell r="G205">
            <v>19.226366542151691</v>
          </cell>
          <cell r="H205">
            <v>22.104940507482542</v>
          </cell>
          <cell r="I205">
            <v>23.563203240801762</v>
          </cell>
        </row>
        <row r="206">
          <cell r="A206" t="str">
            <v>RHES-SHELCHP</v>
          </cell>
          <cell r="B206" t="str">
            <v>VAR_ncap</v>
          </cell>
          <cell r="C206" t="str">
            <v>-</v>
          </cell>
          <cell r="D206">
            <v>9.4499840194422498E-8</v>
          </cell>
          <cell r="E206">
            <v>9.0328773917723107E-2</v>
          </cell>
          <cell r="F206">
            <v>0.45962589627714701</v>
          </cell>
          <cell r="G206">
            <v>0.26618797375754399</v>
          </cell>
          <cell r="H206">
            <v>0.77984022830316102</v>
          </cell>
          <cell r="I206">
            <v>1.0256772500656499</v>
          </cell>
        </row>
        <row r="207">
          <cell r="A207" t="str">
            <v>RHES-SHELCHP</v>
          </cell>
          <cell r="B207" t="str">
            <v>VAR_cap</v>
          </cell>
          <cell r="C207" t="str">
            <v>-</v>
          </cell>
          <cell r="D207">
            <v>0.73983802242520513</v>
          </cell>
          <cell r="E207">
            <v>0.83016679634292823</v>
          </cell>
          <cell r="F207">
            <v>1.289792692620076</v>
          </cell>
          <cell r="G207">
            <v>1.5559806413621953</v>
          </cell>
          <cell r="H207">
            <v>1.7885224845027543</v>
          </cell>
          <cell r="I207">
            <v>1.9069631435640673</v>
          </cell>
        </row>
        <row r="208">
          <cell r="A208" t="str">
            <v>RHSA-WHELCHP</v>
          </cell>
          <cell r="B208" t="str">
            <v>VAR_fout</v>
          </cell>
          <cell r="C208" t="str">
            <v>RHSA-WHAELCH</v>
          </cell>
          <cell r="D208">
            <v>3.2398896148916219</v>
          </cell>
          <cell r="E208">
            <v>3.6354562018522856</v>
          </cell>
          <cell r="F208">
            <v>5.3011867075610812</v>
          </cell>
          <cell r="G208">
            <v>7.4298905723881052</v>
          </cell>
          <cell r="H208">
            <v>10.216295302958384</v>
          </cell>
          <cell r="I208">
            <v>12.607789758448629</v>
          </cell>
        </row>
        <row r="209">
          <cell r="A209" t="str">
            <v>RHSA-WHELCHP</v>
          </cell>
          <cell r="B209" t="str">
            <v>VAR_fin</v>
          </cell>
          <cell r="C209" t="str">
            <v>RHSA_ELC</v>
          </cell>
          <cell r="D209">
            <v>1.1488970265573111</v>
          </cell>
          <cell r="E209">
            <v>1.2864317770177947</v>
          </cell>
          <cell r="F209">
            <v>1.8699071278875059</v>
          </cell>
          <cell r="G209">
            <v>2.6069791482063533</v>
          </cell>
          <cell r="H209">
            <v>3.3941180408499614</v>
          </cell>
          <cell r="I209">
            <v>4.0409582559130186</v>
          </cell>
        </row>
        <row r="210">
          <cell r="A210" t="str">
            <v>RHSA-WHELCHP</v>
          </cell>
          <cell r="B210" t="str">
            <v>VAR_ncap</v>
          </cell>
          <cell r="C210" t="str">
            <v>-</v>
          </cell>
          <cell r="D210">
            <v>1.73012328435113E-6</v>
          </cell>
          <cell r="E210">
            <v>3.2769396189380698E-2</v>
          </cell>
          <cell r="F210">
            <v>0.116209300281856</v>
          </cell>
          <cell r="G210">
            <v>0.145494486185442</v>
          </cell>
          <cell r="H210">
            <v>0.29782758017828598</v>
          </cell>
          <cell r="I210">
            <v>0.52694388574236495</v>
          </cell>
        </row>
        <row r="211">
          <cell r="A211" t="str">
            <v>RHSA-WHELCHP</v>
          </cell>
          <cell r="B211" t="str">
            <v>VAR_cap</v>
          </cell>
          <cell r="C211" t="str">
            <v>-</v>
          </cell>
          <cell r="D211">
            <v>0.21335439254252536</v>
          </cell>
          <cell r="E211">
            <v>0.24612378873190599</v>
          </cell>
          <cell r="F211">
            <v>0.36233307291795069</v>
          </cell>
          <cell r="G211">
            <v>0.50782753285146731</v>
          </cell>
          <cell r="H211">
            <v>0.69827758269946993</v>
          </cell>
          <cell r="I211">
            <v>0.86173567108818161</v>
          </cell>
        </row>
        <row r="212">
          <cell r="A212" t="str">
            <v>D-ITOT_LTH_CHP</v>
          </cell>
          <cell r="B212" t="str">
            <v>VAR_fout</v>
          </cell>
          <cell r="C212" t="str">
            <v>ITOT_LTH_CHP_ON</v>
          </cell>
          <cell r="D212">
            <v>5.6086390964869235</v>
          </cell>
          <cell r="E212">
            <v>6.0095194325812615</v>
          </cell>
          <cell r="F212">
            <v>13.012277001161786</v>
          </cell>
          <cell r="G212">
            <v>12.943412291251803</v>
          </cell>
          <cell r="H212">
            <v>11.468505448132918</v>
          </cell>
          <cell r="I212">
            <v>12.80216227239374</v>
          </cell>
        </row>
        <row r="213">
          <cell r="A213" t="str">
            <v>D-ITOT_LTH_CHP</v>
          </cell>
          <cell r="B213" t="str">
            <v>VAR_fout</v>
          </cell>
          <cell r="C213" t="str">
            <v>LTH</v>
          </cell>
          <cell r="E213">
            <v>7.2979621444406462E-6</v>
          </cell>
          <cell r="F213">
            <v>1.3583733110566731E-4</v>
          </cell>
          <cell r="G213">
            <v>1.5511215389150278E-2</v>
          </cell>
          <cell r="H213">
            <v>5.4861394416243887E-4</v>
          </cell>
          <cell r="I213">
            <v>3.1150706238373342E-2</v>
          </cell>
        </row>
        <row r="214">
          <cell r="A214" t="str">
            <v>D-ITOT_LTH_CHP</v>
          </cell>
          <cell r="B214" t="str">
            <v>VAR_fin</v>
          </cell>
          <cell r="C214" t="str">
            <v>ITOT_LTH_CHP</v>
          </cell>
          <cell r="D214">
            <v>5.6086390964869235</v>
          </cell>
          <cell r="E214">
            <v>6.0095267305434028</v>
          </cell>
          <cell r="F214">
            <v>13.012412838492889</v>
          </cell>
          <cell r="G214">
            <v>12.95892350664095</v>
          </cell>
          <cell r="H214">
            <v>11.46905406207707</v>
          </cell>
          <cell r="I214">
            <v>12.833312978632122</v>
          </cell>
        </row>
        <row r="215">
          <cell r="A215" t="str">
            <v>RHEM-SHCONBR9</v>
          </cell>
          <cell r="B215" t="str">
            <v>VAR_fout</v>
          </cell>
          <cell r="C215" t="str">
            <v>RHEM-SHCON</v>
          </cell>
          <cell r="E215">
            <v>1.7193473070069806E-6</v>
          </cell>
          <cell r="F215">
            <v>9.3660951486735396E-7</v>
          </cell>
          <cell r="G215">
            <v>9.2980193225545666E-7</v>
          </cell>
          <cell r="H215">
            <v>9.1661930659152057E-7</v>
          </cell>
          <cell r="I215">
            <v>2.3999572072023833E-7</v>
          </cell>
        </row>
        <row r="216">
          <cell r="A216" t="str">
            <v>RHEM-SHCONBR9</v>
          </cell>
          <cell r="B216" t="str">
            <v>VAR_fin</v>
          </cell>
          <cell r="C216" t="str">
            <v>CON</v>
          </cell>
          <cell r="E216">
            <v>1.7193473070069806E-6</v>
          </cell>
          <cell r="F216">
            <v>9.3660951486735396E-7</v>
          </cell>
          <cell r="G216">
            <v>9.2980193225545666E-7</v>
          </cell>
          <cell r="H216">
            <v>9.1661930659152057E-7</v>
          </cell>
          <cell r="I216">
            <v>2.3999572072023833E-7</v>
          </cell>
        </row>
        <row r="217">
          <cell r="A217" t="str">
            <v>RHEM-SHCONBR9</v>
          </cell>
          <cell r="B217" t="str">
            <v>VAR_ncap</v>
          </cell>
          <cell r="C217" t="str">
            <v>-</v>
          </cell>
          <cell r="E217">
            <v>1.98021762816195E-7</v>
          </cell>
        </row>
        <row r="218">
          <cell r="A218" t="str">
            <v>RHEM-SHCONBR9</v>
          </cell>
          <cell r="B218" t="str">
            <v>VAR_cap</v>
          </cell>
          <cell r="C218" t="str">
            <v>-</v>
          </cell>
          <cell r="E218">
            <v>1.98021762816195E-7</v>
          </cell>
          <cell r="F218">
            <v>1.98021762816195E-7</v>
          </cell>
          <cell r="G218">
            <v>1.98021762816195E-7</v>
          </cell>
          <cell r="H218">
            <v>1.98021762816195E-7</v>
          </cell>
          <cell r="I218">
            <v>1.14476586033521E-7</v>
          </cell>
        </row>
        <row r="219">
          <cell r="A219" t="str">
            <v>SCOM-SHELCHP</v>
          </cell>
          <cell r="B219" t="str">
            <v>VAR_fout</v>
          </cell>
          <cell r="C219" t="str">
            <v>SCOM-SHAELCH</v>
          </cell>
          <cell r="D219">
            <v>4.261204872374206</v>
          </cell>
          <cell r="E219">
            <v>4.6176481769997952</v>
          </cell>
          <cell r="F219">
            <v>5.5697551549994806</v>
          </cell>
          <cell r="G219">
            <v>7.8326779091676606</v>
          </cell>
          <cell r="H219">
            <v>10.492380724853144</v>
          </cell>
          <cell r="I219">
            <v>12.740143701381962</v>
          </cell>
        </row>
        <row r="220">
          <cell r="A220" t="str">
            <v>SCOM-SHELCHP</v>
          </cell>
          <cell r="B220" t="str">
            <v>VAR_fin</v>
          </cell>
          <cell r="C220" t="str">
            <v>SCOMELCHPC</v>
          </cell>
          <cell r="D220">
            <v>4.261204872374206</v>
          </cell>
          <cell r="E220">
            <v>4.6176481769997952</v>
          </cell>
          <cell r="F220">
            <v>5.5697551549994806</v>
          </cell>
          <cell r="G220">
            <v>7.8326779091676606</v>
          </cell>
          <cell r="H220">
            <v>10.492380724853144</v>
          </cell>
          <cell r="I220">
            <v>12.740143701381962</v>
          </cell>
        </row>
        <row r="221">
          <cell r="A221" t="str">
            <v>SCOM-SHELCHP</v>
          </cell>
          <cell r="B221" t="str">
            <v>VAR_fin</v>
          </cell>
          <cell r="C221" t="str">
            <v>SCOM_ELC</v>
          </cell>
          <cell r="D221">
            <v>1.3316265226169404</v>
          </cell>
          <cell r="E221">
            <v>1.520358277837361</v>
          </cell>
          <cell r="F221">
            <v>1.9941649260095147</v>
          </cell>
          <cell r="G221">
            <v>2.63853579108036</v>
          </cell>
          <cell r="H221">
            <v>3.2821892079761854</v>
          </cell>
          <cell r="I221">
            <v>3.6914478610005195</v>
          </cell>
        </row>
        <row r="222">
          <cell r="A222" t="str">
            <v>SCOM-SHELCHP</v>
          </cell>
          <cell r="B222" t="str">
            <v>VAR_ncap</v>
          </cell>
          <cell r="C222" t="str">
            <v>-</v>
          </cell>
          <cell r="D222">
            <v>2.7267182870183E-8</v>
          </cell>
          <cell r="E222">
            <v>1.12547891122904E-7</v>
          </cell>
          <cell r="F222">
            <v>6.6919710239025503E-7</v>
          </cell>
          <cell r="G222">
            <v>0.17483461779119999</v>
          </cell>
          <cell r="H222">
            <v>0.25853351811548603</v>
          </cell>
          <cell r="I222">
            <v>0.61396672108351502</v>
          </cell>
        </row>
        <row r="223">
          <cell r="A223" t="str">
            <v>SCOM-SHELCHP</v>
          </cell>
          <cell r="B223" t="str">
            <v>VAR_cap</v>
          </cell>
          <cell r="C223" t="str">
            <v>-</v>
          </cell>
          <cell r="D223">
            <v>0.43061734072097085</v>
          </cell>
          <cell r="E223">
            <v>0.43061743966481586</v>
          </cell>
          <cell r="F223">
            <v>0.43061809456390898</v>
          </cell>
          <cell r="G223">
            <v>0.60545267974016292</v>
          </cell>
          <cell r="H223">
            <v>0.81104380115854002</v>
          </cell>
          <cell r="I223">
            <v>0.98479236315706864</v>
          </cell>
        </row>
        <row r="224">
          <cell r="A224" t="str">
            <v>D-ITOT_NKEV_OIL_ELC_CHP</v>
          </cell>
          <cell r="B224" t="str">
            <v>VAR_fout</v>
          </cell>
          <cell r="C224" t="str">
            <v>ITOT_ELC</v>
          </cell>
          <cell r="D224">
            <v>7.0024464741993281E-2</v>
          </cell>
          <cell r="E224">
            <v>0.17119494203380836</v>
          </cell>
          <cell r="F224">
            <v>0.1708768823576311</v>
          </cell>
          <cell r="G224">
            <v>0.16985176081821174</v>
          </cell>
          <cell r="H224">
            <v>2.4634795605722325E-4</v>
          </cell>
          <cell r="I224">
            <v>1.2977055092556415E-4</v>
          </cell>
        </row>
        <row r="225">
          <cell r="A225" t="str">
            <v>D-ITOT_NKEV_OIL_ELC_CHP</v>
          </cell>
          <cell r="B225" t="str">
            <v>VAR_fout</v>
          </cell>
          <cell r="C225" t="str">
            <v>ELC5</v>
          </cell>
          <cell r="D225">
            <v>4.7640235240620866E-4</v>
          </cell>
          <cell r="E225">
            <v>3.2480376141214045E-4</v>
          </cell>
          <cell r="F225">
            <v>3.249921670126489E-4</v>
          </cell>
          <cell r="G225">
            <v>1.3297490420342238E-3</v>
          </cell>
          <cell r="H225">
            <v>1.1980465638078148E-4</v>
          </cell>
          <cell r="I225">
            <v>6.4392460673307731E-5</v>
          </cell>
        </row>
        <row r="226">
          <cell r="A226" t="str">
            <v>D-ITOT_NKEV_OIL_ELC_CHP</v>
          </cell>
          <cell r="B226" t="str">
            <v>VAR_fin</v>
          </cell>
          <cell r="C226" t="str">
            <v>ITOT_NKEV_OIL_ELC_CHP</v>
          </cell>
          <cell r="D226">
            <v>7.0500867094399441E-2</v>
          </cell>
          <cell r="E226">
            <v>0.17151974579522034</v>
          </cell>
          <cell r="F226">
            <v>0.17120150144543034</v>
          </cell>
          <cell r="G226">
            <v>0.17118094399385597</v>
          </cell>
          <cell r="H226">
            <v>3.6388117893637926E-4</v>
          </cell>
          <cell r="I226">
            <v>1.9156063973496342E-4</v>
          </cell>
        </row>
        <row r="227">
          <cell r="A227" t="str">
            <v>RHNS-SHELCBR</v>
          </cell>
          <cell r="B227" t="str">
            <v>VAR_fout</v>
          </cell>
          <cell r="C227" t="str">
            <v>RHNS-SHAELCB</v>
          </cell>
          <cell r="E227">
            <v>6.9061272836640528E-2</v>
          </cell>
          <cell r="F227">
            <v>1.6455678869346281E-3</v>
          </cell>
          <cell r="G227">
            <v>3.521462482654903E-3</v>
          </cell>
          <cell r="H227">
            <v>5.4153351834080547E-3</v>
          </cell>
          <cell r="I227">
            <v>5.3687609862934542E-3</v>
          </cell>
        </row>
        <row r="228">
          <cell r="A228" t="str">
            <v>RHNS-SHELCBR</v>
          </cell>
          <cell r="B228" t="str">
            <v>VAR_fin</v>
          </cell>
          <cell r="C228" t="str">
            <v>RHNS_ELC</v>
          </cell>
          <cell r="E228">
            <v>7.2696076670147936E-2</v>
          </cell>
          <cell r="F228">
            <v>1.7321767230890819E-3</v>
          </cell>
          <cell r="G228">
            <v>3.7068026133209443E-3</v>
          </cell>
          <cell r="H228">
            <v>5.7003528246400582E-3</v>
          </cell>
          <cell r="I228">
            <v>5.7161202352096607E-3</v>
          </cell>
        </row>
        <row r="229">
          <cell r="A229" t="str">
            <v>RHNS-SHELCBR</v>
          </cell>
          <cell r="B229" t="str">
            <v>VAR_ncap</v>
          </cell>
          <cell r="C229" t="str">
            <v>-</v>
          </cell>
          <cell r="E229">
            <v>5.0493091427080902E-3</v>
          </cell>
        </row>
        <row r="230">
          <cell r="A230" t="str">
            <v>RHNS-SHELCBR</v>
          </cell>
          <cell r="B230" t="str">
            <v>VAR_cap</v>
          </cell>
          <cell r="C230" t="str">
            <v>-</v>
          </cell>
          <cell r="E230">
            <v>5.0493091427080902E-3</v>
          </cell>
          <cell r="F230">
            <v>4.6398217290713993E-4</v>
          </cell>
          <cell r="G230">
            <v>4.6228801238546065E-4</v>
          </cell>
          <cell r="H230">
            <v>9.2960448719852208E-4</v>
          </cell>
          <cell r="I230">
            <v>3.9320089679047062E-4</v>
          </cell>
        </row>
        <row r="231">
          <cell r="A231" t="str">
            <v>ITOT-SWHSTG-SOL</v>
          </cell>
          <cell r="B231" t="str">
            <v>VAR_fout</v>
          </cell>
          <cell r="C231" t="str">
            <v>ITOT-SWHASOL</v>
          </cell>
          <cell r="F231">
            <v>3.6550996635118698E-4</v>
          </cell>
          <cell r="G231">
            <v>2.1333098157147709E-4</v>
          </cell>
          <cell r="H231">
            <v>1.0658811500438826E-3</v>
          </cell>
          <cell r="I231">
            <v>3.3358313087643639E-3</v>
          </cell>
        </row>
        <row r="232">
          <cell r="A232" t="str">
            <v>ITOT-SWHSTG-SOL</v>
          </cell>
          <cell r="B232" t="str">
            <v>VAR_fin</v>
          </cell>
          <cell r="C232" t="str">
            <v>ITOT-SWHASOL</v>
          </cell>
          <cell r="F232">
            <v>4.7230693886765509E-4</v>
          </cell>
          <cell r="G232">
            <v>2.6732877507990179E-4</v>
          </cell>
          <cell r="H232">
            <v>1.2546958597267268E-3</v>
          </cell>
          <cell r="I232">
            <v>3.7073849612039005E-3</v>
          </cell>
        </row>
        <row r="233">
          <cell r="A233" t="str">
            <v>ITOT-SWHSTG-SOL</v>
          </cell>
          <cell r="B233" t="str">
            <v>VAR_ncap</v>
          </cell>
          <cell r="C233" t="str">
            <v>-</v>
          </cell>
          <cell r="D233">
            <v>2.83819795189933E-3</v>
          </cell>
          <cell r="E233">
            <v>8.3068819121266406E-5</v>
          </cell>
          <cell r="H233">
            <v>7.7860847671688295E-4</v>
          </cell>
          <cell r="I233">
            <v>1.4497211508614201E-3</v>
          </cell>
        </row>
        <row r="234">
          <cell r="A234" t="str">
            <v>ITOT-SWHSTG-SOL</v>
          </cell>
          <cell r="B234" t="str">
            <v>VAR_cap</v>
          </cell>
          <cell r="C234" t="str">
            <v>-</v>
          </cell>
          <cell r="D234">
            <v>2.83819795189933E-3</v>
          </cell>
          <cell r="E234">
            <v>2.9212667710205899E-3</v>
          </cell>
          <cell r="F234">
            <v>2.9212667710205899E-3</v>
          </cell>
          <cell r="G234">
            <v>2.9212667710205899E-3</v>
          </cell>
          <cell r="H234">
            <v>2.92100773938469E-3</v>
          </cell>
          <cell r="I234">
            <v>2.9210068535391802E-3</v>
          </cell>
        </row>
        <row r="235">
          <cell r="A235" t="str">
            <v>RHES-SHLTHCHPNGA</v>
          </cell>
          <cell r="B235" t="str">
            <v>VAR_fout</v>
          </cell>
          <cell r="C235" t="str">
            <v>RHES-SHLTHC-NGA</v>
          </cell>
          <cell r="D235">
            <v>1.352231157983361E-2</v>
          </cell>
          <cell r="E235">
            <v>1.6384121843687949E-3</v>
          </cell>
          <cell r="F235">
            <v>1.8643805110086029</v>
          </cell>
          <cell r="G235">
            <v>1.9416794122652246</v>
          </cell>
          <cell r="H235">
            <v>2.8140193931378823</v>
          </cell>
          <cell r="I235">
            <v>2.6437462845632997</v>
          </cell>
        </row>
        <row r="236">
          <cell r="A236" t="str">
            <v>RHES-SHLTHCHPNGA</v>
          </cell>
          <cell r="B236" t="str">
            <v>VAR_fin</v>
          </cell>
          <cell r="C236" t="str">
            <v>RHESLTHCHPC</v>
          </cell>
          <cell r="D236">
            <v>1.352231157983361E-2</v>
          </cell>
          <cell r="E236">
            <v>1.6384121843687949E-3</v>
          </cell>
          <cell r="F236">
            <v>1.8643805110086029</v>
          </cell>
          <cell r="G236">
            <v>1.9416794122652246</v>
          </cell>
          <cell r="H236">
            <v>2.8140193931378823</v>
          </cell>
          <cell r="I236">
            <v>2.6437462845632997</v>
          </cell>
        </row>
        <row r="237">
          <cell r="A237" t="str">
            <v>RHES-SHLTHCHPNGA</v>
          </cell>
          <cell r="B237" t="str">
            <v>VAR_fin</v>
          </cell>
          <cell r="C237" t="str">
            <v>RHES_LTH_CHPNGA_ON</v>
          </cell>
          <cell r="D237">
            <v>1.3658900585690501E-2</v>
          </cell>
          <cell r="E237">
            <v>1.6549618023927247E-3</v>
          </cell>
          <cell r="F237">
            <v>1.8832126373824267</v>
          </cell>
          <cell r="G237">
            <v>1.9612923356214409</v>
          </cell>
          <cell r="H237">
            <v>2.8424438314524041</v>
          </cell>
          <cell r="I237">
            <v>2.6704507924881851</v>
          </cell>
        </row>
        <row r="238">
          <cell r="A238" t="str">
            <v>RHES-SHLTHCHPNGA</v>
          </cell>
          <cell r="B238" t="str">
            <v>VAR_ncap</v>
          </cell>
          <cell r="C238" t="str">
            <v>-</v>
          </cell>
          <cell r="E238">
            <v>1.8856594987736201E-4</v>
          </cell>
          <cell r="F238">
            <v>0.34407129927418501</v>
          </cell>
          <cell r="G238">
            <v>4.7089422705117297E-2</v>
          </cell>
          <cell r="H238">
            <v>0.202406730226461</v>
          </cell>
          <cell r="I238">
            <v>0.23821037303167</v>
          </cell>
        </row>
        <row r="239">
          <cell r="A239" t="str">
            <v>RHES-SHLTHCHPNGA</v>
          </cell>
          <cell r="B239" t="str">
            <v>VAR_cap</v>
          </cell>
          <cell r="C239" t="str">
            <v>-</v>
          </cell>
          <cell r="D239">
            <v>5.3757649990155603E-3</v>
          </cell>
          <cell r="E239">
            <v>3.0113356336911208E-4</v>
          </cell>
          <cell r="F239">
            <v>0.34428737864676434</v>
          </cell>
          <cell r="G239">
            <v>0.38951375635678104</v>
          </cell>
          <cell r="H239">
            <v>0.37778541953741662</v>
          </cell>
          <cell r="I239">
            <v>0.41999152738686585</v>
          </cell>
        </row>
        <row r="240">
          <cell r="A240" t="str">
            <v>RHSA-WHSTG-ELC</v>
          </cell>
          <cell r="B240" t="str">
            <v>VAR_fout</v>
          </cell>
          <cell r="C240" t="str">
            <v>RHSA-WHAELCB</v>
          </cell>
          <cell r="F240">
            <v>1.0122587070745852</v>
          </cell>
          <cell r="G240">
            <v>0.80539334025368536</v>
          </cell>
          <cell r="H240">
            <v>0.43502281161931544</v>
          </cell>
          <cell r="I240">
            <v>0.42973699067775906</v>
          </cell>
        </row>
        <row r="241">
          <cell r="A241" t="str">
            <v>RHSA-WHSTG-ELC</v>
          </cell>
          <cell r="B241" t="str">
            <v>VAR_fin</v>
          </cell>
          <cell r="C241" t="str">
            <v>RHSA-WHAELCB</v>
          </cell>
          <cell r="F241">
            <v>1.0123063524058944</v>
          </cell>
          <cell r="G241">
            <v>0.80544079979210159</v>
          </cell>
          <cell r="H241">
            <v>0.43503990483781391</v>
          </cell>
          <cell r="I241">
            <v>0.4297520704386254</v>
          </cell>
        </row>
        <row r="242">
          <cell r="A242" t="str">
            <v>RHSA-WHSTG-ELC</v>
          </cell>
          <cell r="B242" t="str">
            <v>VAR_ncap</v>
          </cell>
          <cell r="C242" t="str">
            <v>-</v>
          </cell>
          <cell r="D242">
            <v>1.3383225949293201E-3</v>
          </cell>
          <cell r="E242">
            <v>0.11025027524766901</v>
          </cell>
          <cell r="F242">
            <v>4.8646417298996304E-6</v>
          </cell>
          <cell r="G242">
            <v>5.01978966341296E-6</v>
          </cell>
          <cell r="H242">
            <v>3.7397388670831699E-2</v>
          </cell>
          <cell r="I242">
            <v>9.4246293754321891E-3</v>
          </cell>
        </row>
        <row r="243">
          <cell r="A243" t="str">
            <v>RHSA-WHSTG-ELC</v>
          </cell>
          <cell r="B243" t="str">
            <v>VAR_cap</v>
          </cell>
          <cell r="C243" t="str">
            <v>-</v>
          </cell>
          <cell r="D243">
            <v>1.3392319638180412E-3</v>
          </cell>
          <cell r="E243">
            <v>0.11158900131112265</v>
          </cell>
          <cell r="F243">
            <v>0.11158895717561461</v>
          </cell>
          <cell r="G243">
            <v>0.11158876662491111</v>
          </cell>
          <cell r="H243">
            <v>3.7405916518600195E-2</v>
          </cell>
          <cell r="I243">
            <v>3.6564667534771389E-2</v>
          </cell>
        </row>
        <row r="244">
          <cell r="A244" t="str">
            <v>ITOT-SWHLFOBR</v>
          </cell>
          <cell r="B244" t="str">
            <v>VAR_fout</v>
          </cell>
          <cell r="C244" t="str">
            <v>ITOT-SWH</v>
          </cell>
          <cell r="D244">
            <v>6.9177029013254936</v>
          </cell>
          <cell r="E244">
            <v>6.3112903117374861</v>
          </cell>
          <cell r="F244">
            <v>6.2000162728115207</v>
          </cell>
          <cell r="G244">
            <v>5.0710776260056036</v>
          </cell>
          <cell r="H244">
            <v>2.6296589122258878</v>
          </cell>
          <cell r="I244">
            <v>0.19992500762441545</v>
          </cell>
        </row>
        <row r="245">
          <cell r="A245" t="str">
            <v>ITOT-SWHLFOBR</v>
          </cell>
          <cell r="B245" t="str">
            <v>VAR_fout</v>
          </cell>
          <cell r="C245" t="str">
            <v>CO2_I</v>
          </cell>
          <cell r="D245">
            <v>655.767892329863</v>
          </cell>
          <cell r="E245">
            <v>597.31631944547303</v>
          </cell>
          <cell r="F245">
            <v>585.36687829538005</v>
          </cell>
          <cell r="G245">
            <v>476.85868224678302</v>
          </cell>
          <cell r="H245">
            <v>245.31155851778101</v>
          </cell>
          <cell r="I245">
            <v>18.503010121494299</v>
          </cell>
        </row>
        <row r="246">
          <cell r="A246" t="str">
            <v>ITOT-SWHLFOBR</v>
          </cell>
          <cell r="B246" t="str">
            <v>VAR_fin</v>
          </cell>
          <cell r="C246" t="str">
            <v>ILFO</v>
          </cell>
          <cell r="D246">
            <v>8.8978004386684084</v>
          </cell>
          <cell r="E246">
            <v>8.104699042679405</v>
          </cell>
          <cell r="F246">
            <v>7.9425627991231913</v>
          </cell>
          <cell r="G246">
            <v>6.4702670589794069</v>
          </cell>
          <cell r="H246">
            <v>3.3285150409468236</v>
          </cell>
          <cell r="I246">
            <v>0.25105848197414149</v>
          </cell>
        </row>
        <row r="247">
          <cell r="A247" t="str">
            <v>ITOT-SWHLFOBR</v>
          </cell>
          <cell r="B247" t="str">
            <v>VAR_ncap</v>
          </cell>
          <cell r="C247" t="str">
            <v>-</v>
          </cell>
          <cell r="E247">
            <v>3.9402801254832704E-6</v>
          </cell>
          <cell r="F247">
            <v>3.51201968354116E-6</v>
          </cell>
          <cell r="G247">
            <v>3.3827406059042801E-6</v>
          </cell>
          <cell r="H247">
            <v>4.0056588864376702E-6</v>
          </cell>
          <cell r="I247">
            <v>6.0814783344541696E-7</v>
          </cell>
        </row>
        <row r="248">
          <cell r="A248" t="str">
            <v>ITOT-SWHLFOBR</v>
          </cell>
          <cell r="B248" t="str">
            <v>VAR_cap</v>
          </cell>
          <cell r="C248" t="str">
            <v>-</v>
          </cell>
          <cell r="D248">
            <v>0.37633543963083199</v>
          </cell>
          <cell r="E248">
            <v>0.37633308824859091</v>
          </cell>
          <cell r="F248">
            <v>0.37632713692646835</v>
          </cell>
          <cell r="G248">
            <v>0.37632219613363954</v>
          </cell>
          <cell r="H248">
            <v>0.17982796281053079</v>
          </cell>
          <cell r="I248">
            <v>1.9948072498357998E-2</v>
          </cell>
        </row>
        <row r="249">
          <cell r="A249" t="str">
            <v>D-SCOM_LTH_CHPNGA</v>
          </cell>
          <cell r="B249" t="str">
            <v>VAR_fout</v>
          </cell>
          <cell r="C249" t="str">
            <v>LTH</v>
          </cell>
          <cell r="F249">
            <v>4.0334924383902801E-5</v>
          </cell>
          <cell r="G249">
            <v>7.383872001969829E-5</v>
          </cell>
          <cell r="H249">
            <v>3.8631275716058846E-3</v>
          </cell>
          <cell r="I249">
            <v>7.9441253999759723E-3</v>
          </cell>
        </row>
        <row r="250">
          <cell r="A250" t="str">
            <v>D-SCOM_LTH_CHPNGA</v>
          </cell>
          <cell r="B250" t="str">
            <v>VAR_fout</v>
          </cell>
          <cell r="C250" t="str">
            <v>SCOM_LTH_CHPNGA_ON</v>
          </cell>
          <cell r="D250">
            <v>0.69257449767627643</v>
          </cell>
          <cell r="E250">
            <v>0.75019053209127973</v>
          </cell>
          <cell r="F250">
            <v>0.61324043823347851</v>
          </cell>
          <cell r="G250">
            <v>1.6505883686657408</v>
          </cell>
          <cell r="H250">
            <v>3.5644396340239219</v>
          </cell>
          <cell r="I250">
            <v>3.736254379965926</v>
          </cell>
        </row>
        <row r="251">
          <cell r="A251" t="str">
            <v>D-SCOM_LTH_CHPNGA</v>
          </cell>
          <cell r="B251" t="str">
            <v>VAR_fin</v>
          </cell>
          <cell r="C251" t="str">
            <v>SCOM_LTH_CHPNGA</v>
          </cell>
          <cell r="D251">
            <v>0.69257449767627643</v>
          </cell>
          <cell r="E251">
            <v>0.75019247802210032</v>
          </cell>
          <cell r="F251">
            <v>0.61328077315786222</v>
          </cell>
          <cell r="G251">
            <v>1.650662207385762</v>
          </cell>
          <cell r="H251">
            <v>3.5683027615955312</v>
          </cell>
          <cell r="I251">
            <v>3.7441985053659037</v>
          </cell>
        </row>
        <row r="252">
          <cell r="A252" t="str">
            <v>D-IWOD</v>
          </cell>
          <cell r="B252" t="str">
            <v>VAR_fout</v>
          </cell>
          <cell r="C252" t="str">
            <v>IWOD</v>
          </cell>
          <cell r="D252">
            <v>9.8745418754838763</v>
          </cell>
          <cell r="E252">
            <v>11.373717877030439</v>
          </cell>
          <cell r="F252">
            <v>13.440017181015142</v>
          </cell>
          <cell r="G252">
            <v>11.579644387418652</v>
          </cell>
          <cell r="H252">
            <v>12.495186072385737</v>
          </cell>
          <cell r="I252">
            <v>14.938714202974275</v>
          </cell>
        </row>
        <row r="253">
          <cell r="A253" t="str">
            <v>D-IWOD</v>
          </cell>
          <cell r="B253" t="str">
            <v>VAR_fin</v>
          </cell>
          <cell r="C253" t="str">
            <v>WOD</v>
          </cell>
          <cell r="D253">
            <v>9.8745418754838763</v>
          </cell>
          <cell r="E253">
            <v>11.373717877030439</v>
          </cell>
          <cell r="F253">
            <v>13.440017181015142</v>
          </cell>
          <cell r="G253">
            <v>11.579644387418652</v>
          </cell>
          <cell r="H253">
            <v>12.495186072385737</v>
          </cell>
          <cell r="I253">
            <v>14.938714202974275</v>
          </cell>
        </row>
        <row r="254">
          <cell r="A254" t="str">
            <v>SCOM-ELCSPEC</v>
          </cell>
          <cell r="B254" t="str">
            <v>VAR_fout</v>
          </cell>
          <cell r="C254" t="str">
            <v>SCOM-ELS</v>
          </cell>
          <cell r="D254">
            <v>56.994774574912441</v>
          </cell>
          <cell r="E254">
            <v>58.701894539826164</v>
          </cell>
          <cell r="F254">
            <v>61.415720076983902</v>
          </cell>
          <cell r="G254">
            <v>59.617871905186782</v>
          </cell>
          <cell r="H254">
            <v>56.337464104850376</v>
          </cell>
          <cell r="I254">
            <v>52.323555513967804</v>
          </cell>
        </row>
        <row r="255">
          <cell r="A255" t="str">
            <v>SCOM-ELCSPEC</v>
          </cell>
          <cell r="B255" t="str">
            <v>VAR_fin</v>
          </cell>
          <cell r="C255" t="str">
            <v>SCOM_ELC</v>
          </cell>
          <cell r="D255">
            <v>56.994774574912441</v>
          </cell>
          <cell r="E255">
            <v>58.701894539826164</v>
          </cell>
          <cell r="F255">
            <v>61.415720076983902</v>
          </cell>
          <cell r="G255">
            <v>59.617871905186782</v>
          </cell>
          <cell r="H255">
            <v>56.337464104850376</v>
          </cell>
          <cell r="I255">
            <v>52.323555513967804</v>
          </cell>
        </row>
        <row r="256">
          <cell r="A256" t="str">
            <v>SCOM-ELCSPEC</v>
          </cell>
          <cell r="B256" t="str">
            <v>VAR_ncap</v>
          </cell>
          <cell r="C256" t="str">
            <v>-</v>
          </cell>
          <cell r="D256">
            <v>1.98517860010727E-8</v>
          </cell>
          <cell r="E256">
            <v>2.1796064947533599E-7</v>
          </cell>
          <cell r="F256">
            <v>3.0035405372090799E-7</v>
          </cell>
          <cell r="G256">
            <v>1.7008443547334299E-7</v>
          </cell>
          <cell r="H256">
            <v>1.99651967029799E-7</v>
          </cell>
          <cell r="I256">
            <v>5.0016099649763799</v>
          </cell>
        </row>
        <row r="257">
          <cell r="A257" t="str">
            <v>SCOM-ELCSPEC</v>
          </cell>
          <cell r="B257" t="str">
            <v>VAR_cap</v>
          </cell>
          <cell r="C257" t="str">
            <v>-</v>
          </cell>
          <cell r="D257">
            <v>6.6055312882056461</v>
          </cell>
          <cell r="E257">
            <v>6.4915990346287495</v>
          </cell>
          <cell r="F257">
            <v>6.4915991160215443</v>
          </cell>
          <cell r="G257">
            <v>6.3015678427484465</v>
          </cell>
          <cell r="H257">
            <v>5.9548310766115433</v>
          </cell>
          <cell r="I257">
            <v>5.5305633861275068</v>
          </cell>
        </row>
        <row r="258">
          <cell r="A258" t="str">
            <v>D-ITOT_KEV_WST_ELC_CHP</v>
          </cell>
          <cell r="B258" t="str">
            <v>VAR_fout</v>
          </cell>
          <cell r="C258" t="str">
            <v>ITOT_ELC</v>
          </cell>
          <cell r="D258">
            <v>1.6070036803074534E-4</v>
          </cell>
          <cell r="E258">
            <v>5.4657577625999924E-5</v>
          </cell>
          <cell r="F258">
            <v>9.9201682699735571E-5</v>
          </cell>
          <cell r="G258">
            <v>0.32593807995910218</v>
          </cell>
          <cell r="H258">
            <v>0.32250876336043638</v>
          </cell>
          <cell r="I258">
            <v>0.30480984257976312</v>
          </cell>
        </row>
        <row r="259">
          <cell r="A259" t="str">
            <v>D-ITOT_KEV_WST_ELC_CHP</v>
          </cell>
          <cell r="B259" t="str">
            <v>VAR_fout</v>
          </cell>
          <cell r="C259" t="str">
            <v>ELC5</v>
          </cell>
          <cell r="D259">
            <v>0.2298801621898196</v>
          </cell>
          <cell r="E259">
            <v>0.23010324790361705</v>
          </cell>
          <cell r="F259">
            <v>0.33660741669649413</v>
          </cell>
          <cell r="G259">
            <v>7.0081486539235573E-3</v>
          </cell>
          <cell r="H259">
            <v>5.0173486056311932E-3</v>
          </cell>
          <cell r="I259">
            <v>1.9393192746485967E-2</v>
          </cell>
        </row>
        <row r="260">
          <cell r="A260" t="str">
            <v>D-ITOT_KEV_WST_ELC_CHP</v>
          </cell>
          <cell r="B260" t="str">
            <v>VAR_fin</v>
          </cell>
          <cell r="C260" t="str">
            <v>ITOT_KEV_WST_ELC_CHP</v>
          </cell>
          <cell r="D260">
            <v>0.23004086255785022</v>
          </cell>
          <cell r="E260">
            <v>0.23015790548124299</v>
          </cell>
          <cell r="F260">
            <v>0.3367061687605456</v>
          </cell>
          <cell r="G260">
            <v>0.33294564002894317</v>
          </cell>
          <cell r="H260">
            <v>0.32752374850280502</v>
          </cell>
          <cell r="I260">
            <v>0.32420041581668463</v>
          </cell>
        </row>
        <row r="261">
          <cell r="A261" t="str">
            <v>D-RHNM_SOLELC</v>
          </cell>
          <cell r="B261" t="str">
            <v>VAR_fout</v>
          </cell>
          <cell r="C261" t="str">
            <v>ELC5</v>
          </cell>
          <cell r="E261">
            <v>3.4209216951173793E-5</v>
          </cell>
          <cell r="F261">
            <v>1.1225848141468415E-4</v>
          </cell>
          <cell r="G261">
            <v>1.4401075319013962E-4</v>
          </cell>
          <cell r="H261">
            <v>1.9291392541473959E-4</v>
          </cell>
          <cell r="I261">
            <v>2.5746885047868331E-4</v>
          </cell>
        </row>
        <row r="262">
          <cell r="A262" t="str">
            <v>D-RHNM_SOLELC</v>
          </cell>
          <cell r="B262" t="str">
            <v>VAR_fout</v>
          </cell>
          <cell r="C262" t="str">
            <v>RHNM_ELC</v>
          </cell>
          <cell r="E262">
            <v>3.3555782219638766E-5</v>
          </cell>
          <cell r="F262">
            <v>1.1143222348309095E-4</v>
          </cell>
          <cell r="G262">
            <v>1.4301935191917659E-4</v>
          </cell>
          <cell r="H262">
            <v>1.9174379280954766E-4</v>
          </cell>
          <cell r="I262">
            <v>2.5480393194328058E-4</v>
          </cell>
        </row>
        <row r="263">
          <cell r="A263" t="str">
            <v>D-RHNM_SOLELC</v>
          </cell>
          <cell r="B263" t="str">
            <v>VAR_fin</v>
          </cell>
          <cell r="C263" t="str">
            <v>RHNM_SOL_ELC</v>
          </cell>
          <cell r="E263">
            <v>6.752177758962193E-5</v>
          </cell>
          <cell r="F263">
            <v>2.2376984641127084E-4</v>
          </cell>
          <cell r="G263">
            <v>2.870456804197649E-4</v>
          </cell>
          <cell r="H263">
            <v>3.8459745975988796E-4</v>
          </cell>
          <cell r="I263">
            <v>5.121651244992002E-4</v>
          </cell>
        </row>
        <row r="264">
          <cell r="A264" t="str">
            <v>RHNM-SHSTG-ELCHP</v>
          </cell>
          <cell r="B264" t="str">
            <v>VAR_fout</v>
          </cell>
          <cell r="C264" t="str">
            <v>RHNM-SHAELCH</v>
          </cell>
          <cell r="E264">
            <v>5.7659192129315443E-7</v>
          </cell>
          <cell r="F264">
            <v>0.1266299034965222</v>
          </cell>
          <cell r="G264">
            <v>0.23636386294100215</v>
          </cell>
          <cell r="H264">
            <v>0.35301501380701983</v>
          </cell>
          <cell r="I264">
            <v>0.58878858697148717</v>
          </cell>
        </row>
        <row r="265">
          <cell r="A265" t="str">
            <v>RHNM-SHSTG-ELCHP</v>
          </cell>
          <cell r="B265" t="str">
            <v>VAR_fin</v>
          </cell>
          <cell r="C265" t="str">
            <v>RHNM-SHAELCH</v>
          </cell>
          <cell r="E265">
            <v>7.812639261610658E-7</v>
          </cell>
          <cell r="F265">
            <v>0.12663656855321134</v>
          </cell>
          <cell r="G265">
            <v>0.23637679340051426</v>
          </cell>
          <cell r="H265">
            <v>0.35303438003560028</v>
          </cell>
          <cell r="I265">
            <v>0.58881547167156723</v>
          </cell>
        </row>
        <row r="266">
          <cell r="A266" t="str">
            <v>RHNM-SHSTG-ELCHP</v>
          </cell>
          <cell r="B266" t="str">
            <v>VAR_ncap</v>
          </cell>
          <cell r="C266" t="str">
            <v>-</v>
          </cell>
          <cell r="D266">
            <v>2.2796976933048899E-6</v>
          </cell>
          <cell r="E266">
            <v>4.6129672323273703E-7</v>
          </cell>
          <cell r="F266">
            <v>1.3006740865576001E-2</v>
          </cell>
          <cell r="G266">
            <v>1.31043238815468E-2</v>
          </cell>
          <cell r="H266">
            <v>2.2488947771610798E-2</v>
          </cell>
          <cell r="I266">
            <v>4.14759939940419E-2</v>
          </cell>
        </row>
        <row r="267">
          <cell r="A267" t="str">
            <v>RHNM-SHSTG-ELCHP</v>
          </cell>
          <cell r="B267" t="str">
            <v>VAR_cap</v>
          </cell>
          <cell r="C267" t="str">
            <v>-</v>
          </cell>
          <cell r="D267">
            <v>2.2796976933048899E-6</v>
          </cell>
          <cell r="E267">
            <v>7.4088894547921016E-7</v>
          </cell>
          <cell r="F267">
            <v>1.3007274303569816E-2</v>
          </cell>
          <cell r="G267">
            <v>2.6110454189137891E-2</v>
          </cell>
          <cell r="H267">
            <v>4.3383254534684786E-2</v>
          </cell>
          <cell r="I267">
            <v>6.1872428831270226E-2</v>
          </cell>
        </row>
        <row r="268">
          <cell r="A268" t="str">
            <v>D-SCOM_LTH</v>
          </cell>
          <cell r="B268" t="str">
            <v>VAR_fout</v>
          </cell>
          <cell r="C268" t="str">
            <v>SCOM_LTH_DH</v>
          </cell>
          <cell r="D268">
            <v>5.6100003194532473</v>
          </cell>
          <cell r="E268">
            <v>6.5817669106849843</v>
          </cell>
          <cell r="F268">
            <v>5.2115716586177845</v>
          </cell>
          <cell r="G268">
            <v>5.8356933230581651</v>
          </cell>
          <cell r="H268">
            <v>6.1112783464127727</v>
          </cell>
          <cell r="I268">
            <v>5.7398598169685693</v>
          </cell>
        </row>
        <row r="269">
          <cell r="A269" t="str">
            <v>D-SCOM_LTH</v>
          </cell>
          <cell r="B269" t="str">
            <v>VAR_fin</v>
          </cell>
          <cell r="C269" t="str">
            <v>LTH</v>
          </cell>
          <cell r="D269">
            <v>6.0987760809859797</v>
          </cell>
          <cell r="E269">
            <v>7.1533281378218332</v>
          </cell>
          <cell r="F269">
            <v>5.6619129787578579</v>
          </cell>
          <cell r="G269">
            <v>6.335804948578363</v>
          </cell>
          <cell r="H269">
            <v>6.6263090374463847</v>
          </cell>
          <cell r="I269">
            <v>6.2154408548320337</v>
          </cell>
        </row>
        <row r="270">
          <cell r="A270" t="str">
            <v>D-SCOM_LTH</v>
          </cell>
          <cell r="B270" t="str">
            <v>VAR_ncap</v>
          </cell>
          <cell r="C270" t="str">
            <v>-</v>
          </cell>
          <cell r="D270">
            <v>0.28940282857015398</v>
          </cell>
          <cell r="H270">
            <v>1.3171176190694901E-8</v>
          </cell>
          <cell r="I270">
            <v>2.0432349066450101E-8</v>
          </cell>
        </row>
        <row r="271">
          <cell r="A271" t="str">
            <v>D-SCOM_LTH</v>
          </cell>
          <cell r="B271" t="str">
            <v>VAR_cap</v>
          </cell>
          <cell r="C271" t="str">
            <v>-</v>
          </cell>
          <cell r="D271">
            <v>0.28940282857015398</v>
          </cell>
          <cell r="E271">
            <v>0.28940282857015398</v>
          </cell>
          <cell r="F271">
            <v>0.28940282857015398</v>
          </cell>
          <cell r="G271">
            <v>0.28940282857015398</v>
          </cell>
          <cell r="H271">
            <v>0.28940285389195203</v>
          </cell>
          <cell r="I271">
            <v>0.28940287432430101</v>
          </cell>
        </row>
        <row r="272">
          <cell r="A272" t="str">
            <v>ITOT-SWHBIOBR</v>
          </cell>
          <cell r="B272" t="str">
            <v>VAR_fout</v>
          </cell>
          <cell r="C272" t="str">
            <v>ITOT-SWH</v>
          </cell>
          <cell r="D272">
            <v>0.31051099145050282</v>
          </cell>
          <cell r="E272">
            <v>0.39251843636771627</v>
          </cell>
          <cell r="F272">
            <v>0.97101806454931672</v>
          </cell>
          <cell r="G272">
            <v>0.97957505610446216</v>
          </cell>
          <cell r="H272">
            <v>1.0348539488584851</v>
          </cell>
          <cell r="I272">
            <v>1.0479561779001594</v>
          </cell>
        </row>
        <row r="273">
          <cell r="A273" t="str">
            <v>ITOT-SWHBIOBR</v>
          </cell>
          <cell r="B273" t="str">
            <v>VAR_fin</v>
          </cell>
          <cell r="C273" t="str">
            <v>IBIO</v>
          </cell>
          <cell r="D273">
            <v>0.43672431990225336</v>
          </cell>
          <cell r="E273">
            <v>0.55206531134699877</v>
          </cell>
          <cell r="F273">
            <v>1.3657075450763949</v>
          </cell>
          <cell r="G273">
            <v>1.3777426949429847</v>
          </cell>
          <cell r="H273">
            <v>1.4554907860175585</v>
          </cell>
          <cell r="I273">
            <v>1.4554946915279989</v>
          </cell>
        </row>
        <row r="274">
          <cell r="A274" t="str">
            <v>ITOT-SWHBIOBR</v>
          </cell>
          <cell r="B274" t="str">
            <v>VAR_ncap</v>
          </cell>
          <cell r="C274" t="str">
            <v>-</v>
          </cell>
          <cell r="E274">
            <v>9.1981051520565304E-3</v>
          </cell>
          <cell r="F274">
            <v>2.8268765918647701E-2</v>
          </cell>
          <cell r="G274">
            <v>3.7647017909707199E-5</v>
          </cell>
          <cell r="H274">
            <v>2.2559780296876199E-2</v>
          </cell>
          <cell r="I274">
            <v>4.9716332466819203E-2</v>
          </cell>
        </row>
        <row r="275">
          <cell r="A275" t="str">
            <v>ITOT-SWHBIOBR</v>
          </cell>
          <cell r="B275" t="str">
            <v>VAR_cap</v>
          </cell>
          <cell r="C275" t="str">
            <v>-</v>
          </cell>
          <cell r="D275">
            <v>1.7013611085743299E-2</v>
          </cell>
          <cell r="E275">
            <v>2.6211335317517296E-2</v>
          </cell>
          <cell r="F275">
            <v>5.4478908680534066E-2</v>
          </cell>
          <cell r="G275">
            <v>5.4514621442255565E-2</v>
          </cell>
          <cell r="H275">
            <v>7.1469781730321078E-2</v>
          </cell>
          <cell r="I275">
            <v>8.4648759820706632E-2</v>
          </cell>
        </row>
        <row r="276">
          <cell r="A276" t="str">
            <v>RHNS-SHPLTBR</v>
          </cell>
          <cell r="B276" t="str">
            <v>VAR_fout</v>
          </cell>
          <cell r="C276" t="str">
            <v>RHNS-SHPLT</v>
          </cell>
          <cell r="F276">
            <v>1.3137791023377029E-3</v>
          </cell>
          <cell r="G276">
            <v>2.8169305838815768E-3</v>
          </cell>
          <cell r="H276">
            <v>5.0984183768237896E-3</v>
          </cell>
          <cell r="I276">
            <v>6.8274049215551217E-3</v>
          </cell>
        </row>
        <row r="277">
          <cell r="A277" t="str">
            <v>RHNS-SHPLTBR</v>
          </cell>
          <cell r="B277" t="str">
            <v>VAR_fin</v>
          </cell>
          <cell r="C277" t="str">
            <v>RPLT</v>
          </cell>
          <cell r="F277">
            <v>1.7689220727331238E-3</v>
          </cell>
          <cell r="G277">
            <v>3.776663231694078E-3</v>
          </cell>
          <cell r="H277">
            <v>6.8059801063494315E-3</v>
          </cell>
          <cell r="I277">
            <v>9.1163494234725636E-3</v>
          </cell>
        </row>
        <row r="278">
          <cell r="A278" t="str">
            <v>RHNS-SHPLTBR</v>
          </cell>
          <cell r="B278" t="str">
            <v>VAR_ncap</v>
          </cell>
          <cell r="C278" t="str">
            <v>-</v>
          </cell>
          <cell r="E278">
            <v>4.1098131149560297E-8</v>
          </cell>
          <cell r="F278">
            <v>9.8916832463071295E-5</v>
          </cell>
          <cell r="G278">
            <v>1.0824186089799E-4</v>
          </cell>
          <cell r="H278">
            <v>1.9196021072177599E-4</v>
          </cell>
          <cell r="I278">
            <v>3.2245157040805702E-4</v>
          </cell>
        </row>
        <row r="279">
          <cell r="A279" t="str">
            <v>RHNS-SHPLTBR</v>
          </cell>
          <cell r="B279" t="str">
            <v>VAR_cap</v>
          </cell>
          <cell r="C279" t="str">
            <v>-</v>
          </cell>
          <cell r="E279">
            <v>4.1098131149560297E-8</v>
          </cell>
          <cell r="F279">
            <v>9.8957930594220804E-5</v>
          </cell>
          <cell r="G279">
            <v>2.0718809643859162E-4</v>
          </cell>
          <cell r="H279">
            <v>3.7445960388193036E-4</v>
          </cell>
          <cell r="I279">
            <v>5.0028368420243724E-4</v>
          </cell>
        </row>
        <row r="280">
          <cell r="A280" t="str">
            <v>D-RHNM_KEV_WOD_ELC_CHP</v>
          </cell>
          <cell r="B280" t="str">
            <v>VAR_fout</v>
          </cell>
          <cell r="C280" t="str">
            <v>ELC5</v>
          </cell>
          <cell r="G280">
            <v>1.8190600721294965E-7</v>
          </cell>
          <cell r="H280">
            <v>3.3406686874195736E-6</v>
          </cell>
          <cell r="I280">
            <v>4.7234885951727117E-6</v>
          </cell>
        </row>
        <row r="281">
          <cell r="A281" t="str">
            <v>D-RHNM_KEV_WOD_ELC_CHP</v>
          </cell>
          <cell r="B281" t="str">
            <v>VAR_fout</v>
          </cell>
          <cell r="C281" t="str">
            <v>RHNM_ELC</v>
          </cell>
          <cell r="G281">
            <v>1.3357192439514001E-7</v>
          </cell>
          <cell r="H281">
            <v>3.3442291584325376E-6</v>
          </cell>
          <cell r="I281">
            <v>4.729936251555118E-6</v>
          </cell>
        </row>
        <row r="282">
          <cell r="A282" t="str">
            <v>D-RHNM_KEV_WOD_ELC_CHP</v>
          </cell>
          <cell r="B282" t="str">
            <v>VAR_fin</v>
          </cell>
          <cell r="C282" t="str">
            <v>RHNM_KEV_WOD_ELC_CHP</v>
          </cell>
          <cell r="G282">
            <v>4.3044715587703235E-6</v>
          </cell>
          <cell r="H282">
            <v>7.1088366720028906E-6</v>
          </cell>
          <cell r="I282">
            <v>8.9321762141978611E-6</v>
          </cell>
        </row>
        <row r="283">
          <cell r="A283" t="str">
            <v>SCOM-SHLTHCHPNGA</v>
          </cell>
          <cell r="B283" t="str">
            <v>VAR_fout</v>
          </cell>
          <cell r="C283" t="str">
            <v>SCOM-SHLTHC-NGA</v>
          </cell>
          <cell r="D283">
            <v>0.68564875269951431</v>
          </cell>
          <cell r="E283">
            <v>0.74268862677036696</v>
          </cell>
          <cell r="F283">
            <v>0.60710803385114331</v>
          </cell>
          <cell r="G283">
            <v>1.634082484979082</v>
          </cell>
          <cell r="H283">
            <v>3.5287952376836844</v>
          </cell>
          <cell r="I283">
            <v>3.6988918361662688</v>
          </cell>
        </row>
        <row r="284">
          <cell r="A284" t="str">
            <v>SCOM-SHLTHCHPNGA</v>
          </cell>
          <cell r="B284" t="str">
            <v>VAR_fin</v>
          </cell>
          <cell r="C284" t="str">
            <v>SCOMLTHCHPC</v>
          </cell>
          <cell r="D284">
            <v>0.68564875269951431</v>
          </cell>
          <cell r="E284">
            <v>0.74268862677036696</v>
          </cell>
          <cell r="F284">
            <v>0.60710803385114331</v>
          </cell>
          <cell r="G284">
            <v>1.634082484979082</v>
          </cell>
          <cell r="H284">
            <v>3.5287952376836844</v>
          </cell>
          <cell r="I284">
            <v>3.6988918361662688</v>
          </cell>
        </row>
        <row r="285">
          <cell r="A285" t="str">
            <v>SCOM-SHLTHCHPNGA</v>
          </cell>
          <cell r="B285" t="str">
            <v>VAR_fin</v>
          </cell>
          <cell r="C285" t="str">
            <v>SCOM_LTH_CHPNGA_ON</v>
          </cell>
          <cell r="D285">
            <v>0.69257449767627643</v>
          </cell>
          <cell r="E285">
            <v>0.75019053209127973</v>
          </cell>
          <cell r="F285">
            <v>0.61324043823347851</v>
          </cell>
          <cell r="G285">
            <v>1.6505883686657408</v>
          </cell>
          <cell r="H285">
            <v>3.5644396340239219</v>
          </cell>
          <cell r="I285">
            <v>3.736254379965926</v>
          </cell>
        </row>
        <row r="286">
          <cell r="A286" t="str">
            <v>SCOM-SHLTHCHPNGA</v>
          </cell>
          <cell r="B286" t="str">
            <v>VAR_ncap</v>
          </cell>
          <cell r="C286" t="str">
            <v>-</v>
          </cell>
          <cell r="D286">
            <v>1.5854433379567301E-4</v>
          </cell>
          <cell r="E286">
            <v>3.6107209770046E-2</v>
          </cell>
          <cell r="F286">
            <v>5.2478000690142504E-3</v>
          </cell>
          <cell r="G286">
            <v>0.156750257571866</v>
          </cell>
          <cell r="H286">
            <v>0.17352186972337499</v>
          </cell>
          <cell r="I286">
            <v>0.64553477710851004</v>
          </cell>
        </row>
        <row r="287">
          <cell r="A287" t="str">
            <v>SCOM-SHLTHCHPNGA</v>
          </cell>
          <cell r="B287" t="str">
            <v>VAR_cap</v>
          </cell>
          <cell r="C287" t="str">
            <v>-</v>
          </cell>
          <cell r="D287">
            <v>7.6127813292322571E-2</v>
          </cell>
          <cell r="E287">
            <v>0.11131897449133828</v>
          </cell>
          <cell r="F287">
            <v>8.5058889209044503E-2</v>
          </cell>
          <cell r="G287">
            <v>0.23829879033598902</v>
          </cell>
          <cell r="H287">
            <v>0.63694646363183549</v>
          </cell>
          <cell r="I287">
            <v>0.92060752177158367</v>
          </cell>
        </row>
        <row r="288">
          <cell r="A288" t="str">
            <v>ITOT-PROCESSCO2</v>
          </cell>
          <cell r="B288" t="str">
            <v>VAR_fout</v>
          </cell>
          <cell r="C288" t="str">
            <v>CO2</v>
          </cell>
          <cell r="D288">
            <v>2120.5745177745098</v>
          </cell>
          <cell r="E288">
            <v>2195.9990660291501</v>
          </cell>
          <cell r="F288">
            <v>2091.4843946779802</v>
          </cell>
          <cell r="G288">
            <v>1986.96972332681</v>
          </cell>
          <cell r="H288">
            <v>1907.7056888766999</v>
          </cell>
          <cell r="I288">
            <v>1829.3933294641199</v>
          </cell>
        </row>
        <row r="289">
          <cell r="A289" t="str">
            <v>ITOT-PROCESSCO2</v>
          </cell>
          <cell r="B289" t="str">
            <v>VAR_fout</v>
          </cell>
          <cell r="C289" t="str">
            <v>CO2P</v>
          </cell>
          <cell r="D289">
            <v>2120.5745177745098</v>
          </cell>
          <cell r="E289">
            <v>2195.9990660291501</v>
          </cell>
          <cell r="F289">
            <v>2091.4843946779802</v>
          </cell>
          <cell r="G289">
            <v>1986.96972332681</v>
          </cell>
          <cell r="H289">
            <v>1907.7056888766999</v>
          </cell>
          <cell r="I289">
            <v>1829.3933294641199</v>
          </cell>
        </row>
        <row r="290">
          <cell r="A290" t="str">
            <v>RHNM-SHWODBR</v>
          </cell>
          <cell r="B290" t="str">
            <v>VAR_fout</v>
          </cell>
          <cell r="C290" t="str">
            <v>RHNM-SHWOD</v>
          </cell>
          <cell r="E290">
            <v>8.1138779895838536E-2</v>
          </cell>
          <cell r="F290">
            <v>0.14164234974572737</v>
          </cell>
          <cell r="G290">
            <v>0.28930539505312919</v>
          </cell>
          <cell r="H290">
            <v>0.4440414248087774</v>
          </cell>
          <cell r="I290">
            <v>0.51101201649113215</v>
          </cell>
        </row>
        <row r="291">
          <cell r="A291" t="str">
            <v>RHNM-SHWODBR</v>
          </cell>
          <cell r="B291" t="str">
            <v>VAR_fin</v>
          </cell>
          <cell r="C291" t="str">
            <v>RHNMWODBRC</v>
          </cell>
          <cell r="E291">
            <v>8.1138779895838536E-2</v>
          </cell>
          <cell r="F291">
            <v>0.14164234974572737</v>
          </cell>
          <cell r="G291">
            <v>0.28930539505312919</v>
          </cell>
          <cell r="H291">
            <v>0.4440414248087774</v>
          </cell>
          <cell r="I291">
            <v>0.51101201649113215</v>
          </cell>
        </row>
        <row r="292">
          <cell r="A292" t="str">
            <v>RHNM-SHWODBR</v>
          </cell>
          <cell r="B292" t="str">
            <v>VAR_fin</v>
          </cell>
          <cell r="C292" t="str">
            <v>RWOD</v>
          </cell>
          <cell r="E292">
            <v>0.11128788653915543</v>
          </cell>
          <cell r="F292">
            <v>0.19070692499196221</v>
          </cell>
          <cell r="G292">
            <v>0.38763871703829661</v>
          </cell>
          <cell r="H292">
            <v>0.59268211459720688</v>
          </cell>
          <cell r="I292">
            <v>0.69059869572344679</v>
          </cell>
        </row>
        <row r="293">
          <cell r="A293" t="str">
            <v>RHNM-SHWODBR</v>
          </cell>
          <cell r="B293" t="str">
            <v>VAR_ncap</v>
          </cell>
          <cell r="C293" t="str">
            <v>-</v>
          </cell>
          <cell r="E293">
            <v>1.06115664260571E-2</v>
          </cell>
          <cell r="F293">
            <v>1.1845530120102501E-2</v>
          </cell>
        </row>
        <row r="294">
          <cell r="A294" t="str">
            <v>RHNM-SHWODBR</v>
          </cell>
          <cell r="B294" t="str">
            <v>VAR_cap</v>
          </cell>
          <cell r="C294" t="str">
            <v>-</v>
          </cell>
          <cell r="E294">
            <v>1.06115664260571E-2</v>
          </cell>
          <cell r="F294">
            <v>2.2457086066574102E-2</v>
          </cell>
          <cell r="G294">
            <v>2.2457077701559504E-2</v>
          </cell>
          <cell r="H294">
            <v>9.3772594656050492E-2</v>
          </cell>
          <cell r="I294">
            <v>3.9665188370736695E-2</v>
          </cell>
        </row>
        <row r="295">
          <cell r="A295" t="str">
            <v>RHNS-SHDEM</v>
          </cell>
          <cell r="B295" t="str">
            <v>VAR_fout</v>
          </cell>
          <cell r="C295" t="str">
            <v>RHNS-SHD</v>
          </cell>
          <cell r="E295">
            <v>0.40468474157116097</v>
          </cell>
          <cell r="F295">
            <v>1.460578467416811</v>
          </cell>
          <cell r="G295">
            <v>2.9214259339185502</v>
          </cell>
          <cell r="H295">
            <v>4.6171729409729716</v>
          </cell>
          <cell r="I295">
            <v>5.7231496667823896</v>
          </cell>
        </row>
        <row r="296">
          <cell r="A296" t="str">
            <v>RHNS-SHDEM</v>
          </cell>
          <cell r="B296" t="str">
            <v>VAR_fin</v>
          </cell>
          <cell r="C296" t="str">
            <v>RHNS-SHLTHC-WOD</v>
          </cell>
          <cell r="E296">
            <v>4.06329861446753E-6</v>
          </cell>
          <cell r="F296">
            <v>2.8981939487068972E-4</v>
          </cell>
          <cell r="G296">
            <v>7.7932979033323E-4</v>
          </cell>
          <cell r="H296">
            <v>8.0846480204343162E-4</v>
          </cell>
          <cell r="I296">
            <v>7.7806573514623597E-4</v>
          </cell>
        </row>
        <row r="297">
          <cell r="A297" t="str">
            <v>RHNS-SHDEM</v>
          </cell>
          <cell r="B297" t="str">
            <v>VAR_fin</v>
          </cell>
          <cell r="C297" t="str">
            <v>RHNS-SHLFO</v>
          </cell>
          <cell r="E297">
            <v>3.3804835127065831E-4</v>
          </cell>
          <cell r="F297">
            <v>1.0724427373073976E-2</v>
          </cell>
          <cell r="G297">
            <v>1.4749436370701283E-2</v>
          </cell>
          <cell r="H297">
            <v>1.86292254690705E-2</v>
          </cell>
          <cell r="I297">
            <v>1.296396700364583E-2</v>
          </cell>
        </row>
        <row r="298">
          <cell r="A298" t="str">
            <v>RHNS-SHDEM</v>
          </cell>
          <cell r="B298" t="str">
            <v>VAR_fin</v>
          </cell>
          <cell r="C298" t="str">
            <v>RHNS-SHNGAH</v>
          </cell>
          <cell r="E298">
            <v>1.6810905048449758E-5</v>
          </cell>
          <cell r="F298">
            <v>0.40663005441989419</v>
          </cell>
          <cell r="G298">
            <v>0.78978006681998303</v>
          </cell>
          <cell r="H298">
            <v>1.2293549223297806</v>
          </cell>
          <cell r="I298">
            <v>1.5085683417304729</v>
          </cell>
        </row>
        <row r="299">
          <cell r="A299" t="str">
            <v>RHNS-SHDEM</v>
          </cell>
          <cell r="B299" t="str">
            <v>VAR_fin</v>
          </cell>
          <cell r="C299" t="str">
            <v>RHNS-SHCON</v>
          </cell>
          <cell r="F299">
            <v>1.8950204469118547E-5</v>
          </cell>
          <cell r="G299">
            <v>2.0062017922409357E-5</v>
          </cell>
          <cell r="H299">
            <v>2.049654328201758E-5</v>
          </cell>
          <cell r="I299">
            <v>2.1719870908364644E-5</v>
          </cell>
        </row>
        <row r="300">
          <cell r="A300" t="str">
            <v>RHNS-SHDEM</v>
          </cell>
          <cell r="B300" t="str">
            <v>VAR_fin</v>
          </cell>
          <cell r="C300" t="str">
            <v>RHNS-SHWOD</v>
          </cell>
          <cell r="E300">
            <v>2.6550194401414214E-2</v>
          </cell>
          <cell r="F300">
            <v>3.82522436439987E-2</v>
          </cell>
          <cell r="G300">
            <v>7.5836350671987837E-2</v>
          </cell>
          <cell r="H300">
            <v>0.13692659628936085</v>
          </cell>
          <cell r="I300">
            <v>0.15206735525792484</v>
          </cell>
        </row>
        <row r="301">
          <cell r="A301" t="str">
            <v>RHNS-SHDEM</v>
          </cell>
          <cell r="B301" t="str">
            <v>VAR_fin</v>
          </cell>
          <cell r="C301" t="str">
            <v>RHNS-SHNST</v>
          </cell>
          <cell r="E301">
            <v>6.2826442042493617E-5</v>
          </cell>
          <cell r="F301">
            <v>2.5709368144169487E-5</v>
          </cell>
          <cell r="G301">
            <v>2.4894573205816201E-4</v>
          </cell>
          <cell r="H301">
            <v>1.4958845945531597E-4</v>
          </cell>
          <cell r="I301">
            <v>1.5709257041051885E-4</v>
          </cell>
        </row>
        <row r="302">
          <cell r="A302" t="str">
            <v>RHNS-SHDEM</v>
          </cell>
          <cell r="B302" t="str">
            <v>VAR_fin</v>
          </cell>
          <cell r="C302" t="str">
            <v>RHNS-SHPLT</v>
          </cell>
          <cell r="E302">
            <v>1.2253477679028665E-4</v>
          </cell>
          <cell r="F302">
            <v>1.6944191267331521E-3</v>
          </cell>
          <cell r="G302">
            <v>2.8241416825480164E-3</v>
          </cell>
          <cell r="H302">
            <v>5.0791753884617107E-3</v>
          </cell>
          <cell r="I302">
            <v>6.7859732348288775E-3</v>
          </cell>
        </row>
        <row r="303">
          <cell r="A303" t="str">
            <v>RHNS-SHDEM</v>
          </cell>
          <cell r="B303" t="str">
            <v>VAR_fin</v>
          </cell>
          <cell r="C303" t="str">
            <v>RHNS-SHLTHD</v>
          </cell>
          <cell r="E303">
            <v>5.3893960351316376E-2</v>
          </cell>
          <cell r="F303">
            <v>3.6530146540473848E-3</v>
          </cell>
          <cell r="G303">
            <v>5.9660286033630366E-3</v>
          </cell>
          <cell r="H303">
            <v>9.328706384142009E-3</v>
          </cell>
          <cell r="I303">
            <v>1.1630007984361264E-2</v>
          </cell>
        </row>
        <row r="304">
          <cell r="A304" t="str">
            <v>RHNS-SHDEM</v>
          </cell>
          <cell r="B304" t="str">
            <v>VAR_fin</v>
          </cell>
          <cell r="C304" t="str">
            <v>RHNS-SHELCB</v>
          </cell>
          <cell r="E304">
            <v>6.867137071801345E-2</v>
          </cell>
          <cell r="F304">
            <v>2.0089482345715384E-3</v>
          </cell>
          <cell r="G304">
            <v>3.5830762608279011E-3</v>
          </cell>
          <cell r="H304">
            <v>5.3647621472267893E-3</v>
          </cell>
          <cell r="I304">
            <v>5.3377267373454478E-3</v>
          </cell>
        </row>
        <row r="305">
          <cell r="A305" t="str">
            <v>RHNS-SHDEM</v>
          </cell>
          <cell r="B305" t="str">
            <v>VAR_fin</v>
          </cell>
          <cell r="C305" t="str">
            <v>RHNS-SHELCH</v>
          </cell>
          <cell r="E305">
            <v>0.13941915261629984</v>
          </cell>
          <cell r="F305">
            <v>0.634187339839417</v>
          </cell>
          <cell r="G305">
            <v>1.3045594971996624</v>
          </cell>
          <cell r="H305">
            <v>2.0737928573744298</v>
          </cell>
          <cell r="I305">
            <v>2.5846060087377358</v>
          </cell>
        </row>
        <row r="306">
          <cell r="A306" t="str">
            <v>RHNS-SHDEM</v>
          </cell>
          <cell r="B306" t="str">
            <v>VAR_fin</v>
          </cell>
          <cell r="C306" t="str">
            <v>RHNS-SHSOL</v>
          </cell>
          <cell r="E306">
            <v>1.277862848638908E-2</v>
          </cell>
          <cell r="F306">
            <v>1.2479703542438454E-2</v>
          </cell>
          <cell r="G306">
            <v>1.3011918420025496E-2</v>
          </cell>
          <cell r="H306">
            <v>4.3018816638178738E-4</v>
          </cell>
          <cell r="I306">
            <v>1.3574593552523674E-2</v>
          </cell>
        </row>
        <row r="307">
          <cell r="A307" t="str">
            <v>RHNS-SHDEM</v>
          </cell>
          <cell r="B307" t="str">
            <v>VAR_fin</v>
          </cell>
          <cell r="C307" t="str">
            <v>RHNS-SHLTHC-NGA</v>
          </cell>
          <cell r="E307">
            <v>1.1533670373758589E-3</v>
          </cell>
          <cell r="F307">
            <v>1.304238388044685E-3</v>
          </cell>
          <cell r="G307">
            <v>1.1641080178825677E-3</v>
          </cell>
          <cell r="H307">
            <v>1.4046882302997698E-3</v>
          </cell>
          <cell r="I307">
            <v>4.9872562723025414E-3</v>
          </cell>
        </row>
        <row r="308">
          <cell r="A308" t="str">
            <v>RHNS-SHDEM</v>
          </cell>
          <cell r="B308" t="str">
            <v>VAR_fin</v>
          </cell>
          <cell r="C308" t="str">
            <v>RHNS-SHNGA</v>
          </cell>
          <cell r="E308">
            <v>0.1016775163877366</v>
          </cell>
          <cell r="F308">
            <v>0.34931428624888672</v>
          </cell>
          <cell r="G308">
            <v>0.70890806072203238</v>
          </cell>
          <cell r="H308">
            <v>1.1358886147994851</v>
          </cell>
          <cell r="I308">
            <v>1.4216770498779598</v>
          </cell>
        </row>
        <row r="309">
          <cell r="A309" t="str">
            <v>RES-ELCSPEC</v>
          </cell>
          <cell r="B309" t="str">
            <v>VAR_fout</v>
          </cell>
          <cell r="C309" t="str">
            <v>RHSA-ELS</v>
          </cell>
          <cell r="D309">
            <v>44.576905590240216</v>
          </cell>
          <cell r="E309">
            <v>44.861180331786571</v>
          </cell>
          <cell r="F309">
            <v>45.544137979175353</v>
          </cell>
          <cell r="G309">
            <v>46.565830531702865</v>
          </cell>
          <cell r="H309">
            <v>48.328547953021413</v>
          </cell>
          <cell r="I309">
            <v>49.264697950047108</v>
          </cell>
        </row>
        <row r="310">
          <cell r="A310" t="str">
            <v>RES-ELCSPEC</v>
          </cell>
          <cell r="B310" t="str">
            <v>VAR_fin</v>
          </cell>
          <cell r="C310" t="str">
            <v>RHSA_ELC</v>
          </cell>
          <cell r="D310">
            <v>44.576905590240216</v>
          </cell>
          <cell r="E310">
            <v>44.861180331786571</v>
          </cell>
          <cell r="F310">
            <v>45.544137979175353</v>
          </cell>
          <cell r="G310">
            <v>46.565830531702865</v>
          </cell>
          <cell r="H310">
            <v>48.328547953021413</v>
          </cell>
          <cell r="I310">
            <v>49.264697950047108</v>
          </cell>
        </row>
        <row r="311">
          <cell r="A311" t="str">
            <v>RES-ELCSPEC</v>
          </cell>
          <cell r="B311" t="str">
            <v>VAR_ncap</v>
          </cell>
          <cell r="C311" t="str">
            <v>-</v>
          </cell>
          <cell r="D311">
            <v>0.19321141522764901</v>
          </cell>
          <cell r="E311">
            <v>6.9318154620217095E-7</v>
          </cell>
          <cell r="F311">
            <v>5.57312014038586E-2</v>
          </cell>
          <cell r="G311">
            <v>0.10799239385652</v>
          </cell>
          <cell r="H311">
            <v>7.4409688647674499E-2</v>
          </cell>
          <cell r="I311">
            <v>4.49622555851884</v>
          </cell>
        </row>
        <row r="312">
          <cell r="A312" t="str">
            <v>RES-ELCSPEC</v>
          </cell>
          <cell r="B312" t="str">
            <v>VAR_cap</v>
          </cell>
          <cell r="C312" t="str">
            <v>-</v>
          </cell>
          <cell r="D312">
            <v>4.7117480993581191</v>
          </cell>
          <cell r="E312">
            <v>4.7423672194140467</v>
          </cell>
          <cell r="F312">
            <v>4.8139839310868986</v>
          </cell>
          <cell r="G312">
            <v>4.9219760426208206</v>
          </cell>
          <cell r="H312">
            <v>5.1082940332964313</v>
          </cell>
          <cell r="I312">
            <v>5.2072442724339689</v>
          </cell>
        </row>
        <row r="313">
          <cell r="A313" t="str">
            <v>SCOM-SHCONBR1</v>
          </cell>
          <cell r="B313" t="str">
            <v>VAR_fout</v>
          </cell>
          <cell r="C313" t="str">
            <v>SCOM-SHCON</v>
          </cell>
          <cell r="E313">
            <v>1.5197446568611752</v>
          </cell>
          <cell r="F313">
            <v>9.6076375583150922E-2</v>
          </cell>
          <cell r="G313">
            <v>9.2880114150379472E-2</v>
          </cell>
          <cell r="H313">
            <v>8.2335708314650258E-2</v>
          </cell>
          <cell r="I313">
            <v>7.394626909324753E-2</v>
          </cell>
        </row>
        <row r="314">
          <cell r="A314" t="str">
            <v>SCOM-SHCONBR1</v>
          </cell>
          <cell r="B314" t="str">
            <v>VAR_fin</v>
          </cell>
          <cell r="C314" t="str">
            <v>CON</v>
          </cell>
          <cell r="E314">
            <v>1.5197446568611752</v>
          </cell>
          <cell r="F314">
            <v>9.6076375583150922E-2</v>
          </cell>
          <cell r="G314">
            <v>9.2880114150379472E-2</v>
          </cell>
          <cell r="H314">
            <v>8.2335708314650258E-2</v>
          </cell>
          <cell r="I314">
            <v>7.394626909324753E-2</v>
          </cell>
        </row>
        <row r="315">
          <cell r="A315" t="str">
            <v>SCOM-SHCONBR1</v>
          </cell>
          <cell r="B315" t="str">
            <v>VAR_ncap</v>
          </cell>
          <cell r="C315" t="str">
            <v>-</v>
          </cell>
          <cell r="E315">
            <v>0.11743130664467399</v>
          </cell>
          <cell r="F315">
            <v>1.59106232667248E-8</v>
          </cell>
          <cell r="G315">
            <v>1.37240713919923E-8</v>
          </cell>
        </row>
        <row r="316">
          <cell r="A316" t="str">
            <v>SCOM-SHCONBR1</v>
          </cell>
          <cell r="B316" t="str">
            <v>VAR_cap</v>
          </cell>
          <cell r="C316" t="str">
            <v>-</v>
          </cell>
          <cell r="E316">
            <v>0.11743130664467399</v>
          </cell>
          <cell r="F316">
            <v>0.11742242117620677</v>
          </cell>
          <cell r="G316">
            <v>0.11741309366384237</v>
          </cell>
          <cell r="H316">
            <v>0.11740005025080687</v>
          </cell>
          <cell r="I316">
            <v>6.7865351609686306E-2</v>
          </cell>
        </row>
        <row r="317">
          <cell r="A317" t="str">
            <v>RHSA-WHSTG-SOL</v>
          </cell>
          <cell r="B317" t="str">
            <v>VAR_fout</v>
          </cell>
          <cell r="C317" t="str">
            <v>RHSA-WHASOL</v>
          </cell>
          <cell r="F317">
            <v>0.36869561375926974</v>
          </cell>
          <cell r="G317">
            <v>0.36486308611803814</v>
          </cell>
          <cell r="H317">
            <v>0.46254272541992142</v>
          </cell>
          <cell r="I317">
            <v>0.52242385851543016</v>
          </cell>
        </row>
        <row r="318">
          <cell r="A318" t="str">
            <v>RHSA-WHSTG-SOL</v>
          </cell>
          <cell r="B318" t="str">
            <v>VAR_fin</v>
          </cell>
          <cell r="C318" t="str">
            <v>RHSA-WHASOL</v>
          </cell>
          <cell r="F318">
            <v>0.36872039794624284</v>
          </cell>
          <cell r="G318">
            <v>0.36488803509685785</v>
          </cell>
          <cell r="H318">
            <v>0.46256839420082735</v>
          </cell>
          <cell r="I318">
            <v>0.52245318390799111</v>
          </cell>
        </row>
        <row r="319">
          <cell r="A319" t="str">
            <v>RHSA-WHSTG-SOL</v>
          </cell>
          <cell r="B319" t="str">
            <v>VAR_ncap</v>
          </cell>
          <cell r="C319" t="str">
            <v>-</v>
          </cell>
          <cell r="D319">
            <v>8.5423802766644303E-4</v>
          </cell>
          <cell r="E319">
            <v>6.7033849371986906E-2</v>
          </cell>
          <cell r="F319">
            <v>4.2545939449975599E-8</v>
          </cell>
          <cell r="G319">
            <v>1.0707205372051601E-8</v>
          </cell>
          <cell r="H319">
            <v>5.2258956534625103E-2</v>
          </cell>
          <cell r="I319">
            <v>3.4163340449512102E-2</v>
          </cell>
        </row>
        <row r="320">
          <cell r="A320" t="str">
            <v>RHSA-WHSTG-SOL</v>
          </cell>
          <cell r="B320" t="str">
            <v>VAR_cap</v>
          </cell>
          <cell r="C320" t="str">
            <v>-</v>
          </cell>
          <cell r="D320">
            <v>8.5530058063003984E-4</v>
          </cell>
          <cell r="E320">
            <v>6.7889149952616995E-2</v>
          </cell>
          <cell r="F320">
            <v>6.7889192498556405E-2</v>
          </cell>
          <cell r="G320">
            <v>6.7889203205761806E-2</v>
          </cell>
          <cell r="H320">
            <v>7.2965430915395701E-2</v>
          </cell>
          <cell r="I320">
            <v>8.0848138759781293E-2</v>
          </cell>
        </row>
        <row r="321">
          <cell r="A321" t="str">
            <v>SCOM-SHCONBR2</v>
          </cell>
          <cell r="B321" t="str">
            <v>VAR_fout</v>
          </cell>
          <cell r="C321" t="str">
            <v>SCOM-SHCON</v>
          </cell>
          <cell r="E321">
            <v>2.3670357371657644</v>
          </cell>
          <cell r="F321">
            <v>0.10312290912264384</v>
          </cell>
          <cell r="G321">
            <v>0.13091248934227348</v>
          </cell>
          <cell r="H321">
            <v>8.9450995955868431E-2</v>
          </cell>
          <cell r="I321">
            <v>9.7334961154411231E-2</v>
          </cell>
        </row>
        <row r="322">
          <cell r="A322" t="str">
            <v>SCOM-SHCONBR2</v>
          </cell>
          <cell r="B322" t="str">
            <v>VAR_fin</v>
          </cell>
          <cell r="C322" t="str">
            <v>CON</v>
          </cell>
          <cell r="E322">
            <v>2.3670357371657644</v>
          </cell>
          <cell r="F322">
            <v>0.10312290912264384</v>
          </cell>
          <cell r="G322">
            <v>0.13091248934227348</v>
          </cell>
          <cell r="H322">
            <v>8.9450995955868431E-2</v>
          </cell>
          <cell r="I322">
            <v>9.7334961154411231E-2</v>
          </cell>
        </row>
        <row r="323">
          <cell r="A323" t="str">
            <v>SCOM-SHCONBR2</v>
          </cell>
          <cell r="B323" t="str">
            <v>VAR_ncap</v>
          </cell>
          <cell r="C323" t="str">
            <v>-</v>
          </cell>
          <cell r="E323">
            <v>0.18290185937494099</v>
          </cell>
          <cell r="F323">
            <v>1.4857943654347599E-8</v>
          </cell>
          <cell r="G323">
            <v>1.2385243186299299E-8</v>
          </cell>
        </row>
        <row r="324">
          <cell r="A324" t="str">
            <v>SCOM-SHCONBR2</v>
          </cell>
          <cell r="B324" t="str">
            <v>VAR_cap</v>
          </cell>
          <cell r="C324" t="str">
            <v>-</v>
          </cell>
          <cell r="E324">
            <v>0.18290185937494099</v>
          </cell>
          <cell r="F324">
            <v>0.18289210359024963</v>
          </cell>
          <cell r="G324">
            <v>0.1828820526034558</v>
          </cell>
          <cell r="H324">
            <v>0.18286822311155318</v>
          </cell>
          <cell r="I324">
            <v>0.10571237317305933</v>
          </cell>
        </row>
        <row r="325">
          <cell r="A325" t="str">
            <v>SCOM-SHCONBR3</v>
          </cell>
          <cell r="B325" t="str">
            <v>VAR_fout</v>
          </cell>
          <cell r="C325" t="str">
            <v>SCOM-SHCON</v>
          </cell>
          <cell r="E325">
            <v>1.9019994824751865</v>
          </cell>
          <cell r="F325">
            <v>0.10002595966384009</v>
          </cell>
          <cell r="G325">
            <v>0.11097517661466776</v>
          </cell>
          <cell r="H325">
            <v>8.6339772885232743E-2</v>
          </cell>
          <cell r="I325">
            <v>8.5643598360490111E-2</v>
          </cell>
        </row>
        <row r="326">
          <cell r="A326" t="str">
            <v>SCOM-SHCONBR3</v>
          </cell>
          <cell r="B326" t="str">
            <v>VAR_fin</v>
          </cell>
          <cell r="C326" t="str">
            <v>CON</v>
          </cell>
          <cell r="E326">
            <v>1.9019994824751865</v>
          </cell>
          <cell r="F326">
            <v>0.10002595966384009</v>
          </cell>
          <cell r="G326">
            <v>0.11097517661466776</v>
          </cell>
          <cell r="H326">
            <v>8.6339772885232743E-2</v>
          </cell>
          <cell r="I326">
            <v>8.5643598360490111E-2</v>
          </cell>
        </row>
        <row r="327">
          <cell r="A327" t="str">
            <v>SCOM-SHCONBR3</v>
          </cell>
          <cell r="B327" t="str">
            <v>VAR_ncap</v>
          </cell>
          <cell r="C327" t="str">
            <v>-</v>
          </cell>
          <cell r="E327">
            <v>0.14696830438365899</v>
          </cell>
        </row>
        <row r="328">
          <cell r="A328" t="str">
            <v>SCOM-SHCONBR3</v>
          </cell>
          <cell r="B328" t="str">
            <v>VAR_cap</v>
          </cell>
          <cell r="C328" t="str">
            <v>-</v>
          </cell>
          <cell r="E328">
            <v>0.14696830438365899</v>
          </cell>
          <cell r="F328">
            <v>0.14695899232118173</v>
          </cell>
          <cell r="G328">
            <v>0.14694929604914558</v>
          </cell>
          <cell r="H328">
            <v>0.14693584901852563</v>
          </cell>
          <cell r="I328">
            <v>8.4939926408045804E-2</v>
          </cell>
        </row>
        <row r="329">
          <cell r="A329" t="str">
            <v>SCOM-SHCONBR4</v>
          </cell>
          <cell r="B329" t="str">
            <v>VAR_fout</v>
          </cell>
          <cell r="C329" t="str">
            <v>SCOM-SHCON</v>
          </cell>
          <cell r="E329">
            <v>0.52286250361165665</v>
          </cell>
          <cell r="F329">
            <v>6.3774134619439884E-2</v>
          </cell>
          <cell r="G329">
            <v>3.5474078750180778E-2</v>
          </cell>
          <cell r="H329">
            <v>4.9264162995397327E-2</v>
          </cell>
          <cell r="I329">
            <v>3.0747420095149001E-2</v>
          </cell>
        </row>
        <row r="330">
          <cell r="A330" t="str">
            <v>SCOM-SHCONBR4</v>
          </cell>
          <cell r="B330" t="str">
            <v>VAR_fin</v>
          </cell>
          <cell r="C330" t="str">
            <v>CON</v>
          </cell>
          <cell r="E330">
            <v>0.52286250361165665</v>
          </cell>
          <cell r="F330">
            <v>6.3774134619439884E-2</v>
          </cell>
          <cell r="G330">
            <v>3.5474078750180778E-2</v>
          </cell>
          <cell r="H330">
            <v>4.9264162995397327E-2</v>
          </cell>
          <cell r="I330">
            <v>3.0747420095149001E-2</v>
          </cell>
        </row>
        <row r="331">
          <cell r="A331" t="str">
            <v>SCOM-SHCONBR4</v>
          </cell>
          <cell r="B331" t="str">
            <v>VAR_ncap</v>
          </cell>
          <cell r="C331" t="str">
            <v>-</v>
          </cell>
          <cell r="E331">
            <v>4.0401786247796598E-2</v>
          </cell>
        </row>
        <row r="332">
          <cell r="A332" t="str">
            <v>SCOM-SHCONBR4</v>
          </cell>
          <cell r="B332" t="str">
            <v>VAR_cap</v>
          </cell>
          <cell r="C332" t="str">
            <v>-</v>
          </cell>
          <cell r="E332">
            <v>4.0401786247796598E-2</v>
          </cell>
          <cell r="F332">
            <v>4.0394331934456212E-2</v>
          </cell>
          <cell r="G332">
            <v>4.0386413745315874E-2</v>
          </cell>
          <cell r="H332">
            <v>4.0375212160344946E-2</v>
          </cell>
          <cell r="I332">
            <v>2.3337727746573479E-2</v>
          </cell>
        </row>
        <row r="333">
          <cell r="A333" t="str">
            <v>RHEM-SHNGABR</v>
          </cell>
          <cell r="B333" t="str">
            <v>VAR_fout</v>
          </cell>
          <cell r="C333" t="str">
            <v>CO2_R</v>
          </cell>
          <cell r="D333">
            <v>1127.96304239808</v>
          </cell>
          <cell r="E333">
            <v>1175.0097484502701</v>
          </cell>
          <cell r="F333">
            <v>1160.5603677679601</v>
          </cell>
          <cell r="G333">
            <v>969.34106845927204</v>
          </cell>
          <cell r="H333">
            <v>623.04082060465396</v>
          </cell>
          <cell r="I333">
            <v>333.330483239915</v>
          </cell>
        </row>
        <row r="334">
          <cell r="A334" t="str">
            <v>RHEM-SHNGABR</v>
          </cell>
          <cell r="B334" t="str">
            <v>VAR_fout</v>
          </cell>
          <cell r="C334" t="str">
            <v>RHEM-SHNGA</v>
          </cell>
          <cell r="D334">
            <v>18.99937748720172</v>
          </cell>
          <cell r="E334">
            <v>19.745017458401502</v>
          </cell>
          <cell r="F334">
            <v>19.432851573523632</v>
          </cell>
          <cell r="G334">
            <v>16.328453658673631</v>
          </cell>
          <cell r="H334">
            <v>10.497730650854741</v>
          </cell>
          <cell r="I334">
            <v>5.6325422913789271</v>
          </cell>
        </row>
        <row r="335">
          <cell r="A335" t="str">
            <v>RHEM-SHNGABR</v>
          </cell>
          <cell r="B335" t="str">
            <v>VAR_fin</v>
          </cell>
          <cell r="C335" t="str">
            <v>RNGA</v>
          </cell>
          <cell r="D335">
            <v>19.999344723370243</v>
          </cell>
          <cell r="E335">
            <v>20.83350617819632</v>
          </cell>
          <cell r="F335">
            <v>20.577311485247442</v>
          </cell>
          <cell r="G335">
            <v>17.186898376937442</v>
          </cell>
          <cell r="H335">
            <v>11.046823060366187</v>
          </cell>
          <cell r="I335">
            <v>5.9101149510623197</v>
          </cell>
        </row>
        <row r="336">
          <cell r="A336" t="str">
            <v>RHEM-SHNGABR</v>
          </cell>
          <cell r="B336" t="str">
            <v>VAR_ncap</v>
          </cell>
          <cell r="C336" t="str">
            <v>-</v>
          </cell>
          <cell r="E336">
            <v>0.126257797935803</v>
          </cell>
          <cell r="F336">
            <v>1.0362738812018E-7</v>
          </cell>
          <cell r="G336">
            <v>9.0354032311043098E-8</v>
          </cell>
          <cell r="H336">
            <v>0.20638709777831399</v>
          </cell>
          <cell r="I336">
            <v>2.18454864813575E-2</v>
          </cell>
        </row>
        <row r="337">
          <cell r="A337" t="str">
            <v>RHEM-SHNGABR</v>
          </cell>
          <cell r="B337" t="str">
            <v>VAR_cap</v>
          </cell>
          <cell r="C337" t="str">
            <v>-</v>
          </cell>
          <cell r="D337">
            <v>1.34683498965227</v>
          </cell>
          <cell r="E337">
            <v>1.4730927742821511</v>
          </cell>
          <cell r="F337">
            <v>1.4730916468660591</v>
          </cell>
          <cell r="G337">
            <v>1.4730911021011628</v>
          </cell>
          <cell r="H337">
            <v>0.7426194838019734</v>
          </cell>
          <cell r="I337">
            <v>0.39845087924238914</v>
          </cell>
        </row>
        <row r="338">
          <cell r="A338" t="str">
            <v>SCOM-SHCONBR5</v>
          </cell>
          <cell r="B338" t="str">
            <v>VAR_fout</v>
          </cell>
          <cell r="C338" t="str">
            <v>SCOM-SHCON</v>
          </cell>
          <cell r="E338">
            <v>0.65259090105538964</v>
          </cell>
          <cell r="F338">
            <v>7.0623593433777304E-2</v>
          </cell>
          <cell r="G338">
            <v>4.412694892646514E-2</v>
          </cell>
          <cell r="H338">
            <v>5.7497889870891057E-2</v>
          </cell>
          <cell r="I338">
            <v>3.7466683960979526E-2</v>
          </cell>
        </row>
        <row r="339">
          <cell r="A339" t="str">
            <v>SCOM-SHCONBR5</v>
          </cell>
          <cell r="B339" t="str">
            <v>VAR_fin</v>
          </cell>
          <cell r="C339" t="str">
            <v>CON</v>
          </cell>
          <cell r="E339">
            <v>0.65259090105538964</v>
          </cell>
          <cell r="F339">
            <v>7.0623593433777304E-2</v>
          </cell>
          <cell r="G339">
            <v>4.412694892646514E-2</v>
          </cell>
          <cell r="H339">
            <v>5.7497889870891057E-2</v>
          </cell>
          <cell r="I339">
            <v>3.7466683960979526E-2</v>
          </cell>
        </row>
        <row r="340">
          <cell r="A340" t="str">
            <v>SCOM-SHCONBR5</v>
          </cell>
          <cell r="B340" t="str">
            <v>VAR_ncap</v>
          </cell>
          <cell r="C340" t="str">
            <v>-</v>
          </cell>
          <cell r="E340">
            <v>5.0425956317572199E-2</v>
          </cell>
        </row>
        <row r="341">
          <cell r="A341" t="str">
            <v>SCOM-SHCONBR5</v>
          </cell>
          <cell r="B341" t="str">
            <v>VAR_cap</v>
          </cell>
          <cell r="C341" t="str">
            <v>-</v>
          </cell>
          <cell r="E341">
            <v>5.0425956317572199E-2</v>
          </cell>
          <cell r="F341">
            <v>5.0418255476364936E-2</v>
          </cell>
          <cell r="G341">
            <v>5.0410079727839126E-2</v>
          </cell>
          <cell r="H341">
            <v>5.039851081024091E-2</v>
          </cell>
          <cell r="I341">
            <v>2.9132096506323653E-2</v>
          </cell>
        </row>
        <row r="342">
          <cell r="A342" t="str">
            <v>RHES-SHSTG-ELCHP</v>
          </cell>
          <cell r="B342" t="str">
            <v>VAR_fout</v>
          </cell>
          <cell r="C342" t="str">
            <v>RHES-SHAELCH</v>
          </cell>
          <cell r="F342">
            <v>2.480973510887968</v>
          </cell>
          <cell r="G342">
            <v>2.7895203473548156</v>
          </cell>
          <cell r="H342">
            <v>2.8513181966560563</v>
          </cell>
          <cell r="I342">
            <v>3.4105971728310305</v>
          </cell>
        </row>
        <row r="343">
          <cell r="A343" t="str">
            <v>RHES-SHSTG-ELCHP</v>
          </cell>
          <cell r="B343" t="str">
            <v>VAR_fin</v>
          </cell>
          <cell r="C343" t="str">
            <v>RHES-SHAELCH</v>
          </cell>
          <cell r="F343">
            <v>2.481060582123185</v>
          </cell>
          <cell r="G343">
            <v>2.7896163271937406</v>
          </cell>
          <cell r="H343">
            <v>2.8514096150900188</v>
          </cell>
          <cell r="I343">
            <v>3.4106964193474449</v>
          </cell>
        </row>
        <row r="344">
          <cell r="A344" t="str">
            <v>RHES-SHSTG-ELCHP</v>
          </cell>
          <cell r="B344" t="str">
            <v>VAR_ncap</v>
          </cell>
          <cell r="C344" t="str">
            <v>-</v>
          </cell>
          <cell r="D344">
            <v>6.4456172552842595E-4</v>
          </cell>
          <cell r="E344">
            <v>0.14585594939017801</v>
          </cell>
          <cell r="F344">
            <v>8.1111585787373999E-2</v>
          </cell>
          <cell r="G344">
            <v>4.69763340519277E-2</v>
          </cell>
          <cell r="H344">
            <v>0.170485832535994</v>
          </cell>
          <cell r="I344">
            <v>0.171052947783186</v>
          </cell>
        </row>
        <row r="345">
          <cell r="A345" t="str">
            <v>RHES-SHSTG-ELCHP</v>
          </cell>
          <cell r="B345" t="str">
            <v>VAR_cap</v>
          </cell>
          <cell r="C345" t="str">
            <v>-</v>
          </cell>
          <cell r="D345">
            <v>6.4456172552842595E-4</v>
          </cell>
          <cell r="E345">
            <v>0.14650002246137725</v>
          </cell>
          <cell r="F345">
            <v>0.22761017411673379</v>
          </cell>
          <cell r="G345">
            <v>0.27458392523210406</v>
          </cell>
          <cell r="H345">
            <v>0.31562088275242145</v>
          </cell>
          <cell r="I345">
            <v>0.33652157224065921</v>
          </cell>
        </row>
        <row r="346">
          <cell r="A346" t="str">
            <v>SCOM-SHCONBR6</v>
          </cell>
          <cell r="B346" t="str">
            <v>VAR_fout</v>
          </cell>
          <cell r="C346" t="str">
            <v>SCOM-SHCON</v>
          </cell>
          <cell r="H346">
            <v>1.10734243956657E-5</v>
          </cell>
          <cell r="I346">
            <v>1.0661718238433221E-5</v>
          </cell>
        </row>
        <row r="347">
          <cell r="A347" t="str">
            <v>SCOM-SHCONBR6</v>
          </cell>
          <cell r="B347" t="str">
            <v>VAR_fin</v>
          </cell>
          <cell r="C347" t="str">
            <v>CON</v>
          </cell>
          <cell r="H347">
            <v>1.10734243956657E-5</v>
          </cell>
          <cell r="I347">
            <v>1.0661718238433221E-5</v>
          </cell>
        </row>
        <row r="348">
          <cell r="A348" t="str">
            <v>SCOM-SHCONBR6</v>
          </cell>
          <cell r="B348" t="str">
            <v>VAR_ncap</v>
          </cell>
          <cell r="C348" t="str">
            <v>-</v>
          </cell>
          <cell r="H348">
            <v>1.2900173980107E-8</v>
          </cell>
        </row>
        <row r="349">
          <cell r="A349" t="str">
            <v>SCOM-SHCONBR6</v>
          </cell>
          <cell r="B349" t="str">
            <v>VAR_cap</v>
          </cell>
          <cell r="C349" t="str">
            <v>-</v>
          </cell>
          <cell r="H349">
            <v>1.88079588525191E-6</v>
          </cell>
          <cell r="I349">
            <v>1.88079588525191E-6</v>
          </cell>
        </row>
        <row r="350">
          <cell r="A350" t="str">
            <v>RHNM-SHDEM</v>
          </cell>
          <cell r="B350" t="str">
            <v>VAR_fout</v>
          </cell>
          <cell r="C350" t="str">
            <v>RHNM-SHD</v>
          </cell>
          <cell r="E350">
            <v>1.20715021831532</v>
          </cell>
          <cell r="F350">
            <v>1.9837044429428303</v>
          </cell>
          <cell r="G350">
            <v>3.7064674534275586</v>
          </cell>
          <cell r="H350">
            <v>5.8956788795155033</v>
          </cell>
          <cell r="I350">
            <v>7.2501391393363068</v>
          </cell>
        </row>
        <row r="351">
          <cell r="A351" t="str">
            <v>RHNM-SHDEM</v>
          </cell>
          <cell r="B351" t="str">
            <v>VAR_fin</v>
          </cell>
          <cell r="C351" t="str">
            <v>RHNM-SHLFO</v>
          </cell>
          <cell r="E351">
            <v>2.9758906344811455E-2</v>
          </cell>
          <cell r="F351">
            <v>7.1715865571928938E-2</v>
          </cell>
          <cell r="G351">
            <v>7.6062995355897639E-2</v>
          </cell>
          <cell r="H351">
            <v>7.6132018126700507E-2</v>
          </cell>
          <cell r="I351">
            <v>3.6555506311477325E-2</v>
          </cell>
        </row>
        <row r="352">
          <cell r="A352" t="str">
            <v>RHNM-SHDEM</v>
          </cell>
          <cell r="B352" t="str">
            <v>VAR_fin</v>
          </cell>
          <cell r="C352" t="str">
            <v>RHNM-SHLTHD</v>
          </cell>
          <cell r="E352">
            <v>0.22504759929990642</v>
          </cell>
          <cell r="F352">
            <v>6.1173752551048212E-2</v>
          </cell>
          <cell r="G352">
            <v>0.11406694663063974</v>
          </cell>
          <cell r="H352">
            <v>0.16076573929341351</v>
          </cell>
          <cell r="I352">
            <v>0.19602052258567024</v>
          </cell>
        </row>
        <row r="353">
          <cell r="A353" t="str">
            <v>RHNM-SHDEM</v>
          </cell>
          <cell r="B353" t="str">
            <v>VAR_fin</v>
          </cell>
          <cell r="C353" t="str">
            <v>RHNM-SHCON</v>
          </cell>
          <cell r="F353">
            <v>1.812779950837673E-5</v>
          </cell>
          <cell r="G353">
            <v>1.8893165124244976E-5</v>
          </cell>
          <cell r="H353">
            <v>1.9131528258153272E-5</v>
          </cell>
          <cell r="I353">
            <v>2.0107702720135732E-5</v>
          </cell>
        </row>
        <row r="354">
          <cell r="A354" t="str">
            <v>RHNM-SHDEM</v>
          </cell>
          <cell r="B354" t="str">
            <v>VAR_fin</v>
          </cell>
          <cell r="C354" t="str">
            <v>RHNM-SHELCB</v>
          </cell>
          <cell r="E354">
            <v>0.12798407368746118</v>
          </cell>
          <cell r="F354">
            <v>6.9432193211068759E-4</v>
          </cell>
          <cell r="G354">
            <v>1.030821624956726E-3</v>
          </cell>
          <cell r="H354">
            <v>1.1178442253832416E-3</v>
          </cell>
          <cell r="I354">
            <v>1.5364103710222177E-3</v>
          </cell>
        </row>
        <row r="355">
          <cell r="A355" t="str">
            <v>RHNM-SHDEM</v>
          </cell>
          <cell r="B355" t="str">
            <v>VAR_fin</v>
          </cell>
          <cell r="C355" t="str">
            <v>RHNM-SHWOD</v>
          </cell>
          <cell r="E355">
            <v>7.9087922387313922E-2</v>
          </cell>
          <cell r="F355">
            <v>0.1412942205387224</v>
          </cell>
          <cell r="G355">
            <v>0.28889297726045565</v>
          </cell>
          <cell r="H355">
            <v>0.44364350474532921</v>
          </cell>
          <cell r="I355">
            <v>0.51019719799235075</v>
          </cell>
        </row>
        <row r="356">
          <cell r="A356" t="str">
            <v>RHNM-SHDEM</v>
          </cell>
          <cell r="B356" t="str">
            <v>VAR_fin</v>
          </cell>
          <cell r="C356" t="str">
            <v>RHNM-SHELCH</v>
          </cell>
          <cell r="E356">
            <v>2.9839080719073745E-2</v>
          </cell>
          <cell r="F356">
            <v>0.71042626049427204</v>
          </cell>
          <cell r="G356">
            <v>1.4291094569891147</v>
          </cell>
          <cell r="H356">
            <v>2.3748699377913223</v>
          </cell>
          <cell r="I356">
            <v>3.3865464584241596</v>
          </cell>
        </row>
        <row r="357">
          <cell r="A357" t="str">
            <v>RHNM-SHDEM</v>
          </cell>
          <cell r="B357" t="str">
            <v>VAR_fin</v>
          </cell>
          <cell r="C357" t="str">
            <v>RHNM-SHNST</v>
          </cell>
          <cell r="E357">
            <v>4.503887178702373E-3</v>
          </cell>
          <cell r="F357">
            <v>3.239834063049102E-4</v>
          </cell>
          <cell r="G357">
            <v>2.9993599244771096E-4</v>
          </cell>
          <cell r="H357">
            <v>2.6816759672737805E-4</v>
          </cell>
          <cell r="I357">
            <v>4.7143933847946693E-4</v>
          </cell>
        </row>
        <row r="358">
          <cell r="A358" t="str">
            <v>RHNM-SHDEM</v>
          </cell>
          <cell r="B358" t="str">
            <v>VAR_fin</v>
          </cell>
          <cell r="C358" t="str">
            <v>RHNM-SHPLT</v>
          </cell>
          <cell r="E358">
            <v>7.2804262005841461E-2</v>
          </cell>
          <cell r="F358">
            <v>1.983837789950816E-2</v>
          </cell>
          <cell r="G358">
            <v>4.9121726983451547E-2</v>
          </cell>
          <cell r="H358">
            <v>7.0924465838850287E-2</v>
          </cell>
          <cell r="I358">
            <v>8.6514750377320648E-2</v>
          </cell>
        </row>
        <row r="359">
          <cell r="A359" t="str">
            <v>RHNM-SHDEM</v>
          </cell>
          <cell r="B359" t="str">
            <v>VAR_fin</v>
          </cell>
          <cell r="C359" t="str">
            <v>RHNM-SHLTHC-NGA</v>
          </cell>
          <cell r="E359">
            <v>3.1053040190576184E-2</v>
          </cell>
          <cell r="F359">
            <v>0.12097496743460186</v>
          </cell>
          <cell r="G359">
            <v>0.28985561499737217</v>
          </cell>
          <cell r="H359">
            <v>0.51917434699498499</v>
          </cell>
          <cell r="I359">
            <v>0.31379638109146318</v>
          </cell>
        </row>
        <row r="360">
          <cell r="A360" t="str">
            <v>RHNM-SHDEM</v>
          </cell>
          <cell r="B360" t="str">
            <v>VAR_fin</v>
          </cell>
          <cell r="C360" t="str">
            <v>RHNM-SHSOL</v>
          </cell>
          <cell r="E360">
            <v>3.747785617204847E-2</v>
          </cell>
          <cell r="F360">
            <v>2.1255162129141445E-2</v>
          </cell>
          <cell r="G360">
            <v>2.1151313262499069E-2</v>
          </cell>
          <cell r="H360">
            <v>8.3140189920888341E-4</v>
          </cell>
          <cell r="I360">
            <v>1.3097058199131712E-3</v>
          </cell>
        </row>
        <row r="361">
          <cell r="A361" t="str">
            <v>RHNM-SHDEM</v>
          </cell>
          <cell r="B361" t="str">
            <v>VAR_fin</v>
          </cell>
          <cell r="C361" t="str">
            <v>RHNM-SHLTHC-WOD</v>
          </cell>
          <cell r="E361">
            <v>1.3899808820316398E-2</v>
          </cell>
          <cell r="G361">
            <v>5.0377123703939644E-4</v>
          </cell>
          <cell r="H361">
            <v>4.7198662688172343E-4</v>
          </cell>
          <cell r="I361">
            <v>9.0344150901942692E-4</v>
          </cell>
        </row>
        <row r="362">
          <cell r="A362" t="str">
            <v>RHNM-SHDEM</v>
          </cell>
          <cell r="B362" t="str">
            <v>VAR_fin</v>
          </cell>
          <cell r="C362" t="str">
            <v>RHNM-SHNGAH</v>
          </cell>
          <cell r="E362">
            <v>1.7837209203539078E-3</v>
          </cell>
          <cell r="F362">
            <v>0.55676819401428745</v>
          </cell>
          <cell r="G362">
            <v>0.99280684644201767</v>
          </cell>
          <cell r="H362">
            <v>1.5390095478779533</v>
          </cell>
          <cell r="I362">
            <v>1.8667323492660499</v>
          </cell>
        </row>
        <row r="363">
          <cell r="A363" t="str">
            <v>RHNM-SHDEM</v>
          </cell>
          <cell r="B363" t="str">
            <v>VAR_fin</v>
          </cell>
          <cell r="C363" t="str">
            <v>RHNM-SHNGA</v>
          </cell>
          <cell r="E363">
            <v>0.55391432695722098</v>
          </cell>
          <cell r="F363">
            <v>0.27922601457575602</v>
          </cell>
          <cell r="G363">
            <v>0.44355135139496205</v>
          </cell>
          <cell r="H363">
            <v>0.7084562751698581</v>
          </cell>
          <cell r="I363">
            <v>0.84954050345268717</v>
          </cell>
        </row>
        <row r="364">
          <cell r="A364" t="str">
            <v>SCOM-STG-ELCSPEC</v>
          </cell>
          <cell r="B364" t="str">
            <v>VAR_fout</v>
          </cell>
          <cell r="C364" t="str">
            <v>SCOM-ELS</v>
          </cell>
          <cell r="E364">
            <v>2.0761679013323168E-3</v>
          </cell>
          <cell r="F364">
            <v>2.2751873033915533E-3</v>
          </cell>
          <cell r="G364">
            <v>2.3263954048567364E-3</v>
          </cell>
          <cell r="H364">
            <v>2.6770155070061632E-3</v>
          </cell>
          <cell r="I364">
            <v>2.6831396910085717E-3</v>
          </cell>
        </row>
        <row r="365">
          <cell r="A365" t="str">
            <v>SCOM-STG-ELCSPEC</v>
          </cell>
          <cell r="B365" t="str">
            <v>VAR_fin</v>
          </cell>
          <cell r="C365" t="str">
            <v>SCOM-ELS</v>
          </cell>
          <cell r="E365">
            <v>2.0761679013323155E-3</v>
          </cell>
          <cell r="F365">
            <v>2.2751873033915516E-3</v>
          </cell>
          <cell r="G365">
            <v>2.3263959753320848E-3</v>
          </cell>
          <cell r="H365">
            <v>2.6771150182895507E-3</v>
          </cell>
          <cell r="I365">
            <v>2.6832542336243702E-3</v>
          </cell>
        </row>
        <row r="366">
          <cell r="A366" t="str">
            <v>SCOM-STG-ELCSPEC</v>
          </cell>
          <cell r="B366" t="str">
            <v>VAR_ncap</v>
          </cell>
          <cell r="C366" t="str">
            <v>-</v>
          </cell>
          <cell r="E366">
            <v>7.8522451472571206E-5</v>
          </cell>
          <cell r="F366">
            <v>6.6635047303269401E-6</v>
          </cell>
          <cell r="G366">
            <v>1.77699343498508E-6</v>
          </cell>
          <cell r="H366">
            <v>3.7959615874859297E-5</v>
          </cell>
          <cell r="I366">
            <v>5.1341615858357701E-5</v>
          </cell>
        </row>
        <row r="367">
          <cell r="A367" t="str">
            <v>SCOM-STG-ELCSPEC</v>
          </cell>
          <cell r="B367" t="str">
            <v>VAR_cap</v>
          </cell>
          <cell r="C367" t="str">
            <v>-</v>
          </cell>
          <cell r="E367">
            <v>7.8522451472571206E-5</v>
          </cell>
          <cell r="F367">
            <v>8.5156454259251345E-5</v>
          </cell>
          <cell r="G367">
            <v>8.6865868215994096E-5</v>
          </cell>
          <cell r="H367">
            <v>1.0081343747325009E-4</v>
          </cell>
          <cell r="I367">
            <v>1.0085878556848159E-4</v>
          </cell>
        </row>
        <row r="368">
          <cell r="A368" t="str">
            <v>SCOM-SHCONBR7</v>
          </cell>
          <cell r="B368" t="str">
            <v>VAR_fout</v>
          </cell>
          <cell r="C368" t="str">
            <v>SCOM-SHCON</v>
          </cell>
          <cell r="I368">
            <v>5.2655160104852297E-6</v>
          </cell>
        </row>
        <row r="369">
          <cell r="A369" t="str">
            <v>SCOM-SHCONBR7</v>
          </cell>
          <cell r="B369" t="str">
            <v>VAR_fin</v>
          </cell>
          <cell r="C369" t="str">
            <v>CON</v>
          </cell>
          <cell r="I369">
            <v>5.2655160104852297E-6</v>
          </cell>
        </row>
        <row r="370">
          <cell r="A370" t="str">
            <v>SCOM-SHCONBR7</v>
          </cell>
          <cell r="B370" t="str">
            <v>VAR_ncap</v>
          </cell>
          <cell r="C370" t="str">
            <v>-</v>
          </cell>
          <cell r="I370">
            <v>9.1537009476031604E-7</v>
          </cell>
        </row>
        <row r="371">
          <cell r="A371" t="str">
            <v>SCOM-SHCONBR7</v>
          </cell>
          <cell r="B371" t="str">
            <v>VAR_cap</v>
          </cell>
          <cell r="C371" t="str">
            <v>-</v>
          </cell>
          <cell r="I371">
            <v>9.1537009476031604E-7</v>
          </cell>
        </row>
        <row r="372">
          <cell r="A372" t="str">
            <v>SCOM-SHCONBR8</v>
          </cell>
          <cell r="B372" t="str">
            <v>VAR_fout</v>
          </cell>
          <cell r="C372" t="str">
            <v>SCOM-SHCON</v>
          </cell>
          <cell r="I372">
            <v>2.2420090628933728E-6</v>
          </cell>
        </row>
        <row r="373">
          <cell r="A373" t="str">
            <v>SCOM-SHCONBR8</v>
          </cell>
          <cell r="B373" t="str">
            <v>VAR_fin</v>
          </cell>
          <cell r="C373" t="str">
            <v>CON</v>
          </cell>
          <cell r="I373">
            <v>2.2420090628933728E-6</v>
          </cell>
        </row>
        <row r="374">
          <cell r="A374" t="str">
            <v>SCOM-SHCONBR8</v>
          </cell>
          <cell r="B374" t="str">
            <v>VAR_ncap</v>
          </cell>
          <cell r="C374" t="str">
            <v>-</v>
          </cell>
          <cell r="I374">
            <v>4.5535546329138302E-7</v>
          </cell>
        </row>
        <row r="375">
          <cell r="A375" t="str">
            <v>SCOM-SHCONBR8</v>
          </cell>
          <cell r="B375" t="str">
            <v>VAR_cap</v>
          </cell>
          <cell r="C375" t="str">
            <v>-</v>
          </cell>
          <cell r="I375">
            <v>4.5535546329138302E-7</v>
          </cell>
        </row>
        <row r="376">
          <cell r="A376" t="str">
            <v>ITOT-ELCSPEC</v>
          </cell>
          <cell r="B376" t="str">
            <v>VAR_fout</v>
          </cell>
          <cell r="C376" t="str">
            <v>ITOT-ELS</v>
          </cell>
          <cell r="D376">
            <v>48.063397652170998</v>
          </cell>
          <cell r="E376">
            <v>49.629903638881103</v>
          </cell>
          <cell r="F376">
            <v>51.217646873497145</v>
          </cell>
          <cell r="G376">
            <v>52.668445195941629</v>
          </cell>
          <cell r="H376">
            <v>54.564711182298488</v>
          </cell>
          <cell r="I376">
            <v>56.260920701556358</v>
          </cell>
        </row>
        <row r="377">
          <cell r="A377" t="str">
            <v>ITOT-ELCSPEC</v>
          </cell>
          <cell r="B377" t="str">
            <v>VAR_fin</v>
          </cell>
          <cell r="C377" t="str">
            <v>ITOT_ELC</v>
          </cell>
          <cell r="D377">
            <v>48.063397652170998</v>
          </cell>
          <cell r="E377">
            <v>49.629903638881103</v>
          </cell>
          <cell r="F377">
            <v>51.217646873497145</v>
          </cell>
          <cell r="G377">
            <v>52.668445195941629</v>
          </cell>
          <cell r="H377">
            <v>54.564711182298488</v>
          </cell>
          <cell r="I377">
            <v>56.260920701556358</v>
          </cell>
        </row>
        <row r="378">
          <cell r="A378" t="str">
            <v>ITOT-ELCSPEC</v>
          </cell>
          <cell r="B378" t="str">
            <v>VAR_ncap</v>
          </cell>
          <cell r="C378" t="str">
            <v>-</v>
          </cell>
          <cell r="D378">
            <v>8.3497067878631495E-2</v>
          </cell>
          <cell r="E378">
            <v>8.5190933664793106E-2</v>
          </cell>
          <cell r="F378">
            <v>8.6346115561157594E-2</v>
          </cell>
          <cell r="G378">
            <v>7.8898699704754494E-2</v>
          </cell>
          <cell r="H378">
            <v>5.1838146038538001E-2</v>
          </cell>
          <cell r="I378">
            <v>2.6213430840887701</v>
          </cell>
        </row>
        <row r="379">
          <cell r="A379" t="str">
            <v>ITOT-ELCSPEC</v>
          </cell>
          <cell r="B379" t="str">
            <v>VAR_cap</v>
          </cell>
          <cell r="C379" t="str">
            <v>-</v>
          </cell>
          <cell r="D379">
            <v>2.6138242999113417</v>
          </cell>
          <cell r="E379">
            <v>2.6990151823865465</v>
          </cell>
          <cell r="F379">
            <v>2.7853611734937664</v>
          </cell>
          <cell r="G379">
            <v>2.8642596426127658</v>
          </cell>
          <cell r="H379">
            <v>2.9673836935076277</v>
          </cell>
          <cell r="I379">
            <v>3.0596281848224862</v>
          </cell>
        </row>
        <row r="380">
          <cell r="A380" t="str">
            <v>RHNM-SHLTHDH</v>
          </cell>
          <cell r="B380" t="str">
            <v>VAR_fout</v>
          </cell>
          <cell r="C380" t="str">
            <v>RHNM-SHLTHD</v>
          </cell>
          <cell r="E380">
            <v>0.34659195959815514</v>
          </cell>
          <cell r="F380">
            <v>6.1268645844717147E-2</v>
          </cell>
          <cell r="G380">
            <v>0.11423619018825426</v>
          </cell>
          <cell r="H380">
            <v>0.16113503544897378</v>
          </cell>
          <cell r="I380">
            <v>0.19680895459311018</v>
          </cell>
        </row>
        <row r="381">
          <cell r="A381" t="str">
            <v>RHNM-SHLTHDH</v>
          </cell>
          <cell r="B381" t="str">
            <v>VAR_fin</v>
          </cell>
          <cell r="C381" t="str">
            <v>RHNMLTHDHC</v>
          </cell>
          <cell r="E381">
            <v>0.34659195959815514</v>
          </cell>
          <cell r="F381">
            <v>6.1268645844717147E-2</v>
          </cell>
          <cell r="G381">
            <v>0.11423619018825426</v>
          </cell>
          <cell r="H381">
            <v>0.16113503544897378</v>
          </cell>
          <cell r="I381">
            <v>0.19680895459311018</v>
          </cell>
        </row>
        <row r="382">
          <cell r="A382" t="str">
            <v>RHNM-SHLTHDH</v>
          </cell>
          <cell r="B382" t="str">
            <v>VAR_fin</v>
          </cell>
          <cell r="C382" t="str">
            <v>RHNM_LTH_DH</v>
          </cell>
          <cell r="E382">
            <v>0.36274211330930589</v>
          </cell>
          <cell r="F382">
            <v>6.779800223139E-2</v>
          </cell>
          <cell r="G382">
            <v>0.12604974922498921</v>
          </cell>
          <cell r="H382">
            <v>0.17724990081476835</v>
          </cell>
          <cell r="I382">
            <v>0.21987647688216017</v>
          </cell>
        </row>
        <row r="383">
          <cell r="A383" t="str">
            <v>RHNM-SHLTHDH</v>
          </cell>
          <cell r="B383" t="str">
            <v>VAR_ncap</v>
          </cell>
          <cell r="C383" t="str">
            <v>-</v>
          </cell>
          <cell r="E383">
            <v>3.8943074306332003E-2</v>
          </cell>
          <cell r="F383">
            <v>2.62664162804037E-3</v>
          </cell>
          <cell r="G383">
            <v>5.8068368682298597E-3</v>
          </cell>
          <cell r="H383">
            <v>2.74317398968114E-2</v>
          </cell>
          <cell r="I383">
            <v>2.37700678176469E-3</v>
          </cell>
        </row>
        <row r="384">
          <cell r="A384" t="str">
            <v>RHNM-SHLTHDH</v>
          </cell>
          <cell r="B384" t="str">
            <v>VAR_cap</v>
          </cell>
          <cell r="C384" t="str">
            <v>-</v>
          </cell>
          <cell r="E384">
            <v>3.8943074306332003E-2</v>
          </cell>
          <cell r="F384">
            <v>6.7752374778448018E-3</v>
          </cell>
          <cell r="G384">
            <v>1.1381415476849698E-2</v>
          </cell>
          <cell r="H384">
            <v>4.5300809620322693E-2</v>
          </cell>
          <cell r="I384">
            <v>4.1224185704707192E-2</v>
          </cell>
        </row>
        <row r="385">
          <cell r="A385" t="str">
            <v>SCOM-SHCONBR9</v>
          </cell>
          <cell r="B385" t="str">
            <v>VAR_fout</v>
          </cell>
          <cell r="C385" t="str">
            <v>SCOM-SHCON</v>
          </cell>
          <cell r="I385">
            <v>6.2442301358120749E-7</v>
          </cell>
        </row>
        <row r="386">
          <cell r="A386" t="str">
            <v>SCOM-SHCONBR9</v>
          </cell>
          <cell r="B386" t="str">
            <v>VAR_fin</v>
          </cell>
          <cell r="C386" t="str">
            <v>CON</v>
          </cell>
          <cell r="I386">
            <v>6.2442301358120749E-7</v>
          </cell>
        </row>
        <row r="387">
          <cell r="A387" t="str">
            <v>SCOM-SHCONBR9</v>
          </cell>
          <cell r="B387" t="str">
            <v>VAR_ncap</v>
          </cell>
          <cell r="C387" t="str">
            <v>-</v>
          </cell>
          <cell r="I387">
            <v>1.5730613353667999E-7</v>
          </cell>
        </row>
        <row r="388">
          <cell r="A388" t="str">
            <v>SCOM-SHCONBR9</v>
          </cell>
          <cell r="B388" t="str">
            <v>VAR_cap</v>
          </cell>
          <cell r="C388" t="str">
            <v>-</v>
          </cell>
          <cell r="I388">
            <v>1.5730613353667999E-7</v>
          </cell>
        </row>
        <row r="389">
          <cell r="A389" t="str">
            <v>ITOT-SWHCOABR</v>
          </cell>
          <cell r="B389" t="str">
            <v>VAR_fout</v>
          </cell>
          <cell r="C389" t="str">
            <v>ITOT-SWH</v>
          </cell>
          <cell r="D389">
            <v>2.3674004294306141</v>
          </cell>
          <cell r="E389">
            <v>2.307501518186045</v>
          </cell>
          <cell r="F389">
            <v>2.1448737324818916</v>
          </cell>
          <cell r="G389">
            <v>2.0281853664610776</v>
          </cell>
          <cell r="H389">
            <v>1.7294572737169112</v>
          </cell>
          <cell r="I389">
            <v>1.4381033508106187</v>
          </cell>
        </row>
        <row r="390">
          <cell r="A390" t="str">
            <v>ITOT-SWHCOABR</v>
          </cell>
          <cell r="B390" t="str">
            <v>VAR_fout</v>
          </cell>
          <cell r="C390" t="str">
            <v>CO2_I</v>
          </cell>
          <cell r="D390">
            <v>330.01205986198198</v>
          </cell>
          <cell r="E390">
            <v>321.17926536913899</v>
          </cell>
          <cell r="F390">
            <v>297.87235206153002</v>
          </cell>
          <cell r="G390">
            <v>280.61609473274899</v>
          </cell>
          <cell r="H390">
            <v>237.512132257123</v>
          </cell>
          <cell r="I390">
            <v>196.04732444138901</v>
          </cell>
        </row>
        <row r="391">
          <cell r="A391" t="str">
            <v>ITOT-SWHCOABR</v>
          </cell>
          <cell r="B391" t="str">
            <v>VAR_fin</v>
          </cell>
          <cell r="C391" t="str">
            <v>ICOA</v>
          </cell>
          <cell r="D391">
            <v>3.5600006457603204</v>
          </cell>
          <cell r="E391">
            <v>3.4647169942733389</v>
          </cell>
          <cell r="F391">
            <v>3.2132939812462782</v>
          </cell>
          <cell r="G391">
            <v>3.0271423380016049</v>
          </cell>
          <cell r="H391">
            <v>2.562158924025054</v>
          </cell>
          <cell r="I391">
            <v>2.1148578688391484</v>
          </cell>
        </row>
        <row r="392">
          <cell r="A392" t="str">
            <v>ITOT-SWHCOABR</v>
          </cell>
          <cell r="B392" t="str">
            <v>VAR_ncap</v>
          </cell>
          <cell r="C392" t="str">
            <v>-</v>
          </cell>
          <cell r="E392">
            <v>1.20739309129577E-6</v>
          </cell>
          <cell r="F392">
            <v>1.43106649162652E-6</v>
          </cell>
          <cell r="G392">
            <v>1.3122678580563601E-6</v>
          </cell>
          <cell r="H392">
            <v>4.4322460220470601E-2</v>
          </cell>
          <cell r="I392">
            <v>3.0827825710875102E-2</v>
          </cell>
        </row>
        <row r="393">
          <cell r="A393" t="str">
            <v>ITOT-SWHCOABR</v>
          </cell>
          <cell r="B393" t="str">
            <v>VAR_cap</v>
          </cell>
          <cell r="C393" t="str">
            <v>-</v>
          </cell>
          <cell r="D393">
            <v>0.26172155007150499</v>
          </cell>
          <cell r="E393">
            <v>0.20142905175030656</v>
          </cell>
          <cell r="F393">
            <v>0.20135183461116893</v>
          </cell>
          <cell r="G393">
            <v>0.20133758615495445</v>
          </cell>
          <cell r="H393">
            <v>0.10926367869835343</v>
          </cell>
          <cell r="I393">
            <v>9.0462811592097556E-2</v>
          </cell>
        </row>
        <row r="394">
          <cell r="A394" t="str">
            <v>RHSA-WHDEM</v>
          </cell>
          <cell r="B394" t="str">
            <v>VAR_fout</v>
          </cell>
          <cell r="C394" t="str">
            <v>WWTPC</v>
          </cell>
          <cell r="D394">
            <v>2.360225356078469E-2</v>
          </cell>
          <cell r="E394">
            <v>7.7409002811858908E-3</v>
          </cell>
          <cell r="F394">
            <v>0.15687927652734582</v>
          </cell>
          <cell r="G394">
            <v>0.21747803799685053</v>
          </cell>
          <cell r="H394">
            <v>0.24603415269078632</v>
          </cell>
          <cell r="I394">
            <v>0.5806701083701844</v>
          </cell>
        </row>
        <row r="395">
          <cell r="A395" t="str">
            <v>RHSA-WHDEM</v>
          </cell>
          <cell r="B395" t="str">
            <v>VAR_fout</v>
          </cell>
          <cell r="C395" t="str">
            <v>RHSA-WHD</v>
          </cell>
          <cell r="D395">
            <v>26.438654975424289</v>
          </cell>
          <cell r="E395">
            <v>25.92879146371218</v>
          </cell>
          <cell r="F395">
            <v>25.947039992228902</v>
          </cell>
          <cell r="G395">
            <v>27.053698244362501</v>
          </cell>
          <cell r="H395">
            <v>28.724056680988202</v>
          </cell>
          <cell r="I395">
            <v>29.859728417910695</v>
          </cell>
        </row>
        <row r="396">
          <cell r="A396" t="str">
            <v>RHSA-WHDEM</v>
          </cell>
          <cell r="B396" t="str">
            <v>VAR_fin</v>
          </cell>
          <cell r="C396" t="str">
            <v>RHSA-WHNGA</v>
          </cell>
          <cell r="D396">
            <v>6.200660030146941</v>
          </cell>
          <cell r="E396">
            <v>4.8201370738799643</v>
          </cell>
          <cell r="F396">
            <v>6.0535883368892591</v>
          </cell>
          <cell r="G396">
            <v>5.2604924141525293</v>
          </cell>
          <cell r="H396">
            <v>3.7134021021974588</v>
          </cell>
          <cell r="I396">
            <v>2.3233238973698089</v>
          </cell>
        </row>
        <row r="397">
          <cell r="A397" t="str">
            <v>RHSA-WHDEM</v>
          </cell>
          <cell r="B397" t="str">
            <v>VAR_fin</v>
          </cell>
          <cell r="C397" t="str">
            <v>RHSA-WHLFO</v>
          </cell>
          <cell r="D397">
            <v>6.8168844519553975</v>
          </cell>
          <cell r="E397">
            <v>6.3665063559595847</v>
          </cell>
          <cell r="F397">
            <v>4.1721817538005164</v>
          </cell>
          <cell r="G397">
            <v>2.7352495539846191</v>
          </cell>
          <cell r="H397">
            <v>1.3360457093368387</v>
          </cell>
          <cell r="I397">
            <v>0.4174836917640895</v>
          </cell>
        </row>
        <row r="398">
          <cell r="A398" t="str">
            <v>RHSA-WHDEM</v>
          </cell>
          <cell r="B398" t="str">
            <v>VAR_fin</v>
          </cell>
          <cell r="C398" t="str">
            <v>RHSA-WHWOD</v>
          </cell>
          <cell r="D398">
            <v>0.55833267205249448</v>
          </cell>
          <cell r="E398">
            <v>0.58888075170794285</v>
          </cell>
          <cell r="F398">
            <v>1.317828133022219</v>
          </cell>
          <cell r="G398">
            <v>1.557839352863801</v>
          </cell>
          <cell r="H398">
            <v>1.9661920248855276</v>
          </cell>
          <cell r="I398">
            <v>2.0363539112627902</v>
          </cell>
        </row>
        <row r="399">
          <cell r="A399" t="str">
            <v>RHSA-WHDEM</v>
          </cell>
          <cell r="B399" t="str">
            <v>VAR_fin</v>
          </cell>
          <cell r="C399" t="str">
            <v>RHSA-WHNGAH</v>
          </cell>
          <cell r="D399">
            <v>6.6339562319911477E-2</v>
          </cell>
          <cell r="E399">
            <v>3.8837249956934694E-3</v>
          </cell>
          <cell r="F399">
            <v>3.4837153586747647</v>
          </cell>
          <cell r="G399">
            <v>4.656135885726381</v>
          </cell>
          <cell r="H399">
            <v>5.8495768772393735</v>
          </cell>
          <cell r="I399">
            <v>6.8071076747781216</v>
          </cell>
        </row>
        <row r="400">
          <cell r="A400" t="str">
            <v>RHSA-WHDEM</v>
          </cell>
          <cell r="B400" t="str">
            <v>VAR_fin</v>
          </cell>
          <cell r="C400" t="str">
            <v>RHSA-WHNST</v>
          </cell>
          <cell r="D400">
            <v>2.7561123947967864E-2</v>
          </cell>
          <cell r="E400">
            <v>3.8150932223862635E-2</v>
          </cell>
          <cell r="F400">
            <v>9.4255378359612438E-2</v>
          </cell>
          <cell r="G400">
            <v>8.3090252865618247E-2</v>
          </cell>
          <cell r="H400">
            <v>9.0315342258115577E-2</v>
          </cell>
          <cell r="I400">
            <v>5.2166371285920062E-2</v>
          </cell>
        </row>
        <row r="401">
          <cell r="A401" t="str">
            <v>RHSA-WHDEM</v>
          </cell>
          <cell r="B401" t="str">
            <v>VAR_fin</v>
          </cell>
          <cell r="C401" t="str">
            <v>RHSA-WHPLT</v>
          </cell>
          <cell r="D401">
            <v>0.27088514456292179</v>
          </cell>
          <cell r="E401">
            <v>0.22202290068407465</v>
          </cell>
          <cell r="F401">
            <v>0.19578181154446533</v>
          </cell>
          <cell r="G401">
            <v>0.21502582383294128</v>
          </cell>
          <cell r="H401">
            <v>0.28180180351368811</v>
          </cell>
          <cell r="I401">
            <v>0.24544015344216832</v>
          </cell>
        </row>
        <row r="402">
          <cell r="A402" t="str">
            <v>RHSA-WHDEM</v>
          </cell>
          <cell r="B402" t="str">
            <v>VAR_fin</v>
          </cell>
          <cell r="C402" t="str">
            <v>RHSA-WHLTHRD</v>
          </cell>
          <cell r="D402">
            <v>1.2904865660371585</v>
          </cell>
          <cell r="E402">
            <v>1.4278289716348456</v>
          </cell>
          <cell r="F402">
            <v>1.0419523327556426</v>
          </cell>
          <cell r="G402">
            <v>1.1905626551784287</v>
          </cell>
          <cell r="H402">
            <v>1.3673660909878229</v>
          </cell>
          <cell r="I402">
            <v>1.4903864285966453</v>
          </cell>
        </row>
        <row r="403">
          <cell r="A403" t="str">
            <v>RHSA-WHDEM</v>
          </cell>
          <cell r="B403" t="str">
            <v>VAR_fin</v>
          </cell>
          <cell r="C403" t="str">
            <v>RHSA-WHELCB</v>
          </cell>
          <cell r="D403">
            <v>6.456348086315348</v>
          </cell>
          <cell r="E403">
            <v>6.9100049272154216</v>
          </cell>
          <cell r="F403">
            <v>2.7141562616521431</v>
          </cell>
          <cell r="G403">
            <v>2.3654463493066795</v>
          </cell>
          <cell r="H403">
            <v>2.2484372494744411</v>
          </cell>
          <cell r="I403">
            <v>2.2236250684597079</v>
          </cell>
        </row>
        <row r="404">
          <cell r="A404" t="str">
            <v>RHSA-WHDEM</v>
          </cell>
          <cell r="B404" t="str">
            <v>VAR_fin</v>
          </cell>
          <cell r="C404" t="str">
            <v>RHSA-WHSOL</v>
          </cell>
          <cell r="D404">
            <v>1.6584283383916605</v>
          </cell>
          <cell r="E404">
            <v>1.9762527041918794</v>
          </cell>
          <cell r="F404">
            <v>1.8678378842395784</v>
          </cell>
          <cell r="G404">
            <v>1.8974148582364805</v>
          </cell>
          <cell r="H404">
            <v>2.0382695221666225</v>
          </cell>
          <cell r="I404">
            <v>2.309778191760806</v>
          </cell>
        </row>
        <row r="405">
          <cell r="A405" t="str">
            <v>RHSA-WHDEM</v>
          </cell>
          <cell r="B405" t="str">
            <v>VAR_fin</v>
          </cell>
          <cell r="C405" t="str">
            <v>RHSA-WHELCH</v>
          </cell>
          <cell r="D405">
            <v>3.1163313903899406</v>
          </cell>
          <cell r="E405">
            <v>3.5828642453319399</v>
          </cell>
          <cell r="F405">
            <v>5.1626220178180411</v>
          </cell>
          <cell r="G405">
            <v>7.309919136211863</v>
          </cell>
          <cell r="H405">
            <v>10.078684111619097</v>
          </cell>
          <cell r="I405">
            <v>12.534733146783768</v>
          </cell>
        </row>
        <row r="406">
          <cell r="A406" t="str">
            <v>RHSA-WHNGAHP</v>
          </cell>
          <cell r="B406" t="str">
            <v>VAR_fout</v>
          </cell>
          <cell r="C406" t="str">
            <v>RHSA-WHANGAH</v>
          </cell>
          <cell r="F406">
            <v>3.5967905641187343</v>
          </cell>
          <cell r="G406">
            <v>4.7596719561913883</v>
          </cell>
          <cell r="H406">
            <v>5.968419393611871</v>
          </cell>
          <cell r="I406">
            <v>6.8741716152179091</v>
          </cell>
        </row>
        <row r="407">
          <cell r="A407" t="str">
            <v>RHSA-WHNGAHP</v>
          </cell>
          <cell r="B407" t="str">
            <v>VAR_fout</v>
          </cell>
          <cell r="C407" t="str">
            <v>CO2_R</v>
          </cell>
          <cell r="F407">
            <v>119.25866420711201</v>
          </cell>
          <cell r="G407">
            <v>156.98567153753999</v>
          </cell>
          <cell r="H407">
            <v>186.389177076251</v>
          </cell>
          <cell r="I407">
            <v>207.10645250977001</v>
          </cell>
        </row>
        <row r="408">
          <cell r="A408" t="str">
            <v>RHSA-WHNGAHP</v>
          </cell>
          <cell r="B408" t="str">
            <v>VAR_fin</v>
          </cell>
          <cell r="C408" t="str">
            <v>RNGA</v>
          </cell>
          <cell r="F408">
            <v>2.1145153228211249</v>
          </cell>
          <cell r="G408">
            <v>2.7834338925095823</v>
          </cell>
          <cell r="H408">
            <v>3.3047726431959394</v>
          </cell>
          <cell r="I408">
            <v>3.6721002218044396</v>
          </cell>
        </row>
        <row r="409">
          <cell r="A409" t="str">
            <v>RHSA-WHNGAHP</v>
          </cell>
          <cell r="B409" t="str">
            <v>VAR_ncap</v>
          </cell>
          <cell r="C409" t="str">
            <v>-</v>
          </cell>
          <cell r="E409">
            <v>3.1059535705140302E-7</v>
          </cell>
          <cell r="F409">
            <v>0.24583896797764601</v>
          </cell>
          <cell r="G409">
            <v>7.9482403394529499E-2</v>
          </cell>
          <cell r="H409">
            <v>0.26213258528245498</v>
          </cell>
          <cell r="I409">
            <v>0.259313635193756</v>
          </cell>
        </row>
        <row r="410">
          <cell r="A410" t="str">
            <v>RHSA-WHNGAHP</v>
          </cell>
          <cell r="B410" t="str">
            <v>VAR_cap</v>
          </cell>
          <cell r="C410" t="str">
            <v>-</v>
          </cell>
          <cell r="D410">
            <v>4.7729432218241499E-11</v>
          </cell>
          <cell r="E410">
            <v>3.1064308648362125E-7</v>
          </cell>
          <cell r="F410">
            <v>0.24583927862073243</v>
          </cell>
          <cell r="G410">
            <v>0.32532166505714022</v>
          </cell>
          <cell r="H410">
            <v>0.40793984078680107</v>
          </cell>
          <cell r="I410">
            <v>0.46984664200466675</v>
          </cell>
        </row>
        <row r="411">
          <cell r="A411" t="str">
            <v>SCOM-SHSTG-ELCHP</v>
          </cell>
          <cell r="B411" t="str">
            <v>VAR_fout</v>
          </cell>
          <cell r="C411" t="str">
            <v>SCOM-SHAELCH</v>
          </cell>
          <cell r="F411">
            <v>2.1493177457319849E-4</v>
          </cell>
          <cell r="G411">
            <v>1.0673486989623888E-4</v>
          </cell>
          <cell r="H411">
            <v>2.2638102634135317E-4</v>
          </cell>
          <cell r="I411">
            <v>2.0910334855501445E-4</v>
          </cell>
        </row>
        <row r="412">
          <cell r="A412" t="str">
            <v>SCOM-SHSTG-ELCHP</v>
          </cell>
          <cell r="B412" t="str">
            <v>VAR_fin</v>
          </cell>
          <cell r="C412" t="str">
            <v>SCOM-SHAELCH</v>
          </cell>
          <cell r="F412">
            <v>2.9262340376267075E-4</v>
          </cell>
          <cell r="G412">
            <v>1.4190893630652596E-4</v>
          </cell>
          <cell r="H412">
            <v>2.7890956036521737E-4</v>
          </cell>
          <cell r="I412">
            <v>2.3998649060042251E-4</v>
          </cell>
        </row>
        <row r="413">
          <cell r="A413" t="str">
            <v>SCOM-SHSTG-ELCHP</v>
          </cell>
          <cell r="B413" t="str">
            <v>VAR_ncap</v>
          </cell>
          <cell r="C413" t="str">
            <v>-</v>
          </cell>
          <cell r="D413">
            <v>9.6585857573852E-4</v>
          </cell>
          <cell r="E413">
            <v>0.100356723572955</v>
          </cell>
          <cell r="F413">
            <v>5.1644831561947199E-6</v>
          </cell>
          <cell r="G413">
            <v>4.1149784515016698E-2</v>
          </cell>
          <cell r="H413">
            <v>8.6220123798653195E-2</v>
          </cell>
          <cell r="I413">
            <v>0.13678456442562001</v>
          </cell>
        </row>
        <row r="414">
          <cell r="A414" t="str">
            <v>SCOM-SHSTG-ELCHP</v>
          </cell>
          <cell r="B414" t="str">
            <v>VAR_cap</v>
          </cell>
          <cell r="C414" t="str">
            <v>-</v>
          </cell>
          <cell r="D414">
            <v>9.6585857573852E-4</v>
          </cell>
          <cell r="E414">
            <v>0.10132170604355081</v>
          </cell>
          <cell r="F414">
            <v>0.10131276556675922</v>
          </cell>
          <cell r="G414">
            <v>0.14245942760436439</v>
          </cell>
          <cell r="H414">
            <v>0.19083380478263093</v>
          </cell>
          <cell r="I414">
            <v>0.23171576480704179</v>
          </cell>
        </row>
        <row r="415">
          <cell r="A415" t="str">
            <v>RHEM-SHLFOBR</v>
          </cell>
          <cell r="B415" t="str">
            <v>VAR_fout</v>
          </cell>
          <cell r="C415" t="str">
            <v>CO2_R</v>
          </cell>
          <cell r="D415">
            <v>1928.7103094993699</v>
          </cell>
          <cell r="E415">
            <v>1442.2518835297301</v>
          </cell>
          <cell r="F415">
            <v>1284.5961315724201</v>
          </cell>
          <cell r="G415">
            <v>751.20819814903905</v>
          </cell>
          <cell r="H415">
            <v>373.30118200234602</v>
          </cell>
          <cell r="I415">
            <v>99.113891740825395</v>
          </cell>
        </row>
        <row r="416">
          <cell r="A416" t="str">
            <v>RHEM-SHLFOBR</v>
          </cell>
          <cell r="B416" t="str">
            <v>VAR_fout</v>
          </cell>
          <cell r="C416" t="str">
            <v>RHEM-SHLFO</v>
          </cell>
          <cell r="D416">
            <v>23.443731147804389</v>
          </cell>
          <cell r="E416">
            <v>17.198213808259489</v>
          </cell>
          <cell r="F416">
            <v>14.873941225994718</v>
          </cell>
          <cell r="G416">
            <v>8.8862984565356182</v>
          </cell>
          <cell r="H416">
            <v>4.4916545720879038</v>
          </cell>
          <cell r="I416">
            <v>1.1978482830400721</v>
          </cell>
        </row>
        <row r="417">
          <cell r="A417" t="str">
            <v>RHEM-SHLFOBR</v>
          </cell>
          <cell r="B417" t="str">
            <v>VAR_fin</v>
          </cell>
          <cell r="C417" t="str">
            <v>RLFO</v>
          </cell>
          <cell r="D417">
            <v>26.169746397549044</v>
          </cell>
          <cell r="E417">
            <v>19.569225013971877</v>
          </cell>
          <cell r="F417">
            <v>17.430069627848322</v>
          </cell>
          <cell r="G417">
            <v>10.192784235400813</v>
          </cell>
          <cell r="H417">
            <v>5.0651449389734786</v>
          </cell>
          <cell r="I417">
            <v>1.3448289245702201</v>
          </cell>
        </row>
        <row r="418">
          <cell r="A418" t="str">
            <v>RHEM-SHLFOBR</v>
          </cell>
          <cell r="B418" t="str">
            <v>VAR_ncap</v>
          </cell>
          <cell r="C418" t="str">
            <v>-</v>
          </cell>
          <cell r="E418">
            <v>5.5320031584425002E-8</v>
          </cell>
          <cell r="F418">
            <v>6.1384635363103201E-8</v>
          </cell>
          <cell r="G418">
            <v>6.3893771843259302E-8</v>
          </cell>
          <cell r="H418">
            <v>0.31491190406164998</v>
          </cell>
          <cell r="I418">
            <v>1.5706382145919601E-8</v>
          </cell>
        </row>
        <row r="419">
          <cell r="A419" t="str">
            <v>RHEM-SHLFOBR</v>
          </cell>
          <cell r="B419" t="str">
            <v>VAR_cap</v>
          </cell>
          <cell r="C419" t="str">
            <v>-</v>
          </cell>
          <cell r="D419">
            <v>1.65587464377338</v>
          </cell>
          <cell r="E419">
            <v>1.6558716491224621</v>
          </cell>
          <cell r="F419">
            <v>1.6558702854054859</v>
          </cell>
          <cell r="G419">
            <v>1.6558694855971179</v>
          </cell>
          <cell r="H419">
            <v>0.31774084528616292</v>
          </cell>
          <cell r="I419">
            <v>0.105151402580437</v>
          </cell>
        </row>
        <row r="420">
          <cell r="A420" t="str">
            <v>RHES-SHNGAHP</v>
          </cell>
          <cell r="B420" t="str">
            <v>VAR_fout</v>
          </cell>
          <cell r="C420" t="str">
            <v>RHES-SHANGAH</v>
          </cell>
          <cell r="F420">
            <v>6.8708908145150218</v>
          </cell>
          <cell r="G420">
            <v>7.8756304873786478</v>
          </cell>
          <cell r="H420">
            <v>8.2179420801989895</v>
          </cell>
          <cell r="I420">
            <v>8.1760179817180489</v>
          </cell>
        </row>
        <row r="421">
          <cell r="A421" t="str">
            <v>RHES-SHNGAHP</v>
          </cell>
          <cell r="B421" t="str">
            <v>VAR_fout</v>
          </cell>
          <cell r="C421" t="str">
            <v>CO2_R</v>
          </cell>
          <cell r="F421">
            <v>216.39723008831601</v>
          </cell>
          <cell r="G421">
            <v>243.23589556345601</v>
          </cell>
          <cell r="H421">
            <v>244.01039964123601</v>
          </cell>
          <cell r="I421">
            <v>233.55019135005301</v>
          </cell>
        </row>
        <row r="422">
          <cell r="A422" t="str">
            <v>RHES-SHNGAHP</v>
          </cell>
          <cell r="B422" t="str">
            <v>VAR_fin</v>
          </cell>
          <cell r="C422" t="str">
            <v>RHESELCHPC</v>
          </cell>
          <cell r="F422">
            <v>6.8708908145150218</v>
          </cell>
          <cell r="G422">
            <v>7.8756304873786478</v>
          </cell>
          <cell r="H422">
            <v>8.2179420801989895</v>
          </cell>
          <cell r="I422">
            <v>8.1760179817180489</v>
          </cell>
        </row>
        <row r="423">
          <cell r="A423" t="str">
            <v>RHES-SHNGAHP</v>
          </cell>
          <cell r="B423" t="str">
            <v>VAR_fin</v>
          </cell>
          <cell r="C423" t="str">
            <v>RNGA</v>
          </cell>
          <cell r="F423">
            <v>3.8368303207148258</v>
          </cell>
          <cell r="G423">
            <v>4.3126931837492171</v>
          </cell>
          <cell r="H423">
            <v>4.3264255255538275</v>
          </cell>
          <cell r="I423">
            <v>4.1409608395399387</v>
          </cell>
        </row>
        <row r="424">
          <cell r="A424" t="str">
            <v>RHES-SHNGAHP</v>
          </cell>
          <cell r="B424" t="str">
            <v>VAR_ncap</v>
          </cell>
          <cell r="C424" t="str">
            <v>-</v>
          </cell>
          <cell r="E424">
            <v>1.58341310977234E-7</v>
          </cell>
          <cell r="F424">
            <v>0.55605781270770605</v>
          </cell>
          <cell r="G424">
            <v>8.13133465126573E-2</v>
          </cell>
          <cell r="H424">
            <v>0.48398016640050601</v>
          </cell>
          <cell r="I424">
            <v>0.29899085770196898</v>
          </cell>
        </row>
        <row r="425">
          <cell r="A425" t="str">
            <v>RHES-SHNGAHP</v>
          </cell>
          <cell r="B425" t="str">
            <v>VAR_cap</v>
          </cell>
          <cell r="C425" t="str">
            <v>-</v>
          </cell>
          <cell r="E425">
            <v>1.58341310977234E-7</v>
          </cell>
          <cell r="F425">
            <v>0.556057971049017</v>
          </cell>
          <cell r="G425">
            <v>0.63737130728960378</v>
          </cell>
          <cell r="H425">
            <v>0.66507428089337373</v>
          </cell>
          <cell r="I425">
            <v>0.66168119009961879</v>
          </cell>
        </row>
        <row r="426">
          <cell r="A426" t="str">
            <v>D-RHES_LTH_CHPWOD</v>
          </cell>
          <cell r="B426" t="str">
            <v>VAR_fout</v>
          </cell>
          <cell r="C426" t="str">
            <v>RHES_LTH_CHPWOD_ON</v>
          </cell>
          <cell r="G426">
            <v>3.7362693144495334E-4</v>
          </cell>
          <cell r="H426">
            <v>4.7364374408277407E-4</v>
          </cell>
          <cell r="I426">
            <v>2.8571508178712571E-4</v>
          </cell>
        </row>
        <row r="427">
          <cell r="A427" t="str">
            <v>D-RHES_LTH_CHPWOD</v>
          </cell>
          <cell r="B427" t="str">
            <v>VAR_fout</v>
          </cell>
          <cell r="C427" t="str">
            <v>RHSA_LTH</v>
          </cell>
          <cell r="G427">
            <v>3.4191735859351831E-5</v>
          </cell>
          <cell r="H427">
            <v>4.8632294734292498E-5</v>
          </cell>
          <cell r="I427">
            <v>9.2707921681086783E-6</v>
          </cell>
        </row>
        <row r="428">
          <cell r="A428" t="str">
            <v>D-RHES_LTH_CHPWOD</v>
          </cell>
          <cell r="B428" t="str">
            <v>VAR_fout</v>
          </cell>
          <cell r="C428" t="str">
            <v>LTH</v>
          </cell>
          <cell r="H428">
            <v>7.1480918376287258E-7</v>
          </cell>
          <cell r="I428">
            <v>5.3894687279666427E-7</v>
          </cell>
        </row>
        <row r="429">
          <cell r="A429" t="str">
            <v>D-RHES_LTH_CHPWOD</v>
          </cell>
          <cell r="B429" t="str">
            <v>VAR_fin</v>
          </cell>
          <cell r="C429" t="str">
            <v>RHES_LTH_CHPWOD</v>
          </cell>
          <cell r="G429">
            <v>4.0864374040072173E-4</v>
          </cell>
          <cell r="H429">
            <v>5.2422023771896132E-4</v>
          </cell>
          <cell r="I429">
            <v>2.9679341306056964E-4</v>
          </cell>
        </row>
        <row r="430">
          <cell r="A430" t="str">
            <v>ITOT-SWHCONBR</v>
          </cell>
          <cell r="B430" t="str">
            <v>VAR_fout</v>
          </cell>
          <cell r="C430" t="str">
            <v>ITOT-SWHC</v>
          </cell>
          <cell r="F430">
            <v>1.2561087546537579E-6</v>
          </cell>
          <cell r="G430">
            <v>1.1252822702736934E-6</v>
          </cell>
          <cell r="H430">
            <v>2.7390488041547508E-6</v>
          </cell>
          <cell r="I430">
            <v>4.0216052244292281E-6</v>
          </cell>
        </row>
        <row r="431">
          <cell r="A431" t="str">
            <v>ITOT-SWHCONBR</v>
          </cell>
          <cell r="B431" t="str">
            <v>VAR_fin</v>
          </cell>
          <cell r="C431" t="str">
            <v>CON</v>
          </cell>
          <cell r="F431">
            <v>1.2561087546537579E-6</v>
          </cell>
          <cell r="G431">
            <v>1.1252822702736934E-6</v>
          </cell>
          <cell r="H431">
            <v>2.7390488041547508E-6</v>
          </cell>
          <cell r="I431">
            <v>4.0216052244292281E-6</v>
          </cell>
        </row>
        <row r="432">
          <cell r="A432" t="str">
            <v>ITOT-SWHCONBR</v>
          </cell>
          <cell r="B432" t="str">
            <v>VAR_ncap</v>
          </cell>
          <cell r="C432" t="str">
            <v>-</v>
          </cell>
          <cell r="F432">
            <v>7.2700077355648604E-8</v>
          </cell>
        </row>
        <row r="433">
          <cell r="A433" t="str">
            <v>ITOT-SWHCONBR</v>
          </cell>
          <cell r="B433" t="str">
            <v>VAR_cap</v>
          </cell>
          <cell r="C433" t="str">
            <v>-</v>
          </cell>
          <cell r="F433">
            <v>7.2700077355648604E-8</v>
          </cell>
          <cell r="G433">
            <v>7.2700077355648604E-8</v>
          </cell>
          <cell r="H433">
            <v>7.2700077355648604E-8</v>
          </cell>
          <cell r="I433">
            <v>7.2700077355648604E-8</v>
          </cell>
        </row>
        <row r="434">
          <cell r="A434" t="str">
            <v>ITOT-SWHSOLBR</v>
          </cell>
          <cell r="B434" t="str">
            <v>VAR_fout</v>
          </cell>
          <cell r="C434" t="str">
            <v>ITOT-SWHASOL</v>
          </cell>
          <cell r="D434">
            <v>6.762755789151853E-2</v>
          </cell>
          <cell r="E434">
            <v>8.5488346665263865E-2</v>
          </cell>
          <cell r="F434">
            <v>8.5488474297683054E-2</v>
          </cell>
          <cell r="G434">
            <v>8.5488440361574547E-2</v>
          </cell>
          <cell r="H434">
            <v>8.5488407583738157E-2</v>
          </cell>
          <cell r="I434">
            <v>8.5488293119343181E-2</v>
          </cell>
        </row>
        <row r="435">
          <cell r="A435" t="str">
            <v>ITOT-SWHSOLBR</v>
          </cell>
          <cell r="B435" t="str">
            <v>VAR_fin</v>
          </cell>
          <cell r="C435" t="str">
            <v>SOL</v>
          </cell>
          <cell r="D435">
            <v>6.762755789151853E-2</v>
          </cell>
          <cell r="E435">
            <v>8.5488346665263865E-2</v>
          </cell>
          <cell r="F435">
            <v>8.5488474297683054E-2</v>
          </cell>
          <cell r="G435">
            <v>8.5488440361574547E-2</v>
          </cell>
          <cell r="H435">
            <v>8.5488407583738157E-2</v>
          </cell>
          <cell r="I435">
            <v>8.5488293119343181E-2</v>
          </cell>
        </row>
        <row r="436">
          <cell r="A436" t="str">
            <v>ITOT-SWHSOLBR</v>
          </cell>
          <cell r="B436" t="str">
            <v>VAR_ncap</v>
          </cell>
          <cell r="C436" t="str">
            <v>-</v>
          </cell>
          <cell r="E436">
            <v>2.59390379897453E-3</v>
          </cell>
          <cell r="F436">
            <v>1.85359236491648E-8</v>
          </cell>
          <cell r="H436">
            <v>3.8760189195590801E-3</v>
          </cell>
          <cell r="I436">
            <v>5.9903039308311801E-3</v>
          </cell>
        </row>
        <row r="437">
          <cell r="A437" t="str">
            <v>ITOT-SWHSOLBR</v>
          </cell>
          <cell r="B437" t="str">
            <v>VAR_cap</v>
          </cell>
          <cell r="C437" t="str">
            <v>-</v>
          </cell>
          <cell r="D437">
            <v>9.8214799778629808E-3</v>
          </cell>
          <cell r="E437">
            <v>1.2415383776837511E-2</v>
          </cell>
          <cell r="F437">
            <v>1.2415402312761161E-2</v>
          </cell>
          <cell r="G437">
            <v>1.2415402312761161E-2</v>
          </cell>
          <cell r="H437">
            <v>1.24153913612853E-2</v>
          </cell>
          <cell r="I437">
            <v>1.2415368279869599E-2</v>
          </cell>
        </row>
        <row r="438">
          <cell r="A438" t="str">
            <v>SCOM-SHNGAHP</v>
          </cell>
          <cell r="B438" t="str">
            <v>VAR_fout</v>
          </cell>
          <cell r="C438" t="str">
            <v>SCOM-SHANGAH</v>
          </cell>
          <cell r="F438">
            <v>5.5271784717264829</v>
          </cell>
          <cell r="G438">
            <v>6.8198960457013511</v>
          </cell>
          <cell r="H438">
            <v>7.9526461579450771</v>
          </cell>
          <cell r="I438">
            <v>8.6516045892063893</v>
          </cell>
        </row>
        <row r="439">
          <cell r="A439" t="str">
            <v>SCOM-SHNGAHP</v>
          </cell>
          <cell r="B439" t="str">
            <v>VAR_fout</v>
          </cell>
          <cell r="C439" t="str">
            <v>CO2_S</v>
          </cell>
          <cell r="F439">
            <v>165.62965346953899</v>
          </cell>
          <cell r="G439">
            <v>199.66019091830799</v>
          </cell>
          <cell r="H439">
            <v>221.685983879708</v>
          </cell>
          <cell r="I439">
            <v>228.152025038499</v>
          </cell>
        </row>
        <row r="440">
          <cell r="A440" t="str">
            <v>SCOM-SHNGAHP</v>
          </cell>
          <cell r="B440" t="str">
            <v>VAR_fin</v>
          </cell>
          <cell r="C440" t="str">
            <v>SCOMELCHPC</v>
          </cell>
          <cell r="F440">
            <v>5.5271784717264829</v>
          </cell>
          <cell r="G440">
            <v>6.8198960457013511</v>
          </cell>
          <cell r="H440">
            <v>7.9526461579450771</v>
          </cell>
          <cell r="I440">
            <v>8.6516045892063893</v>
          </cell>
        </row>
        <row r="441">
          <cell r="A441" t="str">
            <v>SCOM-SHNGAHP</v>
          </cell>
          <cell r="B441" t="str">
            <v>VAR_fin</v>
          </cell>
          <cell r="C441" t="str">
            <v>SNGA</v>
          </cell>
          <cell r="F441">
            <v>2.9366959835024691</v>
          </cell>
          <cell r="G441">
            <v>3.5400743070621985</v>
          </cell>
          <cell r="H441">
            <v>3.9306025510586577</v>
          </cell>
          <cell r="I441">
            <v>4.0452486708953694</v>
          </cell>
        </row>
        <row r="442">
          <cell r="A442" t="str">
            <v>SCOM-SHNGAHP</v>
          </cell>
          <cell r="B442" t="str">
            <v>VAR_ncap</v>
          </cell>
          <cell r="C442" t="str">
            <v>-</v>
          </cell>
          <cell r="D442">
            <v>1.61444034090951E-7</v>
          </cell>
          <cell r="E442">
            <v>6.1535261057793802E-6</v>
          </cell>
          <cell r="F442">
            <v>0.42723452608229801</v>
          </cell>
          <cell r="G442">
            <v>9.99256169294757E-2</v>
          </cell>
          <cell r="H442">
            <v>0.41642150680142898</v>
          </cell>
          <cell r="I442">
            <v>0.34353951872338201</v>
          </cell>
        </row>
        <row r="443">
          <cell r="A443" t="str">
            <v>SCOM-SHNGAHP</v>
          </cell>
          <cell r="B443" t="str">
            <v>VAR_cap</v>
          </cell>
          <cell r="C443" t="str">
            <v>-</v>
          </cell>
          <cell r="D443">
            <v>1.61444034090951E-7</v>
          </cell>
          <cell r="E443">
            <v>6.3149701398703296E-6</v>
          </cell>
          <cell r="F443">
            <v>0.42724082186372003</v>
          </cell>
          <cell r="G443">
            <v>0.52716640396823078</v>
          </cell>
          <cell r="H443">
            <v>0.61472669375281552</v>
          </cell>
          <cell r="I443">
            <v>0.66875503166688621</v>
          </cell>
        </row>
        <row r="444">
          <cell r="A444" t="str">
            <v>RHNS-SHNGABR</v>
          </cell>
          <cell r="B444" t="str">
            <v>VAR_fout</v>
          </cell>
          <cell r="C444" t="str">
            <v>CO2_R</v>
          </cell>
          <cell r="E444">
            <v>6.0390024098471704</v>
          </cell>
          <cell r="F444">
            <v>20.5823814356235</v>
          </cell>
          <cell r="G444">
            <v>41.678241590873903</v>
          </cell>
          <cell r="H444">
            <v>66.753226457301196</v>
          </cell>
          <cell r="I444">
            <v>84.250828212032701</v>
          </cell>
        </row>
        <row r="445">
          <cell r="A445" t="str">
            <v>RHNS-SHNGABR</v>
          </cell>
          <cell r="B445" t="str">
            <v>VAR_fout</v>
          </cell>
          <cell r="C445" t="str">
            <v>RHNS-SHNGA</v>
          </cell>
          <cell r="E445">
            <v>0.10214769764766449</v>
          </cell>
          <cell r="F445">
            <v>0.35032660068670501</v>
          </cell>
          <cell r="G445">
            <v>0.70940049833859009</v>
          </cell>
          <cell r="H445">
            <v>1.1361986031904208</v>
          </cell>
          <cell r="I445">
            <v>1.4219104745813913</v>
          </cell>
        </row>
        <row r="446">
          <cell r="A446" t="str">
            <v>RHNS-SHNGABR</v>
          </cell>
          <cell r="B446" t="str">
            <v>VAR_fin</v>
          </cell>
          <cell r="C446" t="str">
            <v>RNGA</v>
          </cell>
          <cell r="E446">
            <v>0.10707451081289301</v>
          </cell>
          <cell r="F446">
            <v>0.3649358410571536</v>
          </cell>
          <cell r="G446">
            <v>0.73897591473180646</v>
          </cell>
          <cell r="H446">
            <v>1.1835678449876108</v>
          </cell>
          <cell r="I446">
            <v>1.4938090108516437</v>
          </cell>
        </row>
        <row r="447">
          <cell r="A447" t="str">
            <v>RHNS-SHNGABR</v>
          </cell>
          <cell r="B447" t="str">
            <v>VAR_ncap</v>
          </cell>
          <cell r="C447" t="str">
            <v>-</v>
          </cell>
          <cell r="E447">
            <v>7.8015589355294396E-3</v>
          </cell>
          <cell r="F447">
            <v>1.81378635230252E-2</v>
          </cell>
          <cell r="G447">
            <v>2.6476715363637E-2</v>
          </cell>
          <cell r="H447">
            <v>4.1255722945519602E-2</v>
          </cell>
          <cell r="I447">
            <v>6.6504985417596196E-2</v>
          </cell>
        </row>
        <row r="448">
          <cell r="A448" t="str">
            <v>RHNS-SHNGABR</v>
          </cell>
          <cell r="B448" t="str">
            <v>VAR_cap</v>
          </cell>
          <cell r="C448" t="str">
            <v>-</v>
          </cell>
          <cell r="E448">
            <v>7.8015589355294396E-3</v>
          </cell>
          <cell r="F448">
            <v>2.5939409894067428E-2</v>
          </cell>
          <cell r="G448">
            <v>5.2416094538077738E-2</v>
          </cell>
          <cell r="H448">
            <v>8.3207620223240936E-2</v>
          </cell>
          <cell r="I448">
            <v>0.10518305342763033</v>
          </cell>
        </row>
        <row r="449">
          <cell r="A449" t="str">
            <v>D-RHNM_LTH_CHPNGA</v>
          </cell>
          <cell r="B449" t="str">
            <v>VAR_fout</v>
          </cell>
          <cell r="C449" t="str">
            <v>RHSA_LTH</v>
          </cell>
          <cell r="E449">
            <v>1.441290754618543E-6</v>
          </cell>
          <cell r="F449">
            <v>8.9722830399005274E-5</v>
          </cell>
          <cell r="G449">
            <v>5.1542361372616547E-4</v>
          </cell>
          <cell r="H449">
            <v>1.2179010563742619E-2</v>
          </cell>
          <cell r="I449">
            <v>8.1974475425963547E-2</v>
          </cell>
        </row>
        <row r="450">
          <cell r="A450" t="str">
            <v>D-RHNM_LTH_CHPNGA</v>
          </cell>
          <cell r="B450" t="str">
            <v>VAR_fout</v>
          </cell>
          <cell r="C450" t="str">
            <v>LTH</v>
          </cell>
          <cell r="F450">
            <v>1.317720433168093E-5</v>
          </cell>
          <cell r="G450">
            <v>2.6911145824857181E-5</v>
          </cell>
          <cell r="H450">
            <v>8.6944719577928235E-5</v>
          </cell>
          <cell r="I450">
            <v>7.8650706674831405E-5</v>
          </cell>
        </row>
        <row r="451">
          <cell r="A451" t="str">
            <v>D-RHNM_LTH_CHPNGA</v>
          </cell>
          <cell r="B451" t="str">
            <v>VAR_fout</v>
          </cell>
          <cell r="C451" t="str">
            <v>RHNM_LTH_CHPNGA_ON</v>
          </cell>
          <cell r="E451">
            <v>2.5787531773490175E-3</v>
          </cell>
          <cell r="F451">
            <v>0.12259982559442577</v>
          </cell>
          <cell r="G451">
            <v>0.29327919708299111</v>
          </cell>
          <cell r="H451">
            <v>0.55596811014853909</v>
          </cell>
          <cell r="I451">
            <v>0.34706032568832257</v>
          </cell>
        </row>
        <row r="452">
          <cell r="A452" t="str">
            <v>D-RHNM_LTH_CHPNGA</v>
          </cell>
          <cell r="B452" t="str">
            <v>VAR_fin</v>
          </cell>
          <cell r="C452" t="str">
            <v>RHNM_LTH_CHPNGA</v>
          </cell>
          <cell r="E452">
            <v>2.5807628440450278E-3</v>
          </cell>
          <cell r="F452">
            <v>0.12270295142309247</v>
          </cell>
          <cell r="G452">
            <v>0.29382153184254223</v>
          </cell>
          <cell r="H452">
            <v>0.56823406543185995</v>
          </cell>
          <cell r="I452">
            <v>0.42911345182096089</v>
          </cell>
        </row>
        <row r="453">
          <cell r="A453" t="str">
            <v>RHNM-SHELCHP</v>
          </cell>
          <cell r="B453" t="str">
            <v>VAR_fout</v>
          </cell>
          <cell r="C453" t="str">
            <v>RHNM-SHAELCH</v>
          </cell>
          <cell r="E453">
            <v>1.1171734511666096E-5</v>
          </cell>
          <cell r="F453">
            <v>0.71095604517025712</v>
          </cell>
          <cell r="G453">
            <v>1.4296453329249907</v>
          </cell>
          <cell r="H453">
            <v>2.3753986388483188</v>
          </cell>
          <cell r="I453">
            <v>3.3877727799941106</v>
          </cell>
        </row>
        <row r="454">
          <cell r="A454" t="str">
            <v>RHNM-SHELCHP</v>
          </cell>
          <cell r="B454" t="str">
            <v>VAR_fin</v>
          </cell>
          <cell r="C454" t="str">
            <v>RHNM_ELC</v>
          </cell>
          <cell r="E454">
            <v>2.4889897309274566E-6</v>
          </cell>
          <cell r="F454">
            <v>0.20906051149940241</v>
          </cell>
          <cell r="G454">
            <v>0.40761587328525201</v>
          </cell>
          <cell r="H454">
            <v>0.64918124121172271</v>
          </cell>
          <cell r="I454">
            <v>0.88727625138776878</v>
          </cell>
        </row>
        <row r="455">
          <cell r="A455" t="str">
            <v>RHNM-SHELCHP</v>
          </cell>
          <cell r="B455" t="str">
            <v>VAR_fin</v>
          </cell>
          <cell r="C455" t="str">
            <v>RHNMELCHPC</v>
          </cell>
          <cell r="E455">
            <v>1.1171734511666096E-5</v>
          </cell>
          <cell r="F455">
            <v>0.71095604517025712</v>
          </cell>
          <cell r="G455">
            <v>1.4296453329249907</v>
          </cell>
          <cell r="H455">
            <v>2.3753986388483188</v>
          </cell>
          <cell r="I455">
            <v>3.3877727799941106</v>
          </cell>
        </row>
        <row r="456">
          <cell r="A456" t="str">
            <v>RHNM-SHELCHP</v>
          </cell>
          <cell r="B456" t="str">
            <v>VAR_ncap</v>
          </cell>
          <cell r="C456" t="str">
            <v>-</v>
          </cell>
          <cell r="E456">
            <v>3.1798196153375601E-6</v>
          </cell>
          <cell r="F456">
            <v>5.5277740757199802E-2</v>
          </cell>
          <cell r="G456">
            <v>5.5688539923797402E-2</v>
          </cell>
          <cell r="H456">
            <v>9.55591705986472E-2</v>
          </cell>
          <cell r="I456">
            <v>0.176267019103373</v>
          </cell>
        </row>
        <row r="457">
          <cell r="A457" t="str">
            <v>RHNM-SHELCHP</v>
          </cell>
          <cell r="B457" t="str">
            <v>VAR_cap</v>
          </cell>
          <cell r="C457" t="str">
            <v>-</v>
          </cell>
          <cell r="E457">
            <v>3.1798196153375601E-6</v>
          </cell>
          <cell r="F457">
            <v>5.5280910400262201E-2</v>
          </cell>
          <cell r="G457">
            <v>0.1109694382254386</v>
          </cell>
          <cell r="H457">
            <v>0.18437883525024279</v>
          </cell>
          <cell r="I457">
            <v>0.26295786547022254</v>
          </cell>
        </row>
        <row r="458">
          <cell r="A458" t="str">
            <v>D-IH2R</v>
          </cell>
          <cell r="B458" t="str">
            <v>VAR_fout</v>
          </cell>
          <cell r="C458" t="str">
            <v>IH2</v>
          </cell>
          <cell r="G458">
            <v>2.3861795622729999E-3</v>
          </cell>
          <cell r="H458">
            <v>4.7643597496090147E-3</v>
          </cell>
          <cell r="I458">
            <v>1.4467706234929272E-3</v>
          </cell>
        </row>
        <row r="459">
          <cell r="A459" t="str">
            <v>D-IH2R</v>
          </cell>
          <cell r="B459" t="str">
            <v>VAR_fin</v>
          </cell>
          <cell r="C459" t="str">
            <v>H2</v>
          </cell>
          <cell r="G459">
            <v>2.3861795622729999E-3</v>
          </cell>
          <cell r="H459">
            <v>4.7643597496090147E-3</v>
          </cell>
          <cell r="I459">
            <v>1.4467706234929272E-3</v>
          </cell>
        </row>
        <row r="460">
          <cell r="A460" t="str">
            <v>D-IH2R</v>
          </cell>
          <cell r="B460" t="str">
            <v>VAR_ncap</v>
          </cell>
          <cell r="C460" t="str">
            <v>-</v>
          </cell>
          <cell r="G460">
            <v>9.26516555613648E-5</v>
          </cell>
          <cell r="H460">
            <v>1.5087901900049701E-4</v>
          </cell>
          <cell r="I460">
            <v>8.0155362336936099E-7</v>
          </cell>
        </row>
        <row r="461">
          <cell r="A461" t="str">
            <v>D-IH2R</v>
          </cell>
          <cell r="B461" t="str">
            <v>VAR_cap</v>
          </cell>
          <cell r="C461" t="str">
            <v>-</v>
          </cell>
          <cell r="G461">
            <v>9.26516555613648E-5</v>
          </cell>
          <cell r="H461">
            <v>1.7176848141374401E-4</v>
          </cell>
          <cell r="I461">
            <v>5.2480823318983003E-5</v>
          </cell>
        </row>
        <row r="462">
          <cell r="A462" t="str">
            <v>RHEM-SHSTG-ELC</v>
          </cell>
          <cell r="B462" t="str">
            <v>VAR_fout</v>
          </cell>
          <cell r="C462" t="str">
            <v>RHEM-SHAELCB</v>
          </cell>
          <cell r="E462">
            <v>0.63364905675541339</v>
          </cell>
          <cell r="F462">
            <v>8.4905208645991229E-3</v>
          </cell>
          <cell r="G462">
            <v>1.4364344611013308E-3</v>
          </cell>
          <cell r="H462">
            <v>8.5617185027080859E-5</v>
          </cell>
          <cell r="I462">
            <v>2.7697602283866127E-5</v>
          </cell>
        </row>
        <row r="463">
          <cell r="A463" t="str">
            <v>RHEM-SHSTG-ELC</v>
          </cell>
          <cell r="B463" t="str">
            <v>VAR_fin</v>
          </cell>
          <cell r="C463" t="str">
            <v>RHEM-SHAELCB</v>
          </cell>
          <cell r="E463">
            <v>0.63367352439782565</v>
          </cell>
          <cell r="F463">
            <v>8.4910847812050289E-3</v>
          </cell>
          <cell r="G463">
            <v>1.436581434918794E-3</v>
          </cell>
          <cell r="H463">
            <v>8.5704014736461852E-5</v>
          </cell>
          <cell r="I463">
            <v>2.7780656900304394E-5</v>
          </cell>
        </row>
        <row r="464">
          <cell r="A464" t="str">
            <v>RHEM-SHSTG-ELC</v>
          </cell>
          <cell r="B464" t="str">
            <v>VAR_ncap</v>
          </cell>
          <cell r="C464" t="str">
            <v>-</v>
          </cell>
          <cell r="D464">
            <v>1.3646077230947699E-3</v>
          </cell>
          <cell r="E464">
            <v>7.5530187562522805E-2</v>
          </cell>
          <cell r="F464">
            <v>3.2220268766388902E-6</v>
          </cell>
          <cell r="G464">
            <v>2.6439263675652901E-6</v>
          </cell>
          <cell r="H464">
            <v>1.50818366239721E-5</v>
          </cell>
          <cell r="I464">
            <v>2.9581871583652098E-6</v>
          </cell>
        </row>
        <row r="465">
          <cell r="A465" t="str">
            <v>RHEM-SHSTG-ELC</v>
          </cell>
          <cell r="B465" t="str">
            <v>VAR_cap</v>
          </cell>
          <cell r="C465" t="str">
            <v>-</v>
          </cell>
          <cell r="D465">
            <v>1.3646077230947699E-3</v>
          </cell>
          <cell r="E465">
            <v>7.6894262275053207E-2</v>
          </cell>
          <cell r="F465">
            <v>1.3180633581887924E-3</v>
          </cell>
          <cell r="G465">
            <v>3.0356075496490442E-4</v>
          </cell>
          <cell r="H465">
            <v>2.0371968893223727E-5</v>
          </cell>
          <cell r="I465">
            <v>1.2566742032370161E-5</v>
          </cell>
        </row>
        <row r="466">
          <cell r="A466" t="str">
            <v>RHNM-SHLTHCHPWOD</v>
          </cell>
          <cell r="B466" t="str">
            <v>VAR_fout</v>
          </cell>
          <cell r="C466" t="str">
            <v>RHNM-SHLTHC-WOD</v>
          </cell>
          <cell r="G466">
            <v>3.5552651506337069E-6</v>
          </cell>
          <cell r="H466">
            <v>6.2415492979673852E-6</v>
          </cell>
          <cell r="I466">
            <v>8.3469374970032709E-6</v>
          </cell>
        </row>
        <row r="467">
          <cell r="A467" t="str">
            <v>RHNM-SHLTHCHPWOD</v>
          </cell>
          <cell r="B467" t="str">
            <v>VAR_fin</v>
          </cell>
          <cell r="C467" t="str">
            <v>RHNM_LTH_CHPWOD_ON</v>
          </cell>
          <cell r="G467">
            <v>3.6012504769296708E-6</v>
          </cell>
          <cell r="H467">
            <v>6.3045952504721066E-6</v>
          </cell>
          <cell r="I467">
            <v>8.431249996972999E-6</v>
          </cell>
        </row>
        <row r="468">
          <cell r="A468" t="str">
            <v>RHNM-SHLTHCHPWOD</v>
          </cell>
          <cell r="B468" t="str">
            <v>VAR_fin</v>
          </cell>
          <cell r="C468" t="str">
            <v>RHNMLTHCHPC</v>
          </cell>
          <cell r="G468">
            <v>3.5552651506337069E-6</v>
          </cell>
          <cell r="H468">
            <v>6.2415492979673852E-6</v>
          </cell>
          <cell r="I468">
            <v>8.3469374970032709E-6</v>
          </cell>
        </row>
        <row r="469">
          <cell r="A469" t="str">
            <v>RHNM-SHLTHCHPWOD</v>
          </cell>
          <cell r="B469" t="str">
            <v>VAR_ncap</v>
          </cell>
          <cell r="C469" t="str">
            <v>-</v>
          </cell>
          <cell r="E469">
            <v>2.0845773711556299E-3</v>
          </cell>
          <cell r="G469">
            <v>8.9314778951252598E-7</v>
          </cell>
          <cell r="H469">
            <v>9.7925279947165598E-7</v>
          </cell>
          <cell r="I469">
            <v>1.53881018194609E-6</v>
          </cell>
        </row>
        <row r="470">
          <cell r="A470" t="str">
            <v>RHNM-SHLTHCHPWOD</v>
          </cell>
          <cell r="B470" t="str">
            <v>VAR_cap</v>
          </cell>
          <cell r="C470" t="str">
            <v>-</v>
          </cell>
          <cell r="E470">
            <v>2.0845773711556299E-3</v>
          </cell>
          <cell r="F470">
            <v>-4.6615746028891292E-10</v>
          </cell>
          <cell r="G470">
            <v>8.9182950530021163E-7</v>
          </cell>
          <cell r="H470">
            <v>1.41106090123907E-6</v>
          </cell>
          <cell r="I470">
            <v>1.9207211371783712E-6</v>
          </cell>
        </row>
        <row r="471">
          <cell r="A471" t="str">
            <v>ITOT-SWHDEM</v>
          </cell>
          <cell r="B471" t="str">
            <v>VAR_fout</v>
          </cell>
          <cell r="C471" t="str">
            <v>ITOT-SWHD</v>
          </cell>
          <cell r="D471">
            <v>72.708169056255471</v>
          </cell>
          <cell r="E471">
            <v>74.111154758224004</v>
          </cell>
          <cell r="F471">
            <v>75.497339397161582</v>
          </cell>
          <cell r="G471">
            <v>76.522129560148684</v>
          </cell>
          <cell r="H471">
            <v>76.776066617598204</v>
          </cell>
          <cell r="I471">
            <v>76.92031653086741</v>
          </cell>
        </row>
        <row r="472">
          <cell r="A472" t="str">
            <v>ITOT-SWHDEM</v>
          </cell>
          <cell r="B472" t="str">
            <v>VAR_fin</v>
          </cell>
          <cell r="C472" t="str">
            <v>ITOT-SWHNGAH</v>
          </cell>
          <cell r="F472">
            <v>3.4494256251307802E-2</v>
          </cell>
          <cell r="G472">
            <v>0.10813269575555512</v>
          </cell>
          <cell r="H472">
            <v>0.19379955277002642</v>
          </cell>
          <cell r="I472">
            <v>0.47139242904624995</v>
          </cell>
        </row>
        <row r="473">
          <cell r="A473" t="str">
            <v>ITOT-SWHDEM</v>
          </cell>
          <cell r="B473" t="str">
            <v>VAR_fin</v>
          </cell>
          <cell r="C473" t="str">
            <v>ITOT-SWH</v>
          </cell>
          <cell r="D473">
            <v>61.718525926934142</v>
          </cell>
          <cell r="E473">
            <v>58.312475956008456</v>
          </cell>
          <cell r="F473">
            <v>59.612620560813497</v>
          </cell>
          <cell r="G473">
            <v>60.370694252266894</v>
          </cell>
          <cell r="H473">
            <v>59.761533908838103</v>
          </cell>
          <cell r="I473">
            <v>59.10815857345861</v>
          </cell>
        </row>
        <row r="474">
          <cell r="A474" t="str">
            <v>ITOT-SWHDEM</v>
          </cell>
          <cell r="B474" t="str">
            <v>VAR_fin</v>
          </cell>
          <cell r="C474" t="str">
            <v>ITOT-SWHELCH</v>
          </cell>
          <cell r="D474">
            <v>1.1081275654045448</v>
          </cell>
          <cell r="E474">
            <v>1.4007902252740696</v>
          </cell>
          <cell r="F474">
            <v>1.4861746695266476</v>
          </cell>
          <cell r="G474">
            <v>1.4862749390373799</v>
          </cell>
          <cell r="H474">
            <v>1.4862439116131101</v>
          </cell>
          <cell r="I474">
            <v>1.5875039687025154</v>
          </cell>
        </row>
        <row r="475">
          <cell r="A475" t="str">
            <v>ITOT-SWHDEM</v>
          </cell>
          <cell r="B475" t="str">
            <v>VAR_fin</v>
          </cell>
          <cell r="C475" t="str">
            <v>ITOT-SWHC</v>
          </cell>
          <cell r="E475">
            <v>3.9773215050381299</v>
          </cell>
          <cell r="F475">
            <v>3.9773353593395262</v>
          </cell>
          <cell r="G475">
            <v>3.9773369649132424</v>
          </cell>
          <cell r="H475">
            <v>4.3927644762300853</v>
          </cell>
          <cell r="I475">
            <v>4.3928202232567601</v>
          </cell>
        </row>
        <row r="476">
          <cell r="A476" t="str">
            <v>ITOT-SWHDEM</v>
          </cell>
          <cell r="B476" t="str">
            <v>VAR_fin</v>
          </cell>
          <cell r="C476" t="str">
            <v>ITOT-SWHELC</v>
          </cell>
          <cell r="D476">
            <v>9.8138875737456797</v>
          </cell>
          <cell r="E476">
            <v>10.335082708863851</v>
          </cell>
          <cell r="F476">
            <v>10.301338277182474</v>
          </cell>
          <cell r="G476">
            <v>10.494262999554019</v>
          </cell>
          <cell r="H476">
            <v>10.856450708655615</v>
          </cell>
          <cell r="I476">
            <v>11.275360711649222</v>
          </cell>
        </row>
        <row r="477">
          <cell r="A477" t="str">
            <v>ITOT-SWHDEM</v>
          </cell>
          <cell r="B477" t="str">
            <v>VAR_fin</v>
          </cell>
          <cell r="C477" t="str">
            <v>ITOT-SWHSOL</v>
          </cell>
          <cell r="D477">
            <v>6.7627826028729132E-2</v>
          </cell>
          <cell r="E477">
            <v>8.5488613742131833E-2</v>
          </cell>
          <cell r="F477">
            <v>8.5381863340455125E-2</v>
          </cell>
          <cell r="G477">
            <v>8.5434492264412312E-2</v>
          </cell>
          <cell r="H477">
            <v>8.529974634217076E-2</v>
          </cell>
          <cell r="I477">
            <v>8.5116734326030341E-2</v>
          </cell>
        </row>
        <row r="478">
          <cell r="A478" t="str">
            <v>D-RHNS_NKEV_GAS_ELC_CHP</v>
          </cell>
          <cell r="B478" t="str">
            <v>VAR_fout</v>
          </cell>
          <cell r="C478" t="str">
            <v>RHNS_ELC</v>
          </cell>
          <cell r="E478">
            <v>1.8265054894422327E-4</v>
          </cell>
          <cell r="F478">
            <v>2.2504096357533663E-4</v>
          </cell>
          <cell r="G478">
            <v>2.3401869192951868E-4</v>
          </cell>
          <cell r="H478">
            <v>3.6547326693328554E-4</v>
          </cell>
          <cell r="I478">
            <v>1.2140394715849639E-3</v>
          </cell>
        </row>
        <row r="479">
          <cell r="A479" t="str">
            <v>D-RHNS_NKEV_GAS_ELC_CHP</v>
          </cell>
          <cell r="B479" t="str">
            <v>VAR_fout</v>
          </cell>
          <cell r="C479" t="str">
            <v>ELC5</v>
          </cell>
          <cell r="E479">
            <v>1.8271644915204436E-4</v>
          </cell>
          <cell r="F479">
            <v>2.2521358337665892E-4</v>
          </cell>
          <cell r="G479">
            <v>2.3421493120849121E-4</v>
          </cell>
          <cell r="H479">
            <v>3.6595323831067737E-4</v>
          </cell>
          <cell r="I479">
            <v>1.2151403810734759E-3</v>
          </cell>
        </row>
        <row r="480">
          <cell r="A480" t="str">
            <v>D-RHNS_NKEV_GAS_ELC_CHP</v>
          </cell>
          <cell r="B480" t="str">
            <v>VAR_fin</v>
          </cell>
          <cell r="C480" t="str">
            <v>RHNS_NKEV_GAS_ELC_CHP</v>
          </cell>
          <cell r="E480">
            <v>3.6542855283113455E-4</v>
          </cell>
          <cell r="F480">
            <v>4.4981332833163312E-4</v>
          </cell>
          <cell r="G480">
            <v>4.6823362313801008E-4</v>
          </cell>
          <cell r="H480">
            <v>7.3142650524396339E-4</v>
          </cell>
          <cell r="I480">
            <v>2.4291798526584404E-3</v>
          </cell>
        </row>
        <row r="481">
          <cell r="A481" t="str">
            <v>RHNM-SHSTG-NGAHP</v>
          </cell>
          <cell r="B481" t="str">
            <v>VAR_fout</v>
          </cell>
          <cell r="C481" t="str">
            <v>RHNM-SHANGAH</v>
          </cell>
          <cell r="F481">
            <v>3.0550085632922774E-2</v>
          </cell>
          <cell r="G481">
            <v>5.7352677430494152E-2</v>
          </cell>
          <cell r="H481">
            <v>8.6903316156009269E-2</v>
          </cell>
          <cell r="I481">
            <v>0.15466308620970917</v>
          </cell>
        </row>
        <row r="482">
          <cell r="A482" t="str">
            <v>RHNM-SHSTG-NGAHP</v>
          </cell>
          <cell r="B482" t="str">
            <v>VAR_fin</v>
          </cell>
          <cell r="C482" t="str">
            <v>RHNM-SHANGAH</v>
          </cell>
          <cell r="F482">
            <v>3.0554458786479308E-2</v>
          </cell>
          <cell r="G482">
            <v>5.7359984606638534E-2</v>
          </cell>
          <cell r="H482">
            <v>8.6914054286266515E-2</v>
          </cell>
          <cell r="I482">
            <v>0.15467602821799631</v>
          </cell>
        </row>
        <row r="483">
          <cell r="A483" t="str">
            <v>RHNM-SHSTG-NGAHP</v>
          </cell>
          <cell r="B483" t="str">
            <v>VAR_ncap</v>
          </cell>
          <cell r="C483" t="str">
            <v>-</v>
          </cell>
          <cell r="D483">
            <v>2.1456256197997199E-6</v>
          </cell>
          <cell r="E483">
            <v>4.4851493832063398E-8</v>
          </cell>
          <cell r="F483">
            <v>1.0201995581807601E-2</v>
          </cell>
          <cell r="G483">
            <v>7.9605232670562805E-3</v>
          </cell>
          <cell r="H483">
            <v>1.52749057947607E-2</v>
          </cell>
          <cell r="I483">
            <v>2.0662783626849798E-2</v>
          </cell>
        </row>
        <row r="484">
          <cell r="A484" t="str">
            <v>RHNM-SHSTG-NGAHP</v>
          </cell>
          <cell r="B484" t="str">
            <v>VAR_cap</v>
          </cell>
          <cell r="C484" t="str">
            <v>-</v>
          </cell>
          <cell r="D484">
            <v>2.1456256197997199E-6</v>
          </cell>
          <cell r="E484">
            <v>6.6382513702000048E-8</v>
          </cell>
          <cell r="F484">
            <v>1.0202041026651155E-2</v>
          </cell>
          <cell r="G484">
            <v>1.8161591690285982E-2</v>
          </cell>
          <cell r="H484">
            <v>2.8117042790714915E-2</v>
          </cell>
          <cell r="I484">
            <v>3.4113936013517761E-2</v>
          </cell>
        </row>
        <row r="485">
          <cell r="A485" t="str">
            <v>D-IBIO</v>
          </cell>
          <cell r="B485" t="str">
            <v>VAR_fout</v>
          </cell>
          <cell r="C485" t="str">
            <v>IBIO</v>
          </cell>
          <cell r="D485">
            <v>0.43672431990225336</v>
          </cell>
          <cell r="E485">
            <v>0.55206531134699877</v>
          </cell>
          <cell r="F485">
            <v>1.3657075450763949</v>
          </cell>
          <cell r="G485">
            <v>1.3777426949429847</v>
          </cell>
          <cell r="H485">
            <v>1.4554907860175585</v>
          </cell>
          <cell r="I485">
            <v>1.4554946915279989</v>
          </cell>
        </row>
        <row r="486">
          <cell r="A486" t="str">
            <v>D-IBIO</v>
          </cell>
          <cell r="B486" t="str">
            <v>VAR_fin</v>
          </cell>
          <cell r="C486" t="str">
            <v>BIO</v>
          </cell>
          <cell r="D486">
            <v>0.43672431990225336</v>
          </cell>
          <cell r="E486">
            <v>0.55206531134699877</v>
          </cell>
          <cell r="F486">
            <v>1.3657075450763949</v>
          </cell>
          <cell r="G486">
            <v>1.3777426949429847</v>
          </cell>
          <cell r="H486">
            <v>1.4554907860175585</v>
          </cell>
          <cell r="I486">
            <v>1.4554946915279989</v>
          </cell>
        </row>
        <row r="487">
          <cell r="A487" t="str">
            <v>D-RHES_KEV_WOD_ELC_CHP</v>
          </cell>
          <cell r="B487" t="str">
            <v>VAR_fout</v>
          </cell>
          <cell r="C487" t="str">
            <v>RHES_ELC</v>
          </cell>
          <cell r="G487">
            <v>3.6417431252322116E-5</v>
          </cell>
          <cell r="H487">
            <v>1.0701515049697032E-4</v>
          </cell>
          <cell r="I487">
            <v>6.306095518236465E-5</v>
          </cell>
        </row>
        <row r="488">
          <cell r="A488" t="str">
            <v>D-RHES_KEV_WOD_ELC_CHP</v>
          </cell>
          <cell r="B488" t="str">
            <v>VAR_fout</v>
          </cell>
          <cell r="C488" t="str">
            <v>ELC5</v>
          </cell>
          <cell r="G488">
            <v>1.2210921413565004E-4</v>
          </cell>
          <cell r="H488">
            <v>1.0701113639271655E-4</v>
          </cell>
          <cell r="I488">
            <v>6.3060162649811868E-5</v>
          </cell>
        </row>
        <row r="489">
          <cell r="A489" t="str">
            <v>D-RHES_KEV_WOD_ELC_CHP</v>
          </cell>
          <cell r="B489" t="str">
            <v>VAR_fin</v>
          </cell>
          <cell r="C489" t="str">
            <v>RHES_KEV_WOD_ELC_CHP</v>
          </cell>
          <cell r="G489">
            <v>1.5814141209776278E-4</v>
          </cell>
          <cell r="H489">
            <v>2.1363545653479223E-4</v>
          </cell>
          <cell r="I489">
            <v>1.256089532945825E-4</v>
          </cell>
        </row>
        <row r="490">
          <cell r="A490" t="str">
            <v>RHNS-SHLFOBR</v>
          </cell>
          <cell r="B490" t="str">
            <v>VAR_fout</v>
          </cell>
          <cell r="C490" t="str">
            <v>CO2_R</v>
          </cell>
          <cell r="E490">
            <v>2.18602251703346E-4</v>
          </cell>
          <cell r="F490">
            <v>0.83059219718628796</v>
          </cell>
          <cell r="G490">
            <v>1.1628030937215501</v>
          </cell>
          <cell r="H490">
            <v>1.4553562984383399</v>
          </cell>
          <cell r="I490">
            <v>1.03186474783224</v>
          </cell>
        </row>
        <row r="491">
          <cell r="A491" t="str">
            <v>RHNS-SHLFOBR</v>
          </cell>
          <cell r="B491" t="str">
            <v>VAR_fout</v>
          </cell>
          <cell r="C491" t="str">
            <v>RHNS-SHLFO</v>
          </cell>
          <cell r="E491">
            <v>2.7205574961104419E-6</v>
          </cell>
          <cell r="F491">
            <v>1.069835971058709E-2</v>
          </cell>
          <cell r="G491">
            <v>1.4978262740921689E-2</v>
          </cell>
          <cell r="H491">
            <v>1.8748130158927106E-2</v>
          </cell>
          <cell r="I491">
            <v>1.3035619921428749E-2</v>
          </cell>
        </row>
        <row r="492">
          <cell r="A492" t="str">
            <v>RHNS-SHLFOBR</v>
          </cell>
          <cell r="B492" t="str">
            <v>VAR_fin</v>
          </cell>
          <cell r="C492" t="str">
            <v>RLFO</v>
          </cell>
          <cell r="E492">
            <v>2.9661092497061886E-6</v>
          </cell>
          <cell r="F492">
            <v>1.1269907695879074E-2</v>
          </cell>
          <cell r="G492">
            <v>1.5777518232314037E-2</v>
          </cell>
          <cell r="H492">
            <v>1.974703254326101E-2</v>
          </cell>
          <cell r="I492">
            <v>1.4000878532323485E-2</v>
          </cell>
        </row>
        <row r="493">
          <cell r="A493" t="str">
            <v>RHNS-SHLFOBR</v>
          </cell>
          <cell r="B493" t="str">
            <v>VAR_ncap</v>
          </cell>
          <cell r="C493" t="str">
            <v>-</v>
          </cell>
          <cell r="E493">
            <v>8.3582956952278695E-7</v>
          </cell>
          <cell r="F493">
            <v>1.09202906468781E-3</v>
          </cell>
        </row>
        <row r="494">
          <cell r="A494" t="str">
            <v>RHNS-SHLFOBR</v>
          </cell>
          <cell r="B494" t="str">
            <v>VAR_cap</v>
          </cell>
          <cell r="C494" t="str">
            <v>-</v>
          </cell>
          <cell r="E494">
            <v>8.3582956952278695E-7</v>
          </cell>
          <cell r="F494">
            <v>1.0928648942573299E-3</v>
          </cell>
          <cell r="G494">
            <v>1.0928503686998018E-3</v>
          </cell>
          <cell r="H494">
            <v>2.2504813465876613E-3</v>
          </cell>
          <cell r="I494">
            <v>9.5019032841735197E-4</v>
          </cell>
        </row>
        <row r="495">
          <cell r="A495" t="str">
            <v>D-SNGA</v>
          </cell>
          <cell r="B495" t="str">
            <v>VAR_fout</v>
          </cell>
          <cell r="C495" t="str">
            <v>CO2</v>
          </cell>
          <cell r="D495">
            <v>1522.31337324735</v>
          </cell>
          <cell r="E495">
            <v>1610.07756838812</v>
          </cell>
          <cell r="F495">
            <v>1415.5773624394601</v>
          </cell>
          <cell r="G495">
            <v>1351.26656850828</v>
          </cell>
          <cell r="H495">
            <v>1162.1403329894799</v>
          </cell>
          <cell r="I495">
            <v>933.41321977733696</v>
          </cell>
        </row>
        <row r="496">
          <cell r="A496" t="str">
            <v>D-SNGA</v>
          </cell>
          <cell r="B496" t="str">
            <v>VAR_fout</v>
          </cell>
          <cell r="C496" t="str">
            <v>SNGA</v>
          </cell>
          <cell r="D496">
            <v>27.201337294023737</v>
          </cell>
          <cell r="E496">
            <v>29.679745942836551</v>
          </cell>
          <cell r="F496">
            <v>26.064521375821435</v>
          </cell>
          <cell r="G496">
            <v>24.6495279643689</v>
          </cell>
          <cell r="H496">
            <v>21.429679184146853</v>
          </cell>
          <cell r="I496">
            <v>17.248890987961232</v>
          </cell>
        </row>
        <row r="497">
          <cell r="A497" t="str">
            <v>D-SNGA</v>
          </cell>
          <cell r="B497" t="str">
            <v>VAR_fin</v>
          </cell>
          <cell r="C497" t="str">
            <v>NGA</v>
          </cell>
          <cell r="D497">
            <v>26.991371866087714</v>
          </cell>
          <cell r="E497">
            <v>28.547474616810693</v>
          </cell>
          <cell r="F497">
            <v>25.098889404954992</v>
          </cell>
          <cell r="G497">
            <v>23.958627101210624</v>
          </cell>
          <cell r="H497">
            <v>20.605325053004997</v>
          </cell>
          <cell r="I497">
            <v>16.549879783286116</v>
          </cell>
        </row>
        <row r="498">
          <cell r="A498" t="str">
            <v>D-SNGA</v>
          </cell>
          <cell r="B498" t="str">
            <v>VAR_fin</v>
          </cell>
          <cell r="C498" t="str">
            <v>BNGA</v>
          </cell>
          <cell r="D498">
            <v>0.29686335287700311</v>
          </cell>
          <cell r="E498">
            <v>1.2270868237835815</v>
          </cell>
          <cell r="F498">
            <v>1.0485963126657099</v>
          </cell>
          <cell r="G498">
            <v>0.7694937851207736</v>
          </cell>
          <cell r="H498">
            <v>0.89263902693159969</v>
          </cell>
          <cell r="I498">
            <v>0.75394605027446326</v>
          </cell>
        </row>
        <row r="499">
          <cell r="A499" t="str">
            <v>D-SNGA</v>
          </cell>
          <cell r="B499" t="str">
            <v>VAR_fin</v>
          </cell>
          <cell r="C499" t="str">
            <v>H2</v>
          </cell>
          <cell r="F499">
            <v>3.0188874141488103E-4</v>
          </cell>
          <cell r="G499">
            <v>1.5511977032001801E-4</v>
          </cell>
          <cell r="H499">
            <v>1.826941917151477E-4</v>
          </cell>
          <cell r="I499">
            <v>1.7827699017447448E-4</v>
          </cell>
        </row>
        <row r="500">
          <cell r="A500" t="str">
            <v>D-SNGA</v>
          </cell>
          <cell r="B500" t="str">
            <v>VAR_ncap</v>
          </cell>
          <cell r="C500" t="str">
            <v>-</v>
          </cell>
          <cell r="D500">
            <v>1.36557105008574E-8</v>
          </cell>
          <cell r="E500">
            <v>1.20524038375326E-8</v>
          </cell>
          <cell r="F500">
            <v>1.33327688857235E-8</v>
          </cell>
          <cell r="G500">
            <v>1.8555398630546299E-8</v>
          </cell>
          <cell r="H500">
            <v>3.3800686851598798E-8</v>
          </cell>
          <cell r="I500">
            <v>8.5427279270961599E-8</v>
          </cell>
        </row>
        <row r="501">
          <cell r="A501" t="str">
            <v>D-SNGA</v>
          </cell>
          <cell r="B501" t="str">
            <v>VAR_cap</v>
          </cell>
          <cell r="C501" t="str">
            <v>-</v>
          </cell>
          <cell r="D501">
            <v>2.2350522152808505</v>
          </cell>
          <cell r="E501">
            <v>2.2350522273332545</v>
          </cell>
          <cell r="F501">
            <v>2.2350522406660236</v>
          </cell>
          <cell r="G501">
            <v>2.2350522592214221</v>
          </cell>
          <cell r="H501">
            <v>2.235052321305476</v>
          </cell>
          <cell r="I501">
            <v>1.1208907075964749</v>
          </cell>
        </row>
        <row r="502">
          <cell r="A502" t="str">
            <v>D-IPLT</v>
          </cell>
          <cell r="B502" t="str">
            <v>VAR_fout</v>
          </cell>
          <cell r="C502" t="str">
            <v>IPLT</v>
          </cell>
          <cell r="D502">
            <v>0.62578701471270615</v>
          </cell>
          <cell r="E502">
            <v>0.73757349471309741</v>
          </cell>
          <cell r="F502">
            <v>0.73632705124695352</v>
          </cell>
          <cell r="G502">
            <v>0.73425878998019489</v>
          </cell>
          <cell r="H502">
            <v>0.73015714771748819</v>
          </cell>
          <cell r="I502">
            <v>0.72610107628142662</v>
          </cell>
        </row>
        <row r="503">
          <cell r="A503" t="str">
            <v>D-IPLT</v>
          </cell>
          <cell r="B503" t="str">
            <v>VAR_fin</v>
          </cell>
          <cell r="C503" t="str">
            <v>PLT</v>
          </cell>
          <cell r="D503">
            <v>0.62578701471270615</v>
          </cell>
          <cell r="E503">
            <v>0.73757349471309741</v>
          </cell>
          <cell r="F503">
            <v>0.73632705124695352</v>
          </cell>
          <cell r="G503">
            <v>0.73425878998019489</v>
          </cell>
          <cell r="H503">
            <v>0.73015714771748819</v>
          </cell>
          <cell r="I503">
            <v>0.72610107628142662</v>
          </cell>
        </row>
        <row r="504">
          <cell r="A504" t="str">
            <v>ITOT-SWHWODBR</v>
          </cell>
          <cell r="B504" t="str">
            <v>VAR_fout</v>
          </cell>
          <cell r="C504" t="str">
            <v>ITOT-SWH</v>
          </cell>
          <cell r="D504">
            <v>5.3111177788493666</v>
          </cell>
          <cell r="E504">
            <v>6.266938273012828</v>
          </cell>
          <cell r="F504">
            <v>5.1920026556345498</v>
          </cell>
          <cell r="G504">
            <v>4.6787098435828192</v>
          </cell>
          <cell r="H504">
            <v>2.4793874008458348E-3</v>
          </cell>
          <cell r="I504">
            <v>1.781508212204182E-3</v>
          </cell>
        </row>
        <row r="505">
          <cell r="A505" t="str">
            <v>ITOT-SWHWODBR</v>
          </cell>
          <cell r="B505" t="str">
            <v>VAR_fin</v>
          </cell>
          <cell r="C505" t="str">
            <v>IWOD</v>
          </cell>
          <cell r="D505">
            <v>9.001894540422656</v>
          </cell>
          <cell r="E505">
            <v>10.609940642798229</v>
          </cell>
          <cell r="F505">
            <v>8.7752157560020674</v>
          </cell>
          <cell r="G505">
            <v>7.8854660285103666</v>
          </cell>
          <cell r="H505">
            <v>4.1553978785125664E-3</v>
          </cell>
          <cell r="I505">
            <v>2.9691803536736343E-3</v>
          </cell>
        </row>
        <row r="506">
          <cell r="A506" t="str">
            <v>ITOT-SWHWODBR</v>
          </cell>
          <cell r="B506" t="str">
            <v>VAR_fin</v>
          </cell>
          <cell r="C506" t="str">
            <v>ITOTWODBRC</v>
          </cell>
          <cell r="D506">
            <v>5.3111177788493666</v>
          </cell>
          <cell r="E506">
            <v>6.266938273012828</v>
          </cell>
          <cell r="F506">
            <v>5.1920026556345498</v>
          </cell>
          <cell r="G506">
            <v>4.6787098435828192</v>
          </cell>
          <cell r="H506">
            <v>2.4793874008458348E-3</v>
          </cell>
          <cell r="I506">
            <v>1.781508212204182E-3</v>
          </cell>
        </row>
        <row r="507">
          <cell r="A507" t="str">
            <v>ITOT-SWHWODBR</v>
          </cell>
          <cell r="B507" t="str">
            <v>VAR_ncap</v>
          </cell>
          <cell r="C507" t="str">
            <v>-</v>
          </cell>
          <cell r="E507">
            <v>5.2021180472846797E-2</v>
          </cell>
          <cell r="F507">
            <v>1.5487750357481E-6</v>
          </cell>
          <cell r="G507">
            <v>1.7296684661562701E-6</v>
          </cell>
          <cell r="H507">
            <v>1.96670856555655E-6</v>
          </cell>
          <cell r="I507">
            <v>4.6437704598665698E-5</v>
          </cell>
        </row>
        <row r="508">
          <cell r="A508" t="str">
            <v>ITOT-SWHWODBR</v>
          </cell>
          <cell r="B508" t="str">
            <v>VAR_cap</v>
          </cell>
          <cell r="C508" t="str">
            <v>-</v>
          </cell>
          <cell r="D508">
            <v>0.28883369534761499</v>
          </cell>
          <cell r="E508">
            <v>0.34085473159675317</v>
          </cell>
          <cell r="F508">
            <v>0.34084309405853419</v>
          </cell>
          <cell r="G508">
            <v>0.34083785670563671</v>
          </cell>
          <cell r="H508">
            <v>2.4335533382794608E-4</v>
          </cell>
          <cell r="I508">
            <v>1.493573982258722E-4</v>
          </cell>
        </row>
        <row r="509">
          <cell r="A509" t="str">
            <v>D-ITOT_KEV_WOD_ELC_CHP</v>
          </cell>
          <cell r="B509" t="str">
            <v>VAR_fout</v>
          </cell>
          <cell r="C509" t="str">
            <v>ITOT_ELC</v>
          </cell>
          <cell r="D509">
            <v>5.8652339419696295E-5</v>
          </cell>
          <cell r="E509">
            <v>2.1141132933673814E-5</v>
          </cell>
          <cell r="F509">
            <v>3.6699946370565581E-5</v>
          </cell>
          <cell r="G509">
            <v>2.3199247143667107E-4</v>
          </cell>
          <cell r="H509">
            <v>4.3872276346818095</v>
          </cell>
          <cell r="I509">
            <v>5.3214588249276362</v>
          </cell>
        </row>
        <row r="510">
          <cell r="A510" t="str">
            <v>D-ITOT_KEV_WOD_ELC_CHP</v>
          </cell>
          <cell r="B510" t="str">
            <v>VAR_fout</v>
          </cell>
          <cell r="C510" t="str">
            <v>ELC5</v>
          </cell>
          <cell r="D510">
            <v>0.17241441133216792</v>
          </cell>
          <cell r="E510">
            <v>0.17245425631669675</v>
          </cell>
          <cell r="F510">
            <v>1.2504196340299574</v>
          </cell>
          <cell r="G510">
            <v>1.2502268508226453</v>
          </cell>
          <cell r="H510">
            <v>2.3395273553972556E-2</v>
          </cell>
          <cell r="I510">
            <v>0.17031838846827257</v>
          </cell>
        </row>
        <row r="511">
          <cell r="A511" t="str">
            <v>D-ITOT_KEV_WOD_ELC_CHP</v>
          </cell>
          <cell r="B511" t="str">
            <v>VAR_fin</v>
          </cell>
          <cell r="C511" t="str">
            <v>ITOT_KEV_WOD_ELC_CHP</v>
          </cell>
          <cell r="D511">
            <v>0.17247306367158746</v>
          </cell>
          <cell r="E511">
            <v>0.17247539744963059</v>
          </cell>
          <cell r="F511">
            <v>1.2504561762159103</v>
          </cell>
          <cell r="G511">
            <v>1.2504585506644803</v>
          </cell>
          <cell r="H511">
            <v>4.4106211006931115</v>
          </cell>
          <cell r="I511">
            <v>5.4917750262510685</v>
          </cell>
        </row>
        <row r="512">
          <cell r="A512" t="str">
            <v>RHEM-SHSTG-SOL</v>
          </cell>
          <cell r="B512" t="str">
            <v>VAR_fout</v>
          </cell>
          <cell r="C512" t="str">
            <v>RHEM-SHASOL</v>
          </cell>
          <cell r="E512">
            <v>5.3713759676522355E-3</v>
          </cell>
          <cell r="F512">
            <v>8.0570883048767736E-2</v>
          </cell>
          <cell r="G512">
            <v>6.3148853460279295E-3</v>
          </cell>
          <cell r="H512">
            <v>0.20699442493414383</v>
          </cell>
          <cell r="I512">
            <v>0.30532738259555309</v>
          </cell>
        </row>
        <row r="513">
          <cell r="A513" t="str">
            <v>RHEM-SHSTG-SOL</v>
          </cell>
          <cell r="B513" t="str">
            <v>VAR_fin</v>
          </cell>
          <cell r="C513" t="str">
            <v>RHEM-SHASOL</v>
          </cell>
          <cell r="E513">
            <v>5.3713089341341381E-3</v>
          </cell>
          <cell r="F513">
            <v>8.057729414319785E-2</v>
          </cell>
          <cell r="G513">
            <v>6.3380255435603857E-3</v>
          </cell>
          <cell r="H513">
            <v>0.2070207132983739</v>
          </cell>
          <cell r="I513">
            <v>0.30536844382146544</v>
          </cell>
        </row>
        <row r="514">
          <cell r="A514" t="str">
            <v>RHEM-SHSTG-SOL</v>
          </cell>
          <cell r="B514" t="str">
            <v>VAR_ncap</v>
          </cell>
          <cell r="C514" t="str">
            <v>-</v>
          </cell>
          <cell r="D514">
            <v>9.3701329622949796E-4</v>
          </cell>
          <cell r="E514">
            <v>1.5153291718917701E-2</v>
          </cell>
          <cell r="F514">
            <v>5.3055367414578298E-7</v>
          </cell>
          <cell r="G514">
            <v>1.0225697087272501E-2</v>
          </cell>
          <cell r="H514">
            <v>2.0493642472336201E-2</v>
          </cell>
          <cell r="I514">
            <v>4.0668356362312197E-2</v>
          </cell>
        </row>
        <row r="515">
          <cell r="A515" t="str">
            <v>RHEM-SHSTG-SOL</v>
          </cell>
          <cell r="B515" t="str">
            <v>VAR_cap</v>
          </cell>
          <cell r="C515" t="str">
            <v>-</v>
          </cell>
          <cell r="D515">
            <v>9.3701329622949796E-4</v>
          </cell>
          <cell r="E515">
            <v>1.6090305015147199E-2</v>
          </cell>
          <cell r="F515">
            <v>1.60908355688213E-2</v>
          </cell>
          <cell r="G515">
            <v>2.6316532656093801E-2</v>
          </cell>
          <cell r="H515">
            <v>3.9941073334452903E-2</v>
          </cell>
          <cell r="I515">
            <v>6.0813199870373702E-2</v>
          </cell>
        </row>
        <row r="516">
          <cell r="A516" t="str">
            <v>ITOT-SWHCONBR10</v>
          </cell>
          <cell r="B516" t="str">
            <v>VAR_fout</v>
          </cell>
          <cell r="C516" t="str">
            <v>ITOT-ELS</v>
          </cell>
          <cell r="E516">
            <v>4.0986683056523873E-6</v>
          </cell>
          <cell r="F516">
            <v>4.1000482993953515E-6</v>
          </cell>
          <cell r="G516">
            <v>4.1057288833491768E-6</v>
          </cell>
          <cell r="H516">
            <v>2.0114022948026861E-6</v>
          </cell>
          <cell r="I516">
            <v>1.1413285815781648E-6</v>
          </cell>
        </row>
        <row r="517">
          <cell r="A517" t="str">
            <v>ITOT-SWHCONBR10</v>
          </cell>
          <cell r="B517" t="str">
            <v>VAR_fout</v>
          </cell>
          <cell r="C517" t="str">
            <v>ITOT-SWHC</v>
          </cell>
          <cell r="E517">
            <v>3.1956391235483372E-5</v>
          </cell>
          <cell r="F517">
            <v>3.1966678710918967E-5</v>
          </cell>
          <cell r="G517">
            <v>3.200771241660121E-5</v>
          </cell>
          <cell r="H517">
            <v>1.6671175076516378E-5</v>
          </cell>
          <cell r="I517">
            <v>1.0361409373273017E-5</v>
          </cell>
        </row>
        <row r="518">
          <cell r="A518" t="str">
            <v>ITOT-SWHCONBR10</v>
          </cell>
          <cell r="B518" t="str">
            <v>VAR_fin</v>
          </cell>
          <cell r="C518" t="str">
            <v>CON</v>
          </cell>
          <cell r="E518">
            <v>3.7145714159131217E-5</v>
          </cell>
          <cell r="F518">
            <v>3.7157672193414032E-5</v>
          </cell>
          <cell r="G518">
            <v>3.7205369265681421E-5</v>
          </cell>
          <cell r="H518">
            <v>1.940106695640133E-5</v>
          </cell>
          <cell r="I518">
            <v>1.2153029745817626E-5</v>
          </cell>
        </row>
        <row r="519">
          <cell r="A519" t="str">
            <v>ITOT-SWHCONBR10</v>
          </cell>
          <cell r="B519" t="str">
            <v>VAR_ncap</v>
          </cell>
          <cell r="C519" t="str">
            <v>-</v>
          </cell>
          <cell r="E519">
            <v>1.9986113898146102E-6</v>
          </cell>
          <cell r="H519">
            <v>4.5075192386382E-7</v>
          </cell>
          <cell r="I519">
            <v>5.7672283582989302E-8</v>
          </cell>
        </row>
        <row r="520">
          <cell r="A520" t="str">
            <v>ITOT-SWHCONBR10</v>
          </cell>
          <cell r="B520" t="str">
            <v>VAR_cap</v>
          </cell>
          <cell r="C520" t="str">
            <v>-</v>
          </cell>
          <cell r="E520">
            <v>1.9986113898146102E-6</v>
          </cell>
          <cell r="F520">
            <v>1.9986113898146102E-6</v>
          </cell>
          <cell r="G520">
            <v>1.9986113898146102E-6</v>
          </cell>
          <cell r="H520">
            <v>1.0226217851521501E-6</v>
          </cell>
          <cell r="I520">
            <v>6.2669595827189601E-7</v>
          </cell>
        </row>
        <row r="521">
          <cell r="A521" t="str">
            <v>SCOM-SHSTG</v>
          </cell>
          <cell r="B521" t="str">
            <v>VAR_fout</v>
          </cell>
          <cell r="C521" t="str">
            <v>AUX_SCOM-SHSTG_OUT</v>
          </cell>
          <cell r="E521">
            <v>4.7508725176334128E-6</v>
          </cell>
          <cell r="F521">
            <v>7.4793760266742611E-4</v>
          </cell>
          <cell r="G521">
            <v>3.7920431275930718E-4</v>
          </cell>
          <cell r="H521">
            <v>0.13085617763136287</v>
          </cell>
          <cell r="I521">
            <v>0.27795335945729588</v>
          </cell>
        </row>
        <row r="522">
          <cell r="A522" t="str">
            <v>SCOM-SHSTG</v>
          </cell>
          <cell r="B522" t="str">
            <v>VAR_fout</v>
          </cell>
          <cell r="C522" t="str">
            <v>SCOM-SHD</v>
          </cell>
          <cell r="E522">
            <v>4.7547557339952121E-6</v>
          </cell>
          <cell r="F522">
            <v>7.4889282310506016E-4</v>
          </cell>
          <cell r="G522">
            <v>3.7920431275930647E-4</v>
          </cell>
          <cell r="H522">
            <v>0.1308561776313627</v>
          </cell>
          <cell r="I522">
            <v>0.27795335945729588</v>
          </cell>
        </row>
        <row r="523">
          <cell r="A523" t="str">
            <v>SCOM-SHSTG</v>
          </cell>
          <cell r="B523" t="str">
            <v>VAR_fin</v>
          </cell>
          <cell r="C523" t="str">
            <v>AUX_SCOM-SHSTG_IN</v>
          </cell>
          <cell r="E523">
            <v>5.871786256609737E-6</v>
          </cell>
          <cell r="F523">
            <v>8.9163840497803195E-4</v>
          </cell>
          <cell r="G523">
            <v>4.3596776222289087E-4</v>
          </cell>
          <cell r="H523">
            <v>0.14071751451632786</v>
          </cell>
          <cell r="I523">
            <v>0.28078218326514032</v>
          </cell>
        </row>
        <row r="524">
          <cell r="A524" t="str">
            <v>SCOM-SHSTG</v>
          </cell>
          <cell r="B524" t="str">
            <v>VAR_fin</v>
          </cell>
          <cell r="C524" t="str">
            <v>SCOM-SHD</v>
          </cell>
          <cell r="E524">
            <v>5.871786256609737E-6</v>
          </cell>
          <cell r="F524">
            <v>8.9163840497803195E-4</v>
          </cell>
          <cell r="G524">
            <v>4.3596776222289087E-4</v>
          </cell>
          <cell r="H524">
            <v>0.14071751451632786</v>
          </cell>
          <cell r="I524">
            <v>0.28078218326514032</v>
          </cell>
        </row>
        <row r="525">
          <cell r="A525" t="str">
            <v>SCOM-SHSTG</v>
          </cell>
          <cell r="B525" t="str">
            <v>VAR_ncap</v>
          </cell>
          <cell r="C525" t="str">
            <v>-</v>
          </cell>
          <cell r="D525">
            <v>7.2642911388475295E-5</v>
          </cell>
          <cell r="E525">
            <v>1.39934705559955E-6</v>
          </cell>
          <cell r="F525">
            <v>1.6834525130014E-6</v>
          </cell>
          <cell r="G525">
            <v>1.17190178560425E-6</v>
          </cell>
          <cell r="H525">
            <v>9.7789237315696591E-3</v>
          </cell>
          <cell r="I525">
            <v>5.6595758807221602E-3</v>
          </cell>
        </row>
        <row r="526">
          <cell r="A526" t="str">
            <v>SCOM-SHSTG</v>
          </cell>
          <cell r="B526" t="str">
            <v>VAR_cap</v>
          </cell>
          <cell r="C526" t="str">
            <v>-</v>
          </cell>
          <cell r="D526">
            <v>7.2642911388475295E-5</v>
          </cell>
          <cell r="E526">
            <v>7.3980643970029286E-5</v>
          </cell>
          <cell r="F526">
            <v>7.5493053530926359E-5</v>
          </cell>
          <cell r="G526">
            <v>7.6337718189746156E-5</v>
          </cell>
          <cell r="H526">
            <v>1.3071553025736584E-2</v>
          </cell>
          <cell r="I526">
            <v>1.8040118533205821E-2</v>
          </cell>
        </row>
        <row r="527">
          <cell r="A527" t="str">
            <v>D-ITOT_KEV_HFC_ELC_CHP</v>
          </cell>
          <cell r="B527" t="str">
            <v>VAR_fout</v>
          </cell>
          <cell r="C527" t="str">
            <v>ITOT_ELC</v>
          </cell>
          <cell r="G527">
            <v>8.0031045918141093E-4</v>
          </cell>
          <cell r="H527">
            <v>2.4497055982722711E-3</v>
          </cell>
          <cell r="I527">
            <v>1.9084333176583664E-3</v>
          </cell>
        </row>
        <row r="528">
          <cell r="A528" t="str">
            <v>D-ITOT_KEV_HFC_ELC_CHP</v>
          </cell>
          <cell r="B528" t="str">
            <v>VAR_fout</v>
          </cell>
          <cell r="C528" t="str">
            <v>ELC5</v>
          </cell>
          <cell r="G528">
            <v>1.1143877750551568E-4</v>
          </cell>
          <cell r="H528">
            <v>2.2756777442917457E-4</v>
          </cell>
          <cell r="I528">
            <v>2.2391077854437363E-4</v>
          </cell>
        </row>
        <row r="529">
          <cell r="A529" t="str">
            <v>D-ITOT_KEV_HFC_ELC_CHP</v>
          </cell>
          <cell r="B529" t="str">
            <v>VAR_fin</v>
          </cell>
          <cell r="C529" t="str">
            <v>ITOT_KEV_HFC_ELC_CHP</v>
          </cell>
          <cell r="G529">
            <v>9.1122113063367319E-4</v>
          </cell>
          <cell r="H529">
            <v>2.6753387470828194E-3</v>
          </cell>
          <cell r="I529">
            <v>2.1304444137857938E-3</v>
          </cell>
        </row>
        <row r="530">
          <cell r="A530" t="str">
            <v>D-RNGA</v>
          </cell>
          <cell r="B530" t="str">
            <v>VAR_fout</v>
          </cell>
          <cell r="C530" t="str">
            <v>CO2</v>
          </cell>
          <cell r="D530">
            <v>2648.3781549785399</v>
          </cell>
          <cell r="E530">
            <v>2637.59917593415</v>
          </cell>
          <cell r="F530">
            <v>2915.4194545949799</v>
          </cell>
          <cell r="G530">
            <v>2802.8856168778798</v>
          </cell>
          <cell r="H530">
            <v>2465.0547755794501</v>
          </cell>
          <cell r="I530">
            <v>2030.29246620402</v>
          </cell>
        </row>
        <row r="531">
          <cell r="A531" t="str">
            <v>D-RNGA</v>
          </cell>
          <cell r="B531" t="str">
            <v>VAR_fout</v>
          </cell>
          <cell r="C531" t="str">
            <v>RNGA</v>
          </cell>
          <cell r="D531">
            <v>47.125004310121035</v>
          </cell>
          <cell r="E531">
            <v>48.283000054429976</v>
          </cell>
          <cell r="F531">
            <v>52.910821906739798</v>
          </cell>
          <cell r="G531">
            <v>50.46186909384992</v>
          </cell>
          <cell r="H531">
            <v>44.594065772564569</v>
          </cell>
          <cell r="I531">
            <v>36.663969545490744</v>
          </cell>
        </row>
        <row r="532">
          <cell r="A532" t="str">
            <v>D-RNGA</v>
          </cell>
          <cell r="B532" t="str">
            <v>VAR_fin</v>
          </cell>
          <cell r="C532" t="str">
            <v>NGA</v>
          </cell>
          <cell r="D532">
            <v>46.957059485435181</v>
          </cell>
          <cell r="E532">
            <v>46.765942835711961</v>
          </cell>
          <cell r="F532">
            <v>51.691834301329578</v>
          </cell>
          <cell r="G532">
            <v>49.696553490742538</v>
          </cell>
          <cell r="H532">
            <v>43.706644957082517</v>
          </cell>
          <cell r="I532">
            <v>35.998093372411745</v>
          </cell>
        </row>
        <row r="533">
          <cell r="A533" t="str">
            <v>D-RNGA</v>
          </cell>
          <cell r="B533" t="str">
            <v>VAR_fin</v>
          </cell>
          <cell r="C533" t="str">
            <v>BNGA</v>
          </cell>
          <cell r="D533">
            <v>0.3184912865425209</v>
          </cell>
          <cell r="E533">
            <v>1.6713030364623089</v>
          </cell>
          <cell r="F533">
            <v>1.3876856285952242</v>
          </cell>
          <cell r="G533">
            <v>0.92636332381882003</v>
          </cell>
          <cell r="H533">
            <v>1.0296944061624889</v>
          </cell>
          <cell r="I533">
            <v>0.78281988718475481</v>
          </cell>
        </row>
        <row r="534">
          <cell r="A534" t="str">
            <v>D-RNGA</v>
          </cell>
          <cell r="B534" t="str">
            <v>VAR_fin</v>
          </cell>
          <cell r="C534" t="str">
            <v>H2</v>
          </cell>
          <cell r="F534">
            <v>3.3192489883794335E-4</v>
          </cell>
          <cell r="G534">
            <v>1.5875474603556551E-4</v>
          </cell>
          <cell r="H534">
            <v>1.8748534794666146E-4</v>
          </cell>
          <cell r="I534">
            <v>1.8372118043148103E-4</v>
          </cell>
        </row>
        <row r="535">
          <cell r="A535" t="str">
            <v>D-RNGA</v>
          </cell>
          <cell r="B535" t="str">
            <v>VAR_ncap</v>
          </cell>
          <cell r="C535" t="str">
            <v>-</v>
          </cell>
          <cell r="D535">
            <v>2.10770184079594E-8</v>
          </cell>
          <cell r="E535">
            <v>2.1927588436375999E-8</v>
          </cell>
          <cell r="F535">
            <v>3.4034315563032299E-8</v>
          </cell>
          <cell r="G535">
            <v>2.3249108259929401E-8</v>
          </cell>
          <cell r="H535">
            <v>4.9482453297037502E-8</v>
          </cell>
          <cell r="I535">
            <v>0.49179050172004002</v>
          </cell>
        </row>
        <row r="536">
          <cell r="A536" t="str">
            <v>D-RNGA</v>
          </cell>
          <cell r="B536" t="str">
            <v>VAR_cap</v>
          </cell>
          <cell r="C536" t="str">
            <v>-</v>
          </cell>
          <cell r="D536">
            <v>3.0972400284729384</v>
          </cell>
          <cell r="E536">
            <v>3.0972400504005271</v>
          </cell>
          <cell r="F536">
            <v>3.0972400844348424</v>
          </cell>
          <cell r="G536">
            <v>3.0972401076839509</v>
          </cell>
          <cell r="H536">
            <v>3.0972402331547171</v>
          </cell>
          <cell r="I536">
            <v>2.045072975515057</v>
          </cell>
        </row>
        <row r="537">
          <cell r="A537" t="str">
            <v>RHNS-SHLTHCHPNGA</v>
          </cell>
          <cell r="B537" t="str">
            <v>VAR_fout</v>
          </cell>
          <cell r="C537" t="str">
            <v>RHNS-SHLTHC-NGA</v>
          </cell>
          <cell r="E537">
            <v>8.5886071602705289E-4</v>
          </cell>
          <cell r="F537">
            <v>9.5971191551479963E-4</v>
          </cell>
          <cell r="G537">
            <v>9.680484378555295E-4</v>
          </cell>
          <cell r="H537">
            <v>1.4241730624602229E-3</v>
          </cell>
          <cell r="I537">
            <v>5.0562179063283865E-3</v>
          </cell>
        </row>
        <row r="538">
          <cell r="A538" t="str">
            <v>RHNS-SHLTHCHPNGA</v>
          </cell>
          <cell r="B538" t="str">
            <v>VAR_fin</v>
          </cell>
          <cell r="C538" t="str">
            <v>RHNSLTHCHPC</v>
          </cell>
          <cell r="E538">
            <v>8.5886071602705289E-4</v>
          </cell>
          <cell r="F538">
            <v>9.5971191551479963E-4</v>
          </cell>
          <cell r="G538">
            <v>9.680484378555295E-4</v>
          </cell>
          <cell r="H538">
            <v>1.4241730624602229E-3</v>
          </cell>
          <cell r="I538">
            <v>5.0562179063283865E-3</v>
          </cell>
        </row>
        <row r="539">
          <cell r="A539" t="str">
            <v>RHNS-SHLTHCHPNGA</v>
          </cell>
          <cell r="B539" t="str">
            <v>VAR_fin</v>
          </cell>
          <cell r="C539" t="str">
            <v>RHNS_LTH_CHPNGA_ON</v>
          </cell>
          <cell r="E539">
            <v>8.6753607679500311E-4</v>
          </cell>
          <cell r="F539">
            <v>9.6940597526747388E-4</v>
          </cell>
          <cell r="G539">
            <v>9.7782670490457568E-4</v>
          </cell>
          <cell r="H539">
            <v>1.4385586489497203E-3</v>
          </cell>
          <cell r="I539">
            <v>5.1072908144731153E-3</v>
          </cell>
        </row>
        <row r="540">
          <cell r="A540" t="str">
            <v>RHNS-SHLTHCHPNGA</v>
          </cell>
          <cell r="B540" t="str">
            <v>VAR_ncap</v>
          </cell>
          <cell r="C540" t="str">
            <v>-</v>
          </cell>
          <cell r="E540">
            <v>1.7925388108035899E-4</v>
          </cell>
          <cell r="F540">
            <v>1.8053018909648799E-4</v>
          </cell>
          <cell r="G540">
            <v>1.20600275785779E-4</v>
          </cell>
          <cell r="H540">
            <v>2.0359608160409201E-4</v>
          </cell>
          <cell r="I540">
            <v>6.5025254021327302E-4</v>
          </cell>
        </row>
        <row r="541">
          <cell r="A541" t="str">
            <v>RHNS-SHLTHCHPNGA</v>
          </cell>
          <cell r="B541" t="str">
            <v>VAR_cap</v>
          </cell>
          <cell r="C541" t="str">
            <v>-</v>
          </cell>
          <cell r="E541">
            <v>1.7925388108035899E-4</v>
          </cell>
          <cell r="F541">
            <v>2.1840851278794201E-4</v>
          </cell>
          <cell r="G541">
            <v>1.9709495321503602E-4</v>
          </cell>
          <cell r="H541">
            <v>3.2548983223996107E-4</v>
          </cell>
          <cell r="I541">
            <v>7.2938675578114302E-4</v>
          </cell>
        </row>
        <row r="542">
          <cell r="A542" t="str">
            <v>D-SCOM_LTH_CHPWOD</v>
          </cell>
          <cell r="B542" t="str">
            <v>VAR_fout</v>
          </cell>
          <cell r="C542" t="str">
            <v>SCOM_LTH_CHPWOD_ON</v>
          </cell>
          <cell r="G542">
            <v>9.9940459220907883E-4</v>
          </cell>
          <cell r="H542">
            <v>1.0639827687429434E-3</v>
          </cell>
          <cell r="I542">
            <v>5.5116976564485124E-4</v>
          </cell>
        </row>
        <row r="543">
          <cell r="A543" t="str">
            <v>D-SCOM_LTH_CHPWOD</v>
          </cell>
          <cell r="B543" t="str">
            <v>VAR_fout</v>
          </cell>
          <cell r="C543" t="str">
            <v>LTH</v>
          </cell>
          <cell r="G543">
            <v>2.8027162142514438E-7</v>
          </cell>
          <cell r="H543">
            <v>2.6181429514703409E-6</v>
          </cell>
          <cell r="I543">
            <v>2.232997638190082E-6</v>
          </cell>
        </row>
        <row r="544">
          <cell r="A544" t="str">
            <v>D-SCOM_LTH_CHPWOD</v>
          </cell>
          <cell r="B544" t="str">
            <v>VAR_fin</v>
          </cell>
          <cell r="C544" t="str">
            <v>SCOM_LTH_CHPWOD</v>
          </cell>
          <cell r="G544">
            <v>1.0007171476971285E-3</v>
          </cell>
          <cell r="H544">
            <v>1.0675736545952557E-3</v>
          </cell>
          <cell r="I544">
            <v>5.5450291313563244E-4</v>
          </cell>
        </row>
        <row r="545">
          <cell r="A545" t="str">
            <v>D-SCOM_KEV_BIO_ELC_CHP</v>
          </cell>
          <cell r="B545" t="str">
            <v>VAR_fout</v>
          </cell>
          <cell r="C545" t="str">
            <v>ELC5</v>
          </cell>
          <cell r="D545">
            <v>0.95933507519328265</v>
          </cell>
          <cell r="E545">
            <v>1.1105020109648478</v>
          </cell>
          <cell r="F545">
            <v>1.1110748285259517</v>
          </cell>
          <cell r="G545">
            <v>1.1110444428669624</v>
          </cell>
          <cell r="H545">
            <v>0.55629698884906076</v>
          </cell>
          <cell r="I545">
            <v>0.55560894425641316</v>
          </cell>
        </row>
        <row r="546">
          <cell r="A546" t="str">
            <v>D-SCOM_KEV_BIO_ELC_CHP</v>
          </cell>
          <cell r="B546" t="str">
            <v>VAR_fout</v>
          </cell>
          <cell r="C546" t="str">
            <v>SCOM_ELC</v>
          </cell>
          <cell r="D546">
            <v>2.9945200024705236E-5</v>
          </cell>
          <cell r="E546">
            <v>1.1137826798843652E-5</v>
          </cell>
          <cell r="F546">
            <v>1.825549698043832E-5</v>
          </cell>
          <cell r="G546">
            <v>4.8563418338001707E-5</v>
          </cell>
          <cell r="H546">
            <v>0.5548014027392244</v>
          </cell>
          <cell r="I546">
            <v>0.55549045014297616</v>
          </cell>
        </row>
        <row r="547">
          <cell r="A547" t="str">
            <v>D-SCOM_KEV_BIO_ELC_CHP</v>
          </cell>
          <cell r="B547" t="str">
            <v>VAR_fin</v>
          </cell>
          <cell r="C547" t="str">
            <v>SCOM_KEV_BIO_ELC_CHP</v>
          </cell>
          <cell r="D547">
            <v>0.95936502039330729</v>
          </cell>
          <cell r="E547">
            <v>1.1105131487916462</v>
          </cell>
          <cell r="F547">
            <v>1.1110928578826296</v>
          </cell>
          <cell r="G547">
            <v>1.1110928358616321</v>
          </cell>
          <cell r="H547">
            <v>1.1110968153322702</v>
          </cell>
          <cell r="I547">
            <v>1.1110970739128059</v>
          </cell>
        </row>
        <row r="548">
          <cell r="A548" t="str">
            <v>RHES-SHLTHCHPWOD</v>
          </cell>
          <cell r="B548" t="str">
            <v>VAR_fout</v>
          </cell>
          <cell r="C548" t="str">
            <v>RHES-SHLTHC-WOD</v>
          </cell>
          <cell r="G548">
            <v>3.6989066213050364E-4</v>
          </cell>
          <cell r="H548">
            <v>4.5882605734270086E-4</v>
          </cell>
          <cell r="I548">
            <v>2.5165119220233996E-4</v>
          </cell>
        </row>
        <row r="549">
          <cell r="A549" t="str">
            <v>RHES-SHLTHCHPWOD</v>
          </cell>
          <cell r="B549" t="str">
            <v>VAR_fin</v>
          </cell>
          <cell r="C549" t="str">
            <v>RHESLTHCHPC</v>
          </cell>
          <cell r="G549">
            <v>3.6989066213050364E-4</v>
          </cell>
          <cell r="H549">
            <v>4.5882605734270086E-4</v>
          </cell>
          <cell r="I549">
            <v>2.5165119220233996E-4</v>
          </cell>
        </row>
        <row r="550">
          <cell r="A550" t="str">
            <v>RHES-SHLTHCHPWOD</v>
          </cell>
          <cell r="B550" t="str">
            <v>VAR_fin</v>
          </cell>
          <cell r="C550" t="str">
            <v>RHES_LTH_CHPWOD_ON</v>
          </cell>
          <cell r="G550">
            <v>3.7362693144495334E-4</v>
          </cell>
          <cell r="H550">
            <v>4.6346066398252609E-4</v>
          </cell>
          <cell r="I550">
            <v>2.541931234367072E-4</v>
          </cell>
        </row>
        <row r="551">
          <cell r="A551" t="str">
            <v>RHES-SHLTHCHPWOD</v>
          </cell>
          <cell r="B551" t="str">
            <v>VAR_ncap</v>
          </cell>
          <cell r="C551" t="str">
            <v>-</v>
          </cell>
          <cell r="E551">
            <v>2.0848887934830701E-3</v>
          </cell>
          <cell r="G551">
            <v>9.1327146974890905E-5</v>
          </cell>
          <cell r="H551">
            <v>6.96609753345268E-5</v>
          </cell>
          <cell r="I551">
            <v>3.9276585686071298E-5</v>
          </cell>
        </row>
        <row r="552">
          <cell r="A552" t="str">
            <v>RHES-SHLTHCHPWOD</v>
          </cell>
          <cell r="B552" t="str">
            <v>VAR_cap</v>
          </cell>
          <cell r="C552" t="str">
            <v>-</v>
          </cell>
          <cell r="E552">
            <v>2.0848887934830701E-3</v>
          </cell>
          <cell r="F552">
            <v>-4.677869298516657E-10</v>
          </cell>
          <cell r="G552">
            <v>9.1325829814870203E-5</v>
          </cell>
          <cell r="H552">
            <v>1.1473768791014799E-4</v>
          </cell>
          <cell r="I552">
            <v>6.3758494408158601E-5</v>
          </cell>
        </row>
        <row r="553">
          <cell r="A553" t="str">
            <v>RHES-SHSTG-NGAHP</v>
          </cell>
          <cell r="B553" t="str">
            <v>VAR_fout</v>
          </cell>
          <cell r="C553" t="str">
            <v>RHES-SHANGAH</v>
          </cell>
          <cell r="F553">
            <v>0.47320069917588387</v>
          </cell>
          <cell r="G553">
            <v>0.3292677656513478</v>
          </cell>
          <cell r="H553">
            <v>0.37596060193007697</v>
          </cell>
          <cell r="I553">
            <v>0.57999451929980894</v>
          </cell>
        </row>
        <row r="554">
          <cell r="A554" t="str">
            <v>RHES-SHSTG-NGAHP</v>
          </cell>
          <cell r="B554" t="str">
            <v>VAR_fin</v>
          </cell>
          <cell r="C554" t="str">
            <v>RHES-SHANGAH</v>
          </cell>
          <cell r="F554">
            <v>0.473219877802322</v>
          </cell>
          <cell r="G554">
            <v>0.32928036269650118</v>
          </cell>
          <cell r="H554">
            <v>0.3759768906451304</v>
          </cell>
          <cell r="I554">
            <v>0.58001526899035394</v>
          </cell>
        </row>
        <row r="555">
          <cell r="A555" t="str">
            <v>RHES-SHSTG-NGAHP</v>
          </cell>
          <cell r="B555" t="str">
            <v>VAR_ncap</v>
          </cell>
          <cell r="C555" t="str">
            <v>-</v>
          </cell>
          <cell r="D555">
            <v>1.3626955255998E-6</v>
          </cell>
          <cell r="E555">
            <v>2.1220907171460501E-8</v>
          </cell>
          <cell r="F555">
            <v>9.8127803710803096E-2</v>
          </cell>
          <cell r="G555">
            <v>1.4349930075989E-2</v>
          </cell>
          <cell r="H555">
            <v>8.5410948816086907E-2</v>
          </cell>
          <cell r="I555">
            <v>5.2763756014376502E-2</v>
          </cell>
        </row>
        <row r="556">
          <cell r="A556" t="str">
            <v>RHES-SHSTG-NGAHP</v>
          </cell>
          <cell r="B556" t="str">
            <v>VAR_cap</v>
          </cell>
          <cell r="C556" t="str">
            <v>-</v>
          </cell>
          <cell r="D556">
            <v>1.3626955255998E-6</v>
          </cell>
          <cell r="E556">
            <v>2.9097515512169961E-8</v>
          </cell>
          <cell r="F556">
            <v>9.812783084643234E-2</v>
          </cell>
          <cell r="G556">
            <v>0.11247713955561969</v>
          </cell>
          <cell r="H556">
            <v>0.11736594750737167</v>
          </cell>
          <cell r="I556">
            <v>0.11676709942894417</v>
          </cell>
        </row>
        <row r="557">
          <cell r="A557" t="str">
            <v>D-RHNS_SOLELC</v>
          </cell>
          <cell r="B557" t="str">
            <v>VAR_fout</v>
          </cell>
          <cell r="C557" t="str">
            <v>RHNS_ELC</v>
          </cell>
          <cell r="E557">
            <v>1.3974769925108093E-5</v>
          </cell>
          <cell r="F557">
            <v>7.7962367163320414E-5</v>
          </cell>
          <cell r="G557">
            <v>1.0000583966974514E-4</v>
          </cell>
          <cell r="H557">
            <v>1.3390305541083106E-4</v>
          </cell>
          <cell r="I557">
            <v>1.7848426241157808E-4</v>
          </cell>
        </row>
        <row r="558">
          <cell r="A558" t="str">
            <v>D-RHNS_SOLELC</v>
          </cell>
          <cell r="B558" t="str">
            <v>VAR_fout</v>
          </cell>
          <cell r="C558" t="str">
            <v>ELC5</v>
          </cell>
          <cell r="E558">
            <v>1.4032648489219128E-5</v>
          </cell>
          <cell r="F558">
            <v>7.8255004601327161E-5</v>
          </cell>
          <cell r="G558">
            <v>1.0038913359306699E-4</v>
          </cell>
          <cell r="H558">
            <v>1.3444352886672628E-4</v>
          </cell>
          <cell r="I558">
            <v>1.7961582707789521E-4</v>
          </cell>
        </row>
        <row r="559">
          <cell r="A559" t="str">
            <v>D-RHNS_SOLELC</v>
          </cell>
          <cell r="B559" t="str">
            <v>VAR_fin</v>
          </cell>
          <cell r="C559" t="str">
            <v>RHNS_SOL_ELC</v>
          </cell>
          <cell r="E559">
            <v>2.7708051181731057E-5</v>
          </cell>
          <cell r="F559">
            <v>1.562771555686352E-4</v>
          </cell>
          <cell r="G559">
            <v>2.0038967972050591E-4</v>
          </cell>
          <cell r="H559">
            <v>2.6832727423768503E-4</v>
          </cell>
          <cell r="I559">
            <v>3.5797276653510668E-4</v>
          </cell>
        </row>
        <row r="560">
          <cell r="A560" t="str">
            <v>D-IHFO</v>
          </cell>
          <cell r="B560" t="str">
            <v>VAR_fout</v>
          </cell>
          <cell r="C560" t="str">
            <v>CO2</v>
          </cell>
          <cell r="D560">
            <v>213.78042796456</v>
          </cell>
          <cell r="E560">
            <v>89.525445768471201</v>
          </cell>
          <cell r="F560">
            <v>5.2691300147892001E-2</v>
          </cell>
          <cell r="G560">
            <v>1.5105703889871799E-2</v>
          </cell>
          <cell r="H560">
            <v>1.95222154950642E-2</v>
          </cell>
        </row>
        <row r="561">
          <cell r="A561" t="str">
            <v>D-IHFO</v>
          </cell>
          <cell r="B561" t="str">
            <v>VAR_fout</v>
          </cell>
          <cell r="C561" t="str">
            <v>IHFO</v>
          </cell>
          <cell r="D561">
            <v>2.7300005932314551</v>
          </cell>
          <cell r="E561">
            <v>1.1432502141765444</v>
          </cell>
          <cell r="F561">
            <v>6.7287394843146503E-4</v>
          </cell>
          <cell r="G561">
            <v>1.9290157182847914E-4</v>
          </cell>
          <cell r="H561">
            <v>2.4930093175579593E-4</v>
          </cell>
        </row>
        <row r="562">
          <cell r="A562" t="str">
            <v>D-IHFO</v>
          </cell>
          <cell r="B562" t="str">
            <v>VAR_fin</v>
          </cell>
          <cell r="C562" t="str">
            <v>HFO</v>
          </cell>
          <cell r="D562">
            <v>2.7763691943449333</v>
          </cell>
          <cell r="E562">
            <v>1.1626681268632619</v>
          </cell>
          <cell r="F562">
            <v>6.8430259932327397E-4</v>
          </cell>
          <cell r="G562">
            <v>1.9617797259573723E-4</v>
          </cell>
          <cell r="H562">
            <v>2.535352661696654E-4</v>
          </cell>
        </row>
        <row r="563">
          <cell r="A563" t="str">
            <v>RHEM-SHCONBR</v>
          </cell>
          <cell r="B563" t="str">
            <v>VAR_fout</v>
          </cell>
          <cell r="C563" t="str">
            <v>RHEM-SHCON</v>
          </cell>
          <cell r="F563">
            <v>1.3883460875600339E-5</v>
          </cell>
          <cell r="G563">
            <v>1.3878154727106385E-5</v>
          </cell>
          <cell r="H563">
            <v>1.4246002178950726E-5</v>
          </cell>
          <cell r="I563">
            <v>1.3292143257408322E-5</v>
          </cell>
        </row>
        <row r="564">
          <cell r="A564" t="str">
            <v>RHEM-SHCONBR</v>
          </cell>
          <cell r="B564" t="str">
            <v>VAR_fin</v>
          </cell>
          <cell r="C564" t="str">
            <v>CON</v>
          </cell>
          <cell r="F564">
            <v>1.3883460875600339E-5</v>
          </cell>
          <cell r="G564">
            <v>1.3878154727106385E-5</v>
          </cell>
          <cell r="H564">
            <v>1.4246002178950726E-5</v>
          </cell>
          <cell r="I564">
            <v>1.3292143257408322E-5</v>
          </cell>
        </row>
        <row r="565">
          <cell r="A565" t="str">
            <v>RHEM-SHCONBR</v>
          </cell>
          <cell r="B565" t="str">
            <v>VAR_ncap</v>
          </cell>
          <cell r="C565" t="str">
            <v>-</v>
          </cell>
          <cell r="F565">
            <v>1.37506577820342E-6</v>
          </cell>
        </row>
        <row r="566">
          <cell r="A566" t="str">
            <v>RHEM-SHCONBR</v>
          </cell>
          <cell r="B566" t="str">
            <v>VAR_cap</v>
          </cell>
          <cell r="C566" t="str">
            <v>-</v>
          </cell>
          <cell r="F566">
            <v>1.37506577820342E-6</v>
          </cell>
          <cell r="G566">
            <v>1.37506577820342E-6</v>
          </cell>
          <cell r="H566">
            <v>1.3964213869128101E-6</v>
          </cell>
          <cell r="I566">
            <v>1.3964213869128101E-6</v>
          </cell>
        </row>
        <row r="567">
          <cell r="A567" t="str">
            <v>RHEM-SHSOLBR</v>
          </cell>
          <cell r="B567" t="str">
            <v>VAR_fout</v>
          </cell>
          <cell r="C567" t="str">
            <v>RHEM-SHASOL</v>
          </cell>
          <cell r="D567">
            <v>0.40801036478415398</v>
          </cell>
          <cell r="E567">
            <v>0.47087272966690685</v>
          </cell>
          <cell r="F567">
            <v>0.47089103891727113</v>
          </cell>
          <cell r="G567">
            <v>0.77015459685851495</v>
          </cell>
          <cell r="H567">
            <v>1.1688669263310798</v>
          </cell>
          <cell r="I567">
            <v>1.7796881538873996</v>
          </cell>
        </row>
        <row r="568">
          <cell r="A568" t="str">
            <v>RHEM-SHSOLBR</v>
          </cell>
          <cell r="B568" t="str">
            <v>VAR_fin</v>
          </cell>
          <cell r="C568" t="str">
            <v>SOL</v>
          </cell>
          <cell r="D568">
            <v>0.40801036478415398</v>
          </cell>
          <cell r="E568">
            <v>0.47087272966690685</v>
          </cell>
          <cell r="F568">
            <v>0.47089103891727113</v>
          </cell>
          <cell r="G568">
            <v>0.77015459685851495</v>
          </cell>
          <cell r="H568">
            <v>1.1688669263310798</v>
          </cell>
          <cell r="I568">
            <v>1.7796881538873996</v>
          </cell>
        </row>
        <row r="569">
          <cell r="A569" t="str">
            <v>RHEM-SHSOLBR</v>
          </cell>
          <cell r="B569" t="str">
            <v>VAR_ncap</v>
          </cell>
          <cell r="C569" t="str">
            <v>-</v>
          </cell>
          <cell r="E569">
            <v>9.1294076264211797E-3</v>
          </cell>
          <cell r="F569">
            <v>2.6748395850692701E-6</v>
          </cell>
          <cell r="G569">
            <v>4.3461764261628302E-2</v>
          </cell>
          <cell r="H569">
            <v>7.3115560469988697E-2</v>
          </cell>
          <cell r="I569">
            <v>0.17707885789014899</v>
          </cell>
        </row>
        <row r="570">
          <cell r="A570" t="str">
            <v>RHEM-SHSOLBR</v>
          </cell>
          <cell r="B570" t="str">
            <v>VAR_cap</v>
          </cell>
          <cell r="C570" t="str">
            <v>-</v>
          </cell>
          <cell r="D570">
            <v>5.9254921417038302E-2</v>
          </cell>
          <cell r="E570">
            <v>6.838432904345948E-2</v>
          </cell>
          <cell r="F570">
            <v>6.8386988306072316E-2</v>
          </cell>
          <cell r="G570">
            <v>0.11184872628994606</v>
          </cell>
          <cell r="H570">
            <v>0.1697532947438182</v>
          </cell>
          <cell r="I570">
            <v>0.25846223223979126</v>
          </cell>
        </row>
        <row r="571">
          <cell r="A571" t="str">
            <v>SCOM-SHH2BR</v>
          </cell>
          <cell r="B571" t="str">
            <v>VAR_ncap</v>
          </cell>
          <cell r="C571" t="str">
            <v>-</v>
          </cell>
          <cell r="G571">
            <v>1.3711733676466201E-7</v>
          </cell>
          <cell r="H571">
            <v>1.27872609575518E-7</v>
          </cell>
          <cell r="I571">
            <v>6.3599563502931997E-8</v>
          </cell>
        </row>
        <row r="572">
          <cell r="A572" t="str">
            <v>SCOM-SHH2BR</v>
          </cell>
          <cell r="B572" t="str">
            <v>VAR_cap</v>
          </cell>
          <cell r="C572" t="str">
            <v>-</v>
          </cell>
          <cell r="G572">
            <v>1.3711733676466201E-7</v>
          </cell>
          <cell r="H572">
            <v>2.8111957920520101E-7</v>
          </cell>
          <cell r="I572">
            <v>1.393342758856066E-7</v>
          </cell>
        </row>
        <row r="573">
          <cell r="A573" t="str">
            <v>ITOT-SWHCONBR1</v>
          </cell>
          <cell r="B573" t="str">
            <v>VAR_fout</v>
          </cell>
          <cell r="C573" t="str">
            <v>ITOT-ELS</v>
          </cell>
          <cell r="E573">
            <v>8.2131240833747121E-3</v>
          </cell>
          <cell r="F573">
            <v>8.2132487962319166E-3</v>
          </cell>
          <cell r="G573">
            <v>8.2132514941069285E-3</v>
          </cell>
          <cell r="H573">
            <v>1.3867767199210372E-2</v>
          </cell>
          <cell r="I573">
            <v>1.3868612263054263E-2</v>
          </cell>
        </row>
        <row r="574">
          <cell r="A574" t="str">
            <v>ITOT-SWHCONBR1</v>
          </cell>
          <cell r="B574" t="str">
            <v>VAR_fout</v>
          </cell>
          <cell r="C574" t="str">
            <v>ITOT-SWHC</v>
          </cell>
          <cell r="E574">
            <v>2.1550386862831781</v>
          </cell>
          <cell r="F574">
            <v>2.1550714096451062</v>
          </cell>
          <cell r="G574">
            <v>2.155072117539564</v>
          </cell>
          <cell r="H574">
            <v>3.6387584679455482</v>
          </cell>
          <cell r="I574">
            <v>3.6389802039448487</v>
          </cell>
        </row>
        <row r="575">
          <cell r="A575" t="str">
            <v>ITOT-SWHCONBR1</v>
          </cell>
          <cell r="B575" t="str">
            <v>VAR_fin</v>
          </cell>
          <cell r="C575" t="str">
            <v>CON</v>
          </cell>
          <cell r="E575">
            <v>2.163251810366551</v>
          </cell>
          <cell r="F575">
            <v>2.1632846584413379</v>
          </cell>
          <cell r="G575">
            <v>2.1632853690336717</v>
          </cell>
          <cell r="H575">
            <v>3.6526262351447589</v>
          </cell>
          <cell r="I575">
            <v>3.652848816207904</v>
          </cell>
        </row>
        <row r="576">
          <cell r="A576" t="str">
            <v>ITOT-SWHCONBR1</v>
          </cell>
          <cell r="B576" t="str">
            <v>VAR_ncap</v>
          </cell>
          <cell r="C576" t="str">
            <v>-</v>
          </cell>
          <cell r="E576">
            <v>0.117645327099321</v>
          </cell>
          <cell r="F576">
            <v>1.3979334571802699E-6</v>
          </cell>
          <cell r="G576">
            <v>1.47853361253789E-8</v>
          </cell>
          <cell r="H576">
            <v>0.101752780420582</v>
          </cell>
          <cell r="I576">
            <v>8.3824221035738194E-2</v>
          </cell>
        </row>
        <row r="577">
          <cell r="A577" t="str">
            <v>ITOT-SWHCONBR1</v>
          </cell>
          <cell r="B577" t="str">
            <v>VAR_cap</v>
          </cell>
          <cell r="C577" t="str">
            <v>-</v>
          </cell>
          <cell r="E577">
            <v>0.117645327099321</v>
          </cell>
          <cell r="F577">
            <v>0.117646725032778</v>
          </cell>
          <cell r="G577">
            <v>0.11764673981811399</v>
          </cell>
          <cell r="H577">
            <v>0.19864138191008199</v>
          </cell>
          <cell r="I577">
            <v>0.19865287613379501</v>
          </cell>
        </row>
        <row r="578">
          <cell r="A578" t="str">
            <v>SCOM-SHLTHCHPWOD</v>
          </cell>
          <cell r="B578" t="str">
            <v>VAR_fout</v>
          </cell>
          <cell r="C578" t="str">
            <v>SCOM-SHLTHC-WOD</v>
          </cell>
          <cell r="G578">
            <v>9.894105462869879E-4</v>
          </cell>
          <cell r="H578">
            <v>1.0533429410555129E-3</v>
          </cell>
          <cell r="I578">
            <v>5.4565806798840318E-4</v>
          </cell>
        </row>
        <row r="579">
          <cell r="A579" t="str">
            <v>SCOM-SHLTHCHPWOD</v>
          </cell>
          <cell r="B579" t="str">
            <v>VAR_fin</v>
          </cell>
          <cell r="C579" t="str">
            <v>SCOM_LTH_CHPWOD_ON</v>
          </cell>
          <cell r="G579">
            <v>9.9940459220907883E-4</v>
          </cell>
          <cell r="H579">
            <v>1.0639827687429434E-3</v>
          </cell>
          <cell r="I579">
            <v>5.5116976564485124E-4</v>
          </cell>
        </row>
        <row r="580">
          <cell r="A580" t="str">
            <v>SCOM-SHLTHCHPWOD</v>
          </cell>
          <cell r="B580" t="str">
            <v>VAR_fin</v>
          </cell>
          <cell r="C580" t="str">
            <v>SCOMLTHCHPC</v>
          </cell>
          <cell r="G580">
            <v>9.894105462869879E-4</v>
          </cell>
          <cell r="H580">
            <v>1.0533429410555129E-3</v>
          </cell>
          <cell r="I580">
            <v>5.4565806798840318E-4</v>
          </cell>
        </row>
        <row r="581">
          <cell r="A581" t="str">
            <v>SCOM-SHLTHCHPWOD</v>
          </cell>
          <cell r="B581" t="str">
            <v>VAR_ncap</v>
          </cell>
          <cell r="C581" t="str">
            <v>-</v>
          </cell>
          <cell r="D581">
            <v>1.5853492394448301E-4</v>
          </cell>
          <cell r="E581">
            <v>0.20979536809395799</v>
          </cell>
          <cell r="G581">
            <v>2.27187275424473E-4</v>
          </cell>
          <cell r="H581">
            <v>1.3997434853249601E-4</v>
          </cell>
          <cell r="I581">
            <v>7.8303564187434996E-5</v>
          </cell>
        </row>
        <row r="582">
          <cell r="A582" t="str">
            <v>SCOM-SHLTHCHPWOD</v>
          </cell>
          <cell r="B582" t="str">
            <v>VAR_cap</v>
          </cell>
          <cell r="C582" t="str">
            <v>-</v>
          </cell>
          <cell r="D582">
            <v>1.5853492394448301E-4</v>
          </cell>
          <cell r="E582">
            <v>0.20987787237699265</v>
          </cell>
          <cell r="F582">
            <v>-1.8194329931553455E-9</v>
          </cell>
          <cell r="G582">
            <v>2.2718645127797754E-4</v>
          </cell>
          <cell r="H582">
            <v>2.3569016955531097E-4</v>
          </cell>
          <cell r="I582">
            <v>1.28291029367381E-4</v>
          </cell>
        </row>
        <row r="583">
          <cell r="A583" t="str">
            <v>SCOM-SHSTG-NGAHP</v>
          </cell>
          <cell r="B583" t="str">
            <v>VAR_fout</v>
          </cell>
          <cell r="C583" t="str">
            <v>SCOM-SHANGAH</v>
          </cell>
          <cell r="F583">
            <v>2.118691152043337E-4</v>
          </cell>
          <cell r="G583">
            <v>1.1014760016772974E-4</v>
          </cell>
          <cell r="H583">
            <v>2.352166324136997E-4</v>
          </cell>
          <cell r="I583">
            <v>2.3966675089401218E-4</v>
          </cell>
        </row>
        <row r="584">
          <cell r="A584" t="str">
            <v>SCOM-SHSTG-NGAHP</v>
          </cell>
          <cell r="B584" t="str">
            <v>VAR_fin</v>
          </cell>
          <cell r="C584" t="str">
            <v>SCOM-SHANGAH</v>
          </cell>
          <cell r="F584">
            <v>2.8838459215848689E-4</v>
          </cell>
          <cell r="G584">
            <v>1.4627474880275537E-4</v>
          </cell>
          <cell r="H584">
            <v>2.8908880558934882E-4</v>
          </cell>
          <cell r="I584">
            <v>2.7399159865994802E-4</v>
          </cell>
        </row>
        <row r="585">
          <cell r="A585" t="str">
            <v>SCOM-SHSTG-NGAHP</v>
          </cell>
          <cell r="B585" t="str">
            <v>VAR_ncap</v>
          </cell>
          <cell r="C585" t="str">
            <v>-</v>
          </cell>
          <cell r="D585">
            <v>1.2356722886083601E-4</v>
          </cell>
          <cell r="E585">
            <v>8.32365285693673E-7</v>
          </cell>
          <cell r="F585">
            <v>0.10052614037191</v>
          </cell>
          <cell r="G585">
            <v>2.3513207862118201E-2</v>
          </cell>
          <cell r="H585">
            <v>9.7985903806814295E-2</v>
          </cell>
          <cell r="I585">
            <v>8.0834219748074795E-2</v>
          </cell>
        </row>
        <row r="586">
          <cell r="A586" t="str">
            <v>SCOM-SHSTG-NGAHP</v>
          </cell>
          <cell r="B586" t="str">
            <v>VAR_cap</v>
          </cell>
          <cell r="C586" t="str">
            <v>-</v>
          </cell>
          <cell r="D586">
            <v>1.2356722886083601E-4</v>
          </cell>
          <cell r="E586">
            <v>1.4852102010050024E-6</v>
          </cell>
          <cell r="F586">
            <v>0.10052725804938482</v>
          </cell>
          <cell r="G586">
            <v>0.12403913071765126</v>
          </cell>
          <cell r="H586">
            <v>0.14464155417737484</v>
          </cell>
          <cell r="I586">
            <v>0.15735405341776793</v>
          </cell>
        </row>
        <row r="587">
          <cell r="A587" t="str">
            <v>ITOT-SWHCONBR2</v>
          </cell>
          <cell r="B587" t="str">
            <v>VAR_fout</v>
          </cell>
          <cell r="C587" t="str">
            <v>ITOT-ELS</v>
          </cell>
          <cell r="E587">
            <v>0.48735246898355583</v>
          </cell>
          <cell r="F587">
            <v>0.48735325240606781</v>
          </cell>
          <cell r="G587">
            <v>0.4873532654310731</v>
          </cell>
          <cell r="H587">
            <v>0.48735465107976572</v>
          </cell>
          <cell r="I587">
            <v>0.48735655603951578</v>
          </cell>
        </row>
        <row r="588">
          <cell r="A588" t="str">
            <v>ITOT-SWHCONBR2</v>
          </cell>
          <cell r="B588" t="str">
            <v>VAR_fout</v>
          </cell>
          <cell r="C588" t="str">
            <v>ITOT-SWHC</v>
          </cell>
          <cell r="E588">
            <v>0.75335365174244595</v>
          </cell>
          <cell r="F588">
            <v>0.75335486276372376</v>
          </cell>
          <cell r="G588">
            <v>0.75335488289789032</v>
          </cell>
          <cell r="H588">
            <v>0.75335702484559486</v>
          </cell>
          <cell r="I588">
            <v>0.7533599695488139</v>
          </cell>
        </row>
        <row r="589">
          <cell r="A589" t="str">
            <v>ITOT-SWHCONBR2</v>
          </cell>
          <cell r="B589" t="str">
            <v>VAR_fin</v>
          </cell>
          <cell r="C589" t="str">
            <v>CON</v>
          </cell>
          <cell r="E589">
            <v>1.2407061207260015</v>
          </cell>
          <cell r="F589">
            <v>1.2407081151697925</v>
          </cell>
          <cell r="G589">
            <v>1.2407081483289637</v>
          </cell>
          <cell r="H589">
            <v>1.2407116759253622</v>
          </cell>
          <cell r="I589">
            <v>1.2407165255883292</v>
          </cell>
        </row>
        <row r="590">
          <cell r="A590" t="str">
            <v>ITOT-SWHCONBR2</v>
          </cell>
          <cell r="B590" t="str">
            <v>VAR_ncap</v>
          </cell>
          <cell r="C590" t="str">
            <v>-</v>
          </cell>
          <cell r="E590">
            <v>6.7473340515920396E-2</v>
          </cell>
          <cell r="F590">
            <v>8.5715934358729403E-7</v>
          </cell>
          <cell r="G590">
            <v>1.20338471337766E-8</v>
          </cell>
          <cell r="H590">
            <v>3.4569787711558803E-2</v>
          </cell>
          <cell r="I590">
            <v>2.84670094041196E-2</v>
          </cell>
        </row>
        <row r="591">
          <cell r="A591" t="str">
            <v>ITOT-SWHCONBR2</v>
          </cell>
          <cell r="B591" t="str">
            <v>VAR_cap</v>
          </cell>
          <cell r="C591" t="str">
            <v>-</v>
          </cell>
          <cell r="E591">
            <v>6.7473340515920396E-2</v>
          </cell>
          <cell r="F591">
            <v>6.7474197675263997E-2</v>
          </cell>
          <cell r="G591">
            <v>6.7474209709111097E-2</v>
          </cell>
          <cell r="H591">
            <v>6.7474082644885996E-2</v>
          </cell>
          <cell r="I591">
            <v>6.7473736326342904E-2</v>
          </cell>
        </row>
        <row r="592">
          <cell r="A592" t="str">
            <v>RHES-SHCONBR1</v>
          </cell>
          <cell r="B592" t="str">
            <v>VAR_fout</v>
          </cell>
          <cell r="C592" t="str">
            <v>RHES-SHCON</v>
          </cell>
          <cell r="D592">
            <v>0.14738152936559604</v>
          </cell>
          <cell r="E592">
            <v>1.1276341687954983</v>
          </cell>
          <cell r="F592">
            <v>0.15912120601971141</v>
          </cell>
          <cell r="G592">
            <v>0.15236409587932787</v>
          </cell>
          <cell r="H592">
            <v>0.14789493131565129</v>
          </cell>
          <cell r="I592">
            <v>0.13925807777963559</v>
          </cell>
        </row>
        <row r="593">
          <cell r="A593" t="str">
            <v>RHES-SHCONBR1</v>
          </cell>
          <cell r="B593" t="str">
            <v>VAR_fin</v>
          </cell>
          <cell r="C593" t="str">
            <v>CON</v>
          </cell>
          <cell r="D593">
            <v>0.14738152936559604</v>
          </cell>
          <cell r="E593">
            <v>1.1276341687954983</v>
          </cell>
          <cell r="F593">
            <v>0.15912120601971141</v>
          </cell>
          <cell r="G593">
            <v>0.15236409587932787</v>
          </cell>
          <cell r="H593">
            <v>0.14789493131565129</v>
          </cell>
          <cell r="I593">
            <v>0.13925807777963559</v>
          </cell>
        </row>
        <row r="594">
          <cell r="A594" t="str">
            <v>RHES-SHCONBR1</v>
          </cell>
          <cell r="B594" t="str">
            <v>VAR_ncap</v>
          </cell>
          <cell r="C594" t="str">
            <v>-</v>
          </cell>
          <cell r="D594">
            <v>4.5549513841108703E-2</v>
          </cell>
          <cell r="E594">
            <v>4.5549513841108703E-2</v>
          </cell>
        </row>
        <row r="595">
          <cell r="A595" t="str">
            <v>RHES-SHCONBR1</v>
          </cell>
          <cell r="B595" t="str">
            <v>VAR_cap</v>
          </cell>
          <cell r="C595" t="str">
            <v>-</v>
          </cell>
          <cell r="D595">
            <v>4.5549513841108703E-2</v>
          </cell>
          <cell r="E595">
            <v>9.1099027682217407E-2</v>
          </cell>
          <cell r="F595">
            <v>9.1099027682217407E-2</v>
          </cell>
          <cell r="G595">
            <v>9.1099027682217407E-2</v>
          </cell>
          <cell r="H595">
            <v>9.1099027682217407E-2</v>
          </cell>
          <cell r="I595">
            <v>4.91755432417696E-2</v>
          </cell>
        </row>
        <row r="596">
          <cell r="A596" t="str">
            <v>ITOT-SWHCONBR3</v>
          </cell>
          <cell r="B596" t="str">
            <v>VAR_fout</v>
          </cell>
          <cell r="C596" t="str">
            <v>ITOT-ELS</v>
          </cell>
          <cell r="E596">
            <v>2.3172750318905151E-2</v>
          </cell>
          <cell r="F596">
            <v>2.3170814397214638E-2</v>
          </cell>
          <cell r="G596">
            <v>2.3171005310727435E-2</v>
          </cell>
          <cell r="H596">
            <v>7.6052528553933934E-5</v>
          </cell>
          <cell r="I596">
            <v>5.9792979736832698E-5</v>
          </cell>
        </row>
        <row r="597">
          <cell r="A597" t="str">
            <v>ITOT-SWHCONBR3</v>
          </cell>
          <cell r="B597" t="str">
            <v>VAR_fout</v>
          </cell>
          <cell r="C597" t="str">
            <v>ITOT-SWHC</v>
          </cell>
          <cell r="E597">
            <v>4.598763751903541E-2</v>
          </cell>
          <cell r="F597">
            <v>4.5983795572622381E-2</v>
          </cell>
          <cell r="G597">
            <v>4.5984174451318374E-2</v>
          </cell>
          <cell r="H597">
            <v>1.5093055711609002E-4</v>
          </cell>
          <cell r="I597">
            <v>1.1866256013975005E-4</v>
          </cell>
        </row>
        <row r="598">
          <cell r="A598" t="str">
            <v>ITOT-SWHCONBR3</v>
          </cell>
          <cell r="B598" t="str">
            <v>VAR_fin</v>
          </cell>
          <cell r="C598" t="str">
            <v>CON</v>
          </cell>
          <cell r="E598">
            <v>6.9160387837940568E-2</v>
          </cell>
          <cell r="F598">
            <v>6.9154609969837064E-2</v>
          </cell>
          <cell r="G598">
            <v>6.9155179762045826E-2</v>
          </cell>
          <cell r="H598">
            <v>2.2698308567002383E-4</v>
          </cell>
          <cell r="I598">
            <v>1.7845553987658281E-4</v>
          </cell>
        </row>
        <row r="599">
          <cell r="A599" t="str">
            <v>ITOT-SWHCONBR3</v>
          </cell>
          <cell r="B599" t="str">
            <v>VAR_ncap</v>
          </cell>
          <cell r="C599" t="str">
            <v>-</v>
          </cell>
          <cell r="E599">
            <v>3.7612943626777399E-3</v>
          </cell>
          <cell r="F599">
            <v>2.06098985201966E-8</v>
          </cell>
          <cell r="G599">
            <v>1.16451477321678E-8</v>
          </cell>
          <cell r="H599">
            <v>1.1826923613435001E-5</v>
          </cell>
          <cell r="I599">
            <v>6.9744093998349096E-7</v>
          </cell>
        </row>
        <row r="600">
          <cell r="A600" t="str">
            <v>ITOT-SWHCONBR3</v>
          </cell>
          <cell r="B600" t="str">
            <v>VAR_cap</v>
          </cell>
          <cell r="C600" t="str">
            <v>-</v>
          </cell>
          <cell r="E600">
            <v>3.7612943626777399E-3</v>
          </cell>
          <cell r="F600">
            <v>3.76131497257626E-3</v>
          </cell>
          <cell r="G600">
            <v>3.7613266177239902E-3</v>
          </cell>
          <cell r="H600">
            <v>1.2113123836991399E-5</v>
          </cell>
          <cell r="I600">
            <v>9.3967886492274997E-6</v>
          </cell>
        </row>
        <row r="601">
          <cell r="A601" t="str">
            <v>ITOT-ELCSPECADV</v>
          </cell>
          <cell r="B601" t="str">
            <v>VAR_fout</v>
          </cell>
          <cell r="C601" t="str">
            <v>ITOT-ELS</v>
          </cell>
          <cell r="G601">
            <v>1.4840104323105048E-4</v>
          </cell>
          <cell r="H601">
            <v>7.1582057578687254E-5</v>
          </cell>
          <cell r="I601">
            <v>4.7680082631200752E-4</v>
          </cell>
        </row>
        <row r="602">
          <cell r="A602" t="str">
            <v>ITOT-ELCSPECADV</v>
          </cell>
          <cell r="B602" t="str">
            <v>VAR_fin</v>
          </cell>
          <cell r="C602" t="str">
            <v>ITOT_ELC</v>
          </cell>
          <cell r="G602">
            <v>1.2777771021084362E-4</v>
          </cell>
          <cell r="H602">
            <v>5.8635645090106817E-5</v>
          </cell>
          <cell r="I602">
            <v>3.5006162502050761E-4</v>
          </cell>
        </row>
        <row r="603">
          <cell r="A603" t="str">
            <v>ITOT-ELCSPECADV</v>
          </cell>
          <cell r="B603" t="str">
            <v>VAR_ncap</v>
          </cell>
          <cell r="C603" t="str">
            <v>-</v>
          </cell>
          <cell r="G603">
            <v>8.0594138867801394E-6</v>
          </cell>
          <cell r="H603">
            <v>8.1699289497317394E-8</v>
          </cell>
          <cell r="I603">
            <v>1.9465323858248901E-5</v>
          </cell>
        </row>
        <row r="604">
          <cell r="A604" t="str">
            <v>ITOT-ELCSPECADV</v>
          </cell>
          <cell r="B604" t="str">
            <v>VAR_cap</v>
          </cell>
          <cell r="C604" t="str">
            <v>-</v>
          </cell>
          <cell r="G604">
            <v>8.0594138867801394E-6</v>
          </cell>
          <cell r="H604">
            <v>8.7117912495087323E-6</v>
          </cell>
          <cell r="I604">
            <v>2.536373603998247E-5</v>
          </cell>
        </row>
        <row r="605">
          <cell r="A605" t="str">
            <v>RHES-SHELCBR</v>
          </cell>
          <cell r="B605" t="str">
            <v>VAR_fout</v>
          </cell>
          <cell r="C605" t="str">
            <v>RHES-SHAELCB</v>
          </cell>
          <cell r="D605">
            <v>4.2799752528821164</v>
          </cell>
          <cell r="E605">
            <v>4.4886787453255401</v>
          </cell>
          <cell r="F605">
            <v>0.72555566387754633</v>
          </cell>
          <cell r="G605">
            <v>0.17388514655516246</v>
          </cell>
          <cell r="H605">
            <v>1.4673001184649444E-3</v>
          </cell>
          <cell r="I605">
            <v>1.8934788821999116E-4</v>
          </cell>
        </row>
        <row r="606">
          <cell r="A606" t="str">
            <v>RHES-SHELCBR</v>
          </cell>
          <cell r="B606" t="str">
            <v>VAR_fin</v>
          </cell>
          <cell r="C606" t="str">
            <v>RHES_ELC</v>
          </cell>
          <cell r="D606">
            <v>4.5052371082969627</v>
          </cell>
          <cell r="E606">
            <v>4.790705490210156</v>
          </cell>
          <cell r="F606">
            <v>0.790891863052538</v>
          </cell>
          <cell r="G606">
            <v>0.18900573504766033</v>
          </cell>
          <cell r="H606">
            <v>1.56858552994085E-3</v>
          </cell>
          <cell r="I606">
            <v>2.0186074609984913E-4</v>
          </cell>
        </row>
        <row r="607">
          <cell r="A607" t="str">
            <v>RHES-SHELCBR</v>
          </cell>
          <cell r="B607" t="str">
            <v>VAR_ncap</v>
          </cell>
          <cell r="C607" t="str">
            <v>-</v>
          </cell>
          <cell r="D607">
            <v>8.0710960727798794E-8</v>
          </cell>
          <cell r="E607">
            <v>2.1421381875057301E-2</v>
          </cell>
          <cell r="F607">
            <v>6.5660948897798403E-8</v>
          </cell>
          <cell r="G607">
            <v>6.4486843462543397E-8</v>
          </cell>
          <cell r="H607">
            <v>1.2310561747018E-4</v>
          </cell>
          <cell r="I607">
            <v>3.2444093731938702E-8</v>
          </cell>
        </row>
        <row r="608">
          <cell r="A608" t="str">
            <v>RHES-SHELCBR</v>
          </cell>
          <cell r="B608" t="str">
            <v>VAR_cap</v>
          </cell>
          <cell r="C608" t="str">
            <v>-</v>
          </cell>
          <cell r="D608">
            <v>0.34576938058729373</v>
          </cell>
          <cell r="E608">
            <v>0.36719076246235099</v>
          </cell>
          <cell r="F608">
            <v>0.17693285032796088</v>
          </cell>
          <cell r="G608">
            <v>3.8331822060174381E-2</v>
          </cell>
          <cell r="H608">
            <v>1.2358088502116061E-4</v>
          </cell>
          <cell r="I608">
            <v>5.8294109279998802E-5</v>
          </cell>
        </row>
        <row r="609">
          <cell r="A609" t="str">
            <v>RHSA-WHELCBR</v>
          </cell>
          <cell r="B609" t="str">
            <v>VAR_fout</v>
          </cell>
          <cell r="C609" t="str">
            <v>RHSA-WHAELCB</v>
          </cell>
          <cell r="D609">
            <v>6.6446944462458886</v>
          </cell>
          <cell r="E609">
            <v>6.9687086094378969</v>
          </cell>
          <cell r="F609">
            <v>2.8039414889209362</v>
          </cell>
          <cell r="G609">
            <v>2.4414392701915619</v>
          </cell>
          <cell r="H609">
            <v>2.3217140775880001</v>
          </cell>
          <cell r="I609">
            <v>2.2735536848926423</v>
          </cell>
        </row>
        <row r="610">
          <cell r="A610" t="str">
            <v>RHSA-WHELCBR</v>
          </cell>
          <cell r="B610" t="str">
            <v>VAR_fin</v>
          </cell>
          <cell r="C610" t="str">
            <v>RHSA_ELC</v>
          </cell>
          <cell r="D610">
            <v>8.4110056281593497</v>
          </cell>
          <cell r="E610">
            <v>8.7988745068660297</v>
          </cell>
          <cell r="F610">
            <v>3.5269704263156458</v>
          </cell>
          <cell r="G610">
            <v>3.0517990877394556</v>
          </cell>
          <cell r="H610">
            <v>2.8663136760345664</v>
          </cell>
          <cell r="I610">
            <v>2.7726264449910287</v>
          </cell>
        </row>
        <row r="611">
          <cell r="A611" t="str">
            <v>RHSA-WHELCBR</v>
          </cell>
          <cell r="B611" t="str">
            <v>VAR_ncap</v>
          </cell>
          <cell r="C611" t="str">
            <v>-</v>
          </cell>
          <cell r="D611">
            <v>5.0540992662579299E-7</v>
          </cell>
          <cell r="E611">
            <v>3.6684534647292398E-2</v>
          </cell>
          <cell r="F611">
            <v>1.2686904622652999E-7</v>
          </cell>
          <cell r="G611">
            <v>1.15458579165393E-7</v>
          </cell>
          <cell r="H611">
            <v>0.13257422826818099</v>
          </cell>
          <cell r="I611">
            <v>4.8018918950841198E-2</v>
          </cell>
        </row>
        <row r="612">
          <cell r="A612" t="str">
            <v>RHSA-WHELCBR</v>
          </cell>
          <cell r="B612" t="str">
            <v>VAR_cap</v>
          </cell>
          <cell r="C612" t="str">
            <v>-</v>
          </cell>
          <cell r="D612">
            <v>0.43756909418360362</v>
          </cell>
          <cell r="E612">
            <v>0.47425361211792455</v>
          </cell>
          <cell r="F612">
            <v>0.47425295914585575</v>
          </cell>
          <cell r="G612">
            <v>0.47425215611777122</v>
          </cell>
          <cell r="H612">
            <v>0.15897514266711127</v>
          </cell>
          <cell r="I612">
            <v>0.15539983264943394</v>
          </cell>
        </row>
        <row r="613">
          <cell r="A613" t="str">
            <v>ITOT-SWHLTHDH</v>
          </cell>
          <cell r="B613" t="str">
            <v>VAR_fout</v>
          </cell>
          <cell r="C613" t="str">
            <v>ITOT-SWH</v>
          </cell>
          <cell r="D613">
            <v>6.5822713890020328</v>
          </cell>
          <cell r="E613">
            <v>7.0678486080002871</v>
          </cell>
          <cell r="F613">
            <v>9.6467822768266842</v>
          </cell>
          <cell r="G613">
            <v>9.6981620322637596</v>
          </cell>
          <cell r="H613">
            <v>9.8012174216044503</v>
          </cell>
          <cell r="I613">
            <v>10.811054552587642</v>
          </cell>
        </row>
        <row r="614">
          <cell r="A614" t="str">
            <v>ITOT-SWHLTHDH</v>
          </cell>
          <cell r="B614" t="str">
            <v>VAR_fin</v>
          </cell>
          <cell r="C614" t="str">
            <v>ITOT_LTH_DH</v>
          </cell>
          <cell r="D614">
            <v>7.1200004337135532</v>
          </cell>
          <cell r="E614">
            <v>7.628906100343559</v>
          </cell>
          <cell r="F614">
            <v>10.379284540245788</v>
          </cell>
          <cell r="G614">
            <v>10.379284172522027</v>
          </cell>
          <cell r="H614">
            <v>10.379596787183333</v>
          </cell>
          <cell r="I614">
            <v>11.380057423776465</v>
          </cell>
        </row>
        <row r="615">
          <cell r="A615" t="str">
            <v>ITOT-SWHLTHDH</v>
          </cell>
          <cell r="B615" t="str">
            <v>VAR_fin</v>
          </cell>
          <cell r="C615" t="str">
            <v>ITOTLTHDHC</v>
          </cell>
          <cell r="D615">
            <v>6.5822713890020328</v>
          </cell>
          <cell r="E615">
            <v>7.0678486080002871</v>
          </cell>
          <cell r="F615">
            <v>9.6467822768266842</v>
          </cell>
          <cell r="G615">
            <v>9.6981620322637596</v>
          </cell>
          <cell r="H615">
            <v>9.8012174216044503</v>
          </cell>
          <cell r="I615">
            <v>10.811054552587642</v>
          </cell>
        </row>
        <row r="616">
          <cell r="A616" t="str">
            <v>ITOT-SWHLTHDH</v>
          </cell>
          <cell r="B616" t="str">
            <v>VAR_ncap</v>
          </cell>
          <cell r="C616" t="str">
            <v>-</v>
          </cell>
          <cell r="E616">
            <v>3.6362566142195099E-3</v>
          </cell>
          <cell r="F616">
            <v>0.28707324329156397</v>
          </cell>
          <cell r="G616">
            <v>9.4458732227496508E-3</v>
          </cell>
          <cell r="H616">
            <v>0.37439968871160201</v>
          </cell>
          <cell r="I616">
            <v>0.46404797455855801</v>
          </cell>
        </row>
        <row r="617">
          <cell r="A617" t="str">
            <v>ITOT-SWHLTHDH</v>
          </cell>
          <cell r="B617" t="str">
            <v>VAR_cap</v>
          </cell>
          <cell r="C617" t="str">
            <v>-</v>
          </cell>
          <cell r="D617">
            <v>0.79547229253225304</v>
          </cell>
          <cell r="E617">
            <v>0.51418667217480163</v>
          </cell>
          <cell r="F617">
            <v>0.79971607592127703</v>
          </cell>
          <cell r="G617">
            <v>0.80395869332781</v>
          </cell>
          <cell r="H617">
            <v>0.81252900848916909</v>
          </cell>
          <cell r="I617">
            <v>0.89624664660432207</v>
          </cell>
        </row>
        <row r="618">
          <cell r="A618" t="str">
            <v>RHES-SHCONBR2</v>
          </cell>
          <cell r="B618" t="str">
            <v>VAR_fout</v>
          </cell>
          <cell r="C618" t="str">
            <v>RHES-SHCON</v>
          </cell>
          <cell r="D618">
            <v>0.10565303508865595</v>
          </cell>
          <cell r="E618">
            <v>0.82065368978215347</v>
          </cell>
          <cell r="F618">
            <v>0.13745754993019399</v>
          </cell>
          <cell r="G618">
            <v>0.13084574056776788</v>
          </cell>
          <cell r="H618">
            <v>0.11757215537990848</v>
          </cell>
          <cell r="I618">
            <v>9.7450277852878964E-2</v>
          </cell>
        </row>
        <row r="619">
          <cell r="A619" t="str">
            <v>RHES-SHCONBR2</v>
          </cell>
          <cell r="B619" t="str">
            <v>VAR_fin</v>
          </cell>
          <cell r="C619" t="str">
            <v>CON</v>
          </cell>
          <cell r="D619">
            <v>0.10565303508865595</v>
          </cell>
          <cell r="E619">
            <v>0.82065368978215347</v>
          </cell>
          <cell r="F619">
            <v>0.13745754993019399</v>
          </cell>
          <cell r="G619">
            <v>0.13084574056776788</v>
          </cell>
          <cell r="H619">
            <v>0.11757215537990848</v>
          </cell>
          <cell r="I619">
            <v>9.7450277852878964E-2</v>
          </cell>
        </row>
        <row r="620">
          <cell r="A620" t="str">
            <v>RHES-SHCONBR2</v>
          </cell>
          <cell r="B620" t="str">
            <v>VAR_ncap</v>
          </cell>
          <cell r="C620" t="str">
            <v>-</v>
          </cell>
          <cell r="D620">
            <v>3.3149390044633797E-2</v>
          </cell>
          <cell r="E620">
            <v>3.3149390044633797E-2</v>
          </cell>
        </row>
        <row r="621">
          <cell r="A621" t="str">
            <v>RHES-SHCONBR2</v>
          </cell>
          <cell r="B621" t="str">
            <v>VAR_cap</v>
          </cell>
          <cell r="C621" t="str">
            <v>-</v>
          </cell>
          <cell r="D621">
            <v>3.3149390044633797E-2</v>
          </cell>
          <cell r="E621">
            <v>6.6298780089267595E-2</v>
          </cell>
          <cell r="F621">
            <v>6.6298780089267595E-2</v>
          </cell>
          <cell r="G621">
            <v>6.6298780089267595E-2</v>
          </cell>
          <cell r="H621">
            <v>6.6298780089267595E-2</v>
          </cell>
          <cell r="I621">
            <v>3.5788291160793101E-2</v>
          </cell>
        </row>
        <row r="622">
          <cell r="A622" t="str">
            <v>ITOT-SWHCONBR4</v>
          </cell>
          <cell r="B622" t="str">
            <v>VAR_fout</v>
          </cell>
          <cell r="C622" t="str">
            <v>ITOT-ELS</v>
          </cell>
          <cell r="E622">
            <v>4.5965120995715335E-2</v>
          </cell>
          <cell r="F622">
            <v>4.5964666650635574E-2</v>
          </cell>
          <cell r="G622">
            <v>4.5964677314903925E-2</v>
          </cell>
          <cell r="H622">
            <v>2.1930770481989121E-5</v>
          </cell>
          <cell r="I622">
            <v>1.6286997636258519E-5</v>
          </cell>
        </row>
        <row r="623">
          <cell r="A623" t="str">
            <v>ITOT-SWHCONBR4</v>
          </cell>
          <cell r="B623" t="str">
            <v>VAR_fout</v>
          </cell>
          <cell r="C623" t="str">
            <v>ITOT-SWHC</v>
          </cell>
          <cell r="E623">
            <v>0.49396593941556238</v>
          </cell>
          <cell r="F623">
            <v>0.49396105677870067</v>
          </cell>
          <cell r="G623">
            <v>0.49396117138266987</v>
          </cell>
          <cell r="H623">
            <v>2.3577122342676571E-4</v>
          </cell>
          <cell r="I623">
            <v>1.7546925511075287E-4</v>
          </cell>
        </row>
        <row r="624">
          <cell r="A624" t="str">
            <v>ITOT-SWHCONBR4</v>
          </cell>
          <cell r="B624" t="str">
            <v>VAR_fin</v>
          </cell>
          <cell r="C624" t="str">
            <v>CON</v>
          </cell>
          <cell r="E624">
            <v>0.53993106041127792</v>
          </cell>
          <cell r="F624">
            <v>0.53992572342933609</v>
          </cell>
          <cell r="G624">
            <v>0.53992584869757387</v>
          </cell>
          <cell r="H624">
            <v>2.5771049483673623E-4</v>
          </cell>
          <cell r="I624">
            <v>1.9179723422554042E-4</v>
          </cell>
        </row>
        <row r="625">
          <cell r="A625" t="str">
            <v>ITOT-SWHCONBR4</v>
          </cell>
          <cell r="B625" t="str">
            <v>VAR_ncap</v>
          </cell>
          <cell r="C625" t="str">
            <v>-</v>
          </cell>
          <cell r="E625">
            <v>2.9363597162929401E-2</v>
          </cell>
          <cell r="F625">
            <v>1.6280445120402101E-8</v>
          </cell>
          <cell r="H625">
            <v>1.37818150062618E-5</v>
          </cell>
          <cell r="I625">
            <v>2.9962363025430001E-7</v>
          </cell>
        </row>
        <row r="626">
          <cell r="A626" t="str">
            <v>ITOT-SWHCONBR4</v>
          </cell>
          <cell r="B626" t="str">
            <v>VAR_cap</v>
          </cell>
          <cell r="C626" t="str">
            <v>-</v>
          </cell>
          <cell r="E626">
            <v>2.9363597162929401E-2</v>
          </cell>
          <cell r="F626">
            <v>2.9363613443374501E-2</v>
          </cell>
          <cell r="G626">
            <v>2.9363613443374501E-2</v>
          </cell>
          <cell r="H626">
            <v>1.39848132046943E-5</v>
          </cell>
          <cell r="I626">
            <v>1.03861961948982E-5</v>
          </cell>
        </row>
        <row r="627">
          <cell r="A627" t="str">
            <v>D-ITOT_NKEV_GAS_ELC_CHP</v>
          </cell>
          <cell r="B627" t="str">
            <v>VAR_fout</v>
          </cell>
          <cell r="C627" t="str">
            <v>ITOT_ELC</v>
          </cell>
          <cell r="D627">
            <v>0.66942647611882433</v>
          </cell>
          <cell r="E627">
            <v>0.50657610203709857</v>
          </cell>
          <cell r="F627">
            <v>1.8952026128977766</v>
          </cell>
          <cell r="G627">
            <v>3.1786034350374881</v>
          </cell>
          <cell r="H627">
            <v>0.42166720457079515</v>
          </cell>
          <cell r="I627">
            <v>0.10829157693447031</v>
          </cell>
        </row>
        <row r="628">
          <cell r="A628" t="str">
            <v>D-ITOT_NKEV_GAS_ELC_CHP</v>
          </cell>
          <cell r="B628" t="str">
            <v>VAR_fout</v>
          </cell>
          <cell r="C628" t="str">
            <v>ELC5</v>
          </cell>
          <cell r="D628">
            <v>5.3437710655800195E-4</v>
          </cell>
          <cell r="E628">
            <v>3.4034572912577314E-4</v>
          </cell>
          <cell r="F628">
            <v>3.6024761987933624E-4</v>
          </cell>
          <cell r="G628">
            <v>2.842095884960821E-3</v>
          </cell>
          <cell r="H628">
            <v>1.4463566184343796E-3</v>
          </cell>
          <cell r="I628">
            <v>2.7029634478560263E-4</v>
          </cell>
        </row>
        <row r="629">
          <cell r="A629" t="str">
            <v>D-ITOT_NKEV_GAS_ELC_CHP</v>
          </cell>
          <cell r="B629" t="str">
            <v>VAR_fin</v>
          </cell>
          <cell r="C629" t="str">
            <v>ITOT_NKEV_GAS_ELC_CHP</v>
          </cell>
          <cell r="D629">
            <v>0.66996085322538235</v>
          </cell>
          <cell r="E629">
            <v>0.5069164477662248</v>
          </cell>
          <cell r="F629">
            <v>1.8955624970029785</v>
          </cell>
          <cell r="G629">
            <v>3.1814455309224479</v>
          </cell>
          <cell r="H629">
            <v>0.42311356118922944</v>
          </cell>
          <cell r="I629">
            <v>0.1085618732792559</v>
          </cell>
        </row>
        <row r="630">
          <cell r="A630" t="str">
            <v>SCOM-SHELCBR</v>
          </cell>
          <cell r="B630" t="str">
            <v>VAR_fout</v>
          </cell>
          <cell r="C630" t="str">
            <v>SCOM-SHAELCB</v>
          </cell>
          <cell r="D630">
            <v>2.394034488236279</v>
          </cell>
          <cell r="E630">
            <v>1.6928753818801209E-2</v>
          </cell>
          <cell r="F630">
            <v>0.46424853699906715</v>
          </cell>
          <cell r="G630">
            <v>0.34598990868197887</v>
          </cell>
          <cell r="H630">
            <v>0.27860724942749909</v>
          </cell>
          <cell r="I630">
            <v>0.228114983856683</v>
          </cell>
        </row>
        <row r="631">
          <cell r="A631" t="str">
            <v>SCOM-SHELCBR</v>
          </cell>
          <cell r="B631" t="str">
            <v>VAR_fin</v>
          </cell>
          <cell r="C631" t="str">
            <v>SCOM_ELC</v>
          </cell>
          <cell r="D631">
            <v>2.6235994391630446</v>
          </cell>
          <cell r="E631">
            <v>2.2214544755901174E-2</v>
          </cell>
          <cell r="F631">
            <v>0.86550072955074009</v>
          </cell>
          <cell r="G631">
            <v>0.62816689344189081</v>
          </cell>
          <cell r="H631">
            <v>0.490149199853469</v>
          </cell>
          <cell r="I631">
            <v>0.38719869287735975</v>
          </cell>
        </row>
        <row r="632">
          <cell r="A632" t="str">
            <v>SCOM-SHELCBR</v>
          </cell>
          <cell r="B632" t="str">
            <v>VAR_ncap</v>
          </cell>
          <cell r="C632" t="str">
            <v>-</v>
          </cell>
          <cell r="D632">
            <v>1.31784337276699E-7</v>
          </cell>
          <cell r="E632">
            <v>2.1820012050603201E-7</v>
          </cell>
          <cell r="F632">
            <v>2.9451549965244302E-2</v>
          </cell>
          <cell r="G632">
            <v>4.3778085008236401E-7</v>
          </cell>
          <cell r="H632">
            <v>2.3849541021460901E-2</v>
          </cell>
          <cell r="I632">
            <v>1.57484981607322E-3</v>
          </cell>
        </row>
        <row r="633">
          <cell r="A633" t="str">
            <v>SCOM-SHELCBR</v>
          </cell>
          <cell r="B633" t="str">
            <v>VAR_cap</v>
          </cell>
          <cell r="C633" t="str">
            <v>-</v>
          </cell>
          <cell r="D633">
            <v>0.18498818013577928</v>
          </cell>
          <cell r="E633">
            <v>6.4545264189697915E-3</v>
          </cell>
          <cell r="F633">
            <v>3.5905988243322112E-2</v>
          </cell>
          <cell r="G633">
            <v>3.5905974615511121E-2</v>
          </cell>
          <cell r="H633">
            <v>2.9069515085170909E-2</v>
          </cell>
          <cell r="I633">
            <v>1.8884607181013285E-2</v>
          </cell>
        </row>
        <row r="634">
          <cell r="A634" t="str">
            <v>RHES-SHCONBR3</v>
          </cell>
          <cell r="B634" t="str">
            <v>VAR_fout</v>
          </cell>
          <cell r="C634" t="str">
            <v>RHES-SHCON</v>
          </cell>
          <cell r="D634">
            <v>0.1786347091551809</v>
          </cell>
          <cell r="E634">
            <v>1.3555033208629668</v>
          </cell>
          <cell r="F634">
            <v>0.17109366310009755</v>
          </cell>
          <cell r="G634">
            <v>0.16314444274536907</v>
          </cell>
          <cell r="H634">
            <v>0.16562147812873743</v>
          </cell>
          <cell r="I634">
            <v>0.17007718110798112</v>
          </cell>
        </row>
        <row r="635">
          <cell r="A635" t="str">
            <v>RHES-SHCONBR3</v>
          </cell>
          <cell r="B635" t="str">
            <v>VAR_fin</v>
          </cell>
          <cell r="C635" t="str">
            <v>CON</v>
          </cell>
          <cell r="D635">
            <v>0.1786347091551809</v>
          </cell>
          <cell r="E635">
            <v>1.3555033208629668</v>
          </cell>
          <cell r="F635">
            <v>0.17109366310009755</v>
          </cell>
          <cell r="G635">
            <v>0.16314444274536907</v>
          </cell>
          <cell r="H635">
            <v>0.16562147812873743</v>
          </cell>
          <cell r="I635">
            <v>0.17007718110798112</v>
          </cell>
        </row>
        <row r="636">
          <cell r="A636" t="str">
            <v>RHES-SHCONBR3</v>
          </cell>
          <cell r="B636" t="str">
            <v>VAR_ncap</v>
          </cell>
          <cell r="C636" t="str">
            <v>-</v>
          </cell>
          <cell r="D636">
            <v>5.4754028624984297E-2</v>
          </cell>
          <cell r="E636">
            <v>5.4754028624984297E-2</v>
          </cell>
        </row>
        <row r="637">
          <cell r="A637" t="str">
            <v>RHES-SHCONBR3</v>
          </cell>
          <cell r="B637" t="str">
            <v>VAR_cap</v>
          </cell>
          <cell r="C637" t="str">
            <v>-</v>
          </cell>
          <cell r="D637">
            <v>5.4754028624984297E-2</v>
          </cell>
          <cell r="E637">
            <v>0.109508057249969</v>
          </cell>
          <cell r="F637">
            <v>0.109508057249969</v>
          </cell>
          <cell r="G637">
            <v>0.109508057249969</v>
          </cell>
          <cell r="H637">
            <v>0.109508057249969</v>
          </cell>
          <cell r="I637">
            <v>5.9112795620640701E-2</v>
          </cell>
        </row>
        <row r="638">
          <cell r="A638" t="str">
            <v>ITOT-SWHCONBR5</v>
          </cell>
          <cell r="B638" t="str">
            <v>VAR_fout</v>
          </cell>
          <cell r="C638" t="str">
            <v>ITOT-ELS</v>
          </cell>
          <cell r="E638">
            <v>4.0127202451973452E-2</v>
          </cell>
          <cell r="F638">
            <v>4.0125960305778224E-2</v>
          </cell>
          <cell r="G638">
            <v>4.0125954506127132E-2</v>
          </cell>
          <cell r="H638">
            <v>1.9342433334939836E-5</v>
          </cell>
          <cell r="I638">
            <v>1.4492599575180599E-5</v>
          </cell>
        </row>
        <row r="639">
          <cell r="A639" t="str">
            <v>ITOT-SWHCONBR5</v>
          </cell>
          <cell r="B639" t="str">
            <v>VAR_fout</v>
          </cell>
          <cell r="C639" t="str">
            <v>ITOT-SWHC</v>
          </cell>
          <cell r="E639">
            <v>0.1968189714242759</v>
          </cell>
          <cell r="F639">
            <v>0.1968128788506211</v>
          </cell>
          <cell r="G639">
            <v>0.19681285040404919</v>
          </cell>
          <cell r="H639">
            <v>9.4909482879459802E-5</v>
          </cell>
          <cell r="I639">
            <v>7.14208978952889E-5</v>
          </cell>
        </row>
        <row r="640">
          <cell r="A640" t="str">
            <v>ITOT-SWHCONBR5</v>
          </cell>
          <cell r="B640" t="str">
            <v>VAR_fin</v>
          </cell>
          <cell r="C640" t="str">
            <v>CON</v>
          </cell>
          <cell r="E640">
            <v>0.23694617387624925</v>
          </cell>
          <cell r="F640">
            <v>0.23693883915639943</v>
          </cell>
          <cell r="G640">
            <v>0.23693880491017622</v>
          </cell>
          <cell r="H640">
            <v>1.1425950796371068E-4</v>
          </cell>
          <cell r="I640">
            <v>8.5982100041640991E-5</v>
          </cell>
        </row>
        <row r="641">
          <cell r="A641" t="str">
            <v>ITOT-SWHCONBR5</v>
          </cell>
          <cell r="B641" t="str">
            <v>VAR_ncap</v>
          </cell>
          <cell r="C641" t="str">
            <v>-</v>
          </cell>
          <cell r="E641">
            <v>1.2886153531108301E-2</v>
          </cell>
          <cell r="H641">
            <v>6.0592708715718104E-6</v>
          </cell>
          <cell r="I641">
            <v>1.6796443625641699E-7</v>
          </cell>
        </row>
        <row r="642">
          <cell r="A642" t="str">
            <v>ITOT-SWHCONBR5</v>
          </cell>
          <cell r="B642" t="str">
            <v>VAR_cap</v>
          </cell>
          <cell r="C642" t="str">
            <v>-</v>
          </cell>
          <cell r="E642">
            <v>1.2886153531108301E-2</v>
          </cell>
          <cell r="F642">
            <v>1.2886153531108301E-2</v>
          </cell>
          <cell r="G642">
            <v>1.2886153531108301E-2</v>
          </cell>
          <cell r="H642">
            <v>6.1574023006580404E-6</v>
          </cell>
          <cell r="I642">
            <v>4.6068895076319696E-6</v>
          </cell>
        </row>
        <row r="643">
          <cell r="A643" t="str">
            <v>RHES-SHSTG-ELC</v>
          </cell>
          <cell r="B643" t="str">
            <v>VAR_fout</v>
          </cell>
          <cell r="C643" t="str">
            <v>RHES-SHAELCB</v>
          </cell>
          <cell r="E643">
            <v>0.66020721940741278</v>
          </cell>
          <cell r="F643">
            <v>0.24510345257367044</v>
          </cell>
          <cell r="G643">
            <v>4.2861658143551258E-2</v>
          </cell>
          <cell r="H643">
            <v>1.0589006360515787E-4</v>
          </cell>
          <cell r="I643">
            <v>2.8104626306793107E-5</v>
          </cell>
        </row>
        <row r="644">
          <cell r="A644" t="str">
            <v>RHES-SHSTG-ELC</v>
          </cell>
          <cell r="B644" t="str">
            <v>VAR_fin</v>
          </cell>
          <cell r="C644" t="str">
            <v>RHES-SHAELCB</v>
          </cell>
          <cell r="E644">
            <v>0.66022890525136579</v>
          </cell>
          <cell r="F644">
            <v>0.2451146635477279</v>
          </cell>
          <cell r="G644">
            <v>4.2864445769753956E-2</v>
          </cell>
          <cell r="H644">
            <v>1.0597069034431988E-4</v>
          </cell>
          <cell r="I644">
            <v>2.8248210752452695E-5</v>
          </cell>
        </row>
        <row r="645">
          <cell r="A645" t="str">
            <v>RHES-SHSTG-ELC</v>
          </cell>
          <cell r="B645" t="str">
            <v>VAR_ncap</v>
          </cell>
          <cell r="C645" t="str">
            <v>-</v>
          </cell>
          <cell r="D645">
            <v>1.05978717225601E-3</v>
          </cell>
          <cell r="E645">
            <v>6.3738937220494701E-2</v>
          </cell>
          <cell r="F645">
            <v>2.27694647211185E-6</v>
          </cell>
          <cell r="G645">
            <v>1.9441039514636698E-6</v>
          </cell>
          <cell r="H645">
            <v>1.7483608540422201E-5</v>
          </cell>
          <cell r="I645">
            <v>1.1092732672036901E-6</v>
          </cell>
        </row>
        <row r="646">
          <cell r="A646" t="str">
            <v>RHES-SHSTG-ELC</v>
          </cell>
          <cell r="B646" t="str">
            <v>VAR_cap</v>
          </cell>
          <cell r="C646" t="str">
            <v>-</v>
          </cell>
          <cell r="D646">
            <v>1.05978717225601E-3</v>
          </cell>
          <cell r="E646">
            <v>6.4798340450901049E-2</v>
          </cell>
          <cell r="F646">
            <v>3.1223443487539998E-2</v>
          </cell>
          <cell r="G646">
            <v>6.7644378573030045E-3</v>
          </cell>
          <cell r="H646">
            <v>2.1810046043857091E-5</v>
          </cell>
          <cell r="I646">
            <v>1.028942835856613E-5</v>
          </cell>
        </row>
        <row r="647">
          <cell r="A647" t="str">
            <v>RHES-SHCONBR4</v>
          </cell>
          <cell r="B647" t="str">
            <v>VAR_fout</v>
          </cell>
          <cell r="C647" t="str">
            <v>RHES-SHCON</v>
          </cell>
          <cell r="E647">
            <v>0.42667991309009484</v>
          </cell>
          <cell r="F647">
            <v>9.1600084290629755E-2</v>
          </cell>
          <cell r="G647">
            <v>8.5874870833393138E-2</v>
          </cell>
          <cell r="H647">
            <v>6.6122795366827192E-2</v>
          </cell>
          <cell r="I647">
            <v>5.0040634305463384E-2</v>
          </cell>
        </row>
        <row r="648">
          <cell r="A648" t="str">
            <v>RHES-SHCONBR4</v>
          </cell>
          <cell r="B648" t="str">
            <v>VAR_fin</v>
          </cell>
          <cell r="C648" t="str">
            <v>CON</v>
          </cell>
          <cell r="E648">
            <v>0.42667991309009484</v>
          </cell>
          <cell r="F648">
            <v>9.1600084290629755E-2</v>
          </cell>
          <cell r="G648">
            <v>8.5874870833393138E-2</v>
          </cell>
          <cell r="H648">
            <v>6.6122795366827192E-2</v>
          </cell>
          <cell r="I648">
            <v>5.0040634305463384E-2</v>
          </cell>
        </row>
        <row r="649">
          <cell r="A649" t="str">
            <v>RHES-SHCONBR4</v>
          </cell>
          <cell r="B649" t="str">
            <v>VAR_ncap</v>
          </cell>
          <cell r="C649" t="str">
            <v>-</v>
          </cell>
          <cell r="E649">
            <v>3.44705502602628E-2</v>
          </cell>
        </row>
        <row r="650">
          <cell r="A650" t="str">
            <v>RHES-SHCONBR4</v>
          </cell>
          <cell r="B650" t="str">
            <v>VAR_cap</v>
          </cell>
          <cell r="C650" t="str">
            <v>-</v>
          </cell>
          <cell r="E650">
            <v>3.44705502602628E-2</v>
          </cell>
          <cell r="F650">
            <v>3.44705502602628E-2</v>
          </cell>
          <cell r="G650">
            <v>3.44705502602628E-2</v>
          </cell>
          <cell r="H650">
            <v>3.44705502602628E-2</v>
          </cell>
          <cell r="I650">
            <v>1.9927460781947199E-2</v>
          </cell>
        </row>
        <row r="651">
          <cell r="A651" t="str">
            <v>ITOT-SWHCONBR6</v>
          </cell>
          <cell r="B651" t="str">
            <v>VAR_fout</v>
          </cell>
          <cell r="C651" t="str">
            <v>ITOT-SWHC</v>
          </cell>
          <cell r="E651">
            <v>7.1181107959602231E-5</v>
          </cell>
          <cell r="F651">
            <v>7.2348203656651607E-5</v>
          </cell>
          <cell r="G651">
            <v>7.258521741952452E-5</v>
          </cell>
          <cell r="H651">
            <v>6.7557060615690449E-5</v>
          </cell>
          <cell r="I651">
            <v>3.8789705079015041E-5</v>
          </cell>
        </row>
        <row r="652">
          <cell r="A652" t="str">
            <v>ITOT-SWHCONBR6</v>
          </cell>
          <cell r="B652" t="str">
            <v>VAR_fin</v>
          </cell>
          <cell r="C652" t="str">
            <v>CON</v>
          </cell>
          <cell r="E652">
            <v>7.1181107959602231E-5</v>
          </cell>
          <cell r="F652">
            <v>7.2348203656651607E-5</v>
          </cell>
          <cell r="G652">
            <v>7.258521741952452E-5</v>
          </cell>
          <cell r="H652">
            <v>6.7557060615690449E-5</v>
          </cell>
          <cell r="I652">
            <v>3.8789705079015041E-5</v>
          </cell>
        </row>
        <row r="653">
          <cell r="A653" t="str">
            <v>ITOT-SWHCONBR6</v>
          </cell>
          <cell r="B653" t="str">
            <v>VAR_ncap</v>
          </cell>
          <cell r="C653" t="str">
            <v>-</v>
          </cell>
          <cell r="E653">
            <v>3.85188912142594E-6</v>
          </cell>
          <cell r="F653">
            <v>6.8735044891455895E-8</v>
          </cell>
          <cell r="H653">
            <v>4.1720213032654899E-7</v>
          </cell>
          <cell r="I653">
            <v>3.1342656862524702E-7</v>
          </cell>
        </row>
        <row r="654">
          <cell r="A654" t="str">
            <v>ITOT-SWHCONBR6</v>
          </cell>
          <cell r="B654" t="str">
            <v>VAR_cap</v>
          </cell>
          <cell r="C654" t="str">
            <v>-</v>
          </cell>
          <cell r="E654">
            <v>3.85188912142594E-6</v>
          </cell>
          <cell r="F654">
            <v>3.92062416631739E-6</v>
          </cell>
          <cell r="G654">
            <v>3.92062416631739E-6</v>
          </cell>
          <cell r="H654">
            <v>3.5500881047138101E-6</v>
          </cell>
          <cell r="I654">
            <v>1.93624840993164E-6</v>
          </cell>
        </row>
        <row r="655">
          <cell r="A655" t="str">
            <v>RHNM-SHNGAHP</v>
          </cell>
          <cell r="B655" t="str">
            <v>VAR_fout</v>
          </cell>
          <cell r="C655" t="str">
            <v>CO2_R</v>
          </cell>
          <cell r="F655">
            <v>16.262985408172302</v>
          </cell>
          <cell r="G655">
            <v>28.640185246667599</v>
          </cell>
          <cell r="H655">
            <v>43.704486618563401</v>
          </cell>
          <cell r="I655">
            <v>52.740337955872199</v>
          </cell>
        </row>
        <row r="656">
          <cell r="A656" t="str">
            <v>RHNM-SHNGAHP</v>
          </cell>
          <cell r="B656" t="str">
            <v>VAR_fout</v>
          </cell>
          <cell r="C656" t="str">
            <v>RHNM-SHANGAH</v>
          </cell>
          <cell r="F656">
            <v>0.55725980503541128</v>
          </cell>
          <cell r="G656">
            <v>0.99330949134900637</v>
          </cell>
          <cell r="H656">
            <v>1.5394973511858638</v>
          </cell>
          <cell r="I656">
            <v>1.8678644409198519</v>
          </cell>
        </row>
        <row r="657">
          <cell r="A657" t="str">
            <v>RHNM-SHNGAHP</v>
          </cell>
          <cell r="B657" t="str">
            <v>VAR_fin</v>
          </cell>
          <cell r="C657" t="str">
            <v>RNGA</v>
          </cell>
          <cell r="F657">
            <v>0.28835080510943872</v>
          </cell>
          <cell r="G657">
            <v>0.50780470295510016</v>
          </cell>
          <cell r="H657">
            <v>0.77490224500998983</v>
          </cell>
          <cell r="I657">
            <v>0.93511237510411782</v>
          </cell>
        </row>
        <row r="658">
          <cell r="A658" t="str">
            <v>RHNM-SHNGAHP</v>
          </cell>
          <cell r="B658" t="str">
            <v>VAR_fin</v>
          </cell>
          <cell r="C658" t="str">
            <v>RHNMELCHPC</v>
          </cell>
          <cell r="F658">
            <v>0.55725980503541128</v>
          </cell>
          <cell r="G658">
            <v>0.99330949134900637</v>
          </cell>
          <cell r="H658">
            <v>1.5394973511858638</v>
          </cell>
          <cell r="I658">
            <v>1.8678644409198519</v>
          </cell>
        </row>
        <row r="659">
          <cell r="A659" t="str">
            <v>RHNM-SHNGAHP</v>
          </cell>
          <cell r="B659" t="str">
            <v>VAR_ncap</v>
          </cell>
          <cell r="C659" t="str">
            <v>-</v>
          </cell>
          <cell r="E659">
            <v>2.7723134601552899E-7</v>
          </cell>
          <cell r="F659">
            <v>4.3358396743312301E-2</v>
          </cell>
          <cell r="G659">
            <v>3.3828110833261801E-2</v>
          </cell>
          <cell r="H659">
            <v>6.4899622600644302E-2</v>
          </cell>
          <cell r="I659">
            <v>8.7811232154290098E-2</v>
          </cell>
        </row>
        <row r="660">
          <cell r="A660" t="str">
            <v>RHNM-SHNGAHP</v>
          </cell>
          <cell r="B660" t="str">
            <v>VAR_cap</v>
          </cell>
          <cell r="C660" t="str">
            <v>-</v>
          </cell>
          <cell r="E660">
            <v>2.7723134601552899E-7</v>
          </cell>
          <cell r="F660">
            <v>4.3358673974658403E-2</v>
          </cell>
          <cell r="G660">
            <v>7.7186766607392987E-2</v>
          </cell>
          <cell r="H660">
            <v>0.11949742745167115</v>
          </cell>
          <cell r="I660">
            <v>0.14498423774951849</v>
          </cell>
        </row>
        <row r="661">
          <cell r="A661" t="str">
            <v>D-SCOM_KEV_WOD_ELC_CHP</v>
          </cell>
          <cell r="B661" t="str">
            <v>VAR_fout</v>
          </cell>
          <cell r="C661" t="str">
            <v>ELC5</v>
          </cell>
          <cell r="G661">
            <v>6.0271991218171833E-4</v>
          </cell>
          <cell r="H661">
            <v>3.7361554653935587E-4</v>
          </cell>
          <cell r="I661">
            <v>1.9746624278342971E-4</v>
          </cell>
        </row>
        <row r="662">
          <cell r="A662" t="str">
            <v>D-SCOM_KEV_WOD_ELC_CHP</v>
          </cell>
          <cell r="B662" t="str">
            <v>VAR_fout</v>
          </cell>
          <cell r="C662" t="str">
            <v>SCOM_ELC</v>
          </cell>
          <cell r="G662">
            <v>5.1042706583430502E-5</v>
          </cell>
          <cell r="H662">
            <v>3.7366909618410167E-4</v>
          </cell>
          <cell r="I662">
            <v>1.9773271866931617E-4</v>
          </cell>
        </row>
        <row r="663">
          <cell r="A663" t="str">
            <v>D-SCOM_KEV_WOD_ELC_CHP</v>
          </cell>
          <cell r="B663" t="str">
            <v>VAR_fin</v>
          </cell>
          <cell r="C663" t="str">
            <v>SCOM_KEV_WOD_ELC_CHP</v>
          </cell>
          <cell r="G663">
            <v>6.5347480129064595E-4</v>
          </cell>
          <cell r="H663">
            <v>7.4499624116148623E-4</v>
          </cell>
          <cell r="I663">
            <v>3.9233245001161061E-4</v>
          </cell>
        </row>
        <row r="664">
          <cell r="A664" t="str">
            <v>RHES-SHCONBR5</v>
          </cell>
          <cell r="B664" t="str">
            <v>VAR_fout</v>
          </cell>
          <cell r="C664" t="str">
            <v>RHES-SHCON</v>
          </cell>
          <cell r="E664">
            <v>1.0048106190124601E-4</v>
          </cell>
          <cell r="F664">
            <v>4.8142595721286551E-5</v>
          </cell>
          <cell r="G664">
            <v>4.6598378202757161E-5</v>
          </cell>
          <cell r="H664">
            <v>3.8575004443763068E-5</v>
          </cell>
          <cell r="I664">
            <v>1.8542545701547138E-5</v>
          </cell>
        </row>
        <row r="665">
          <cell r="A665" t="str">
            <v>RHES-SHCONBR5</v>
          </cell>
          <cell r="B665" t="str">
            <v>VAR_fin</v>
          </cell>
          <cell r="C665" t="str">
            <v>CON</v>
          </cell>
          <cell r="E665">
            <v>1.0048106190124601E-4</v>
          </cell>
          <cell r="F665">
            <v>4.8142595721286551E-5</v>
          </cell>
          <cell r="G665">
            <v>4.6598378202757161E-5</v>
          </cell>
          <cell r="H665">
            <v>3.8575004443763068E-5</v>
          </cell>
          <cell r="I665">
            <v>1.8542545701547138E-5</v>
          </cell>
        </row>
        <row r="666">
          <cell r="A666" t="str">
            <v>RHES-SHCONBR5</v>
          </cell>
          <cell r="B666" t="str">
            <v>VAR_ncap</v>
          </cell>
          <cell r="C666" t="str">
            <v>-</v>
          </cell>
          <cell r="E666">
            <v>8.1693717158365095E-6</v>
          </cell>
        </row>
        <row r="667">
          <cell r="A667" t="str">
            <v>RHES-SHCONBR5</v>
          </cell>
          <cell r="B667" t="str">
            <v>VAR_cap</v>
          </cell>
          <cell r="C667" t="str">
            <v>-</v>
          </cell>
          <cell r="E667">
            <v>8.1693717158365095E-6</v>
          </cell>
          <cell r="F667">
            <v>8.1693717158365095E-6</v>
          </cell>
          <cell r="G667">
            <v>8.1693717158365095E-6</v>
          </cell>
          <cell r="H667">
            <v>8.1693717158365095E-6</v>
          </cell>
          <cell r="I667">
            <v>4.7227222440991396E-6</v>
          </cell>
        </row>
        <row r="668">
          <cell r="A668" t="str">
            <v>RHNS-SHCONBR</v>
          </cell>
          <cell r="B668" t="str">
            <v>VAR_fout</v>
          </cell>
          <cell r="C668" t="str">
            <v>RHNS-SHCON</v>
          </cell>
          <cell r="F668">
            <v>1.8950204469118547E-5</v>
          </cell>
          <cell r="G668">
            <v>2.0062017922409357E-5</v>
          </cell>
          <cell r="H668">
            <v>2.049654328201758E-5</v>
          </cell>
          <cell r="I668">
            <v>2.1719870908364644E-5</v>
          </cell>
        </row>
        <row r="669">
          <cell r="A669" t="str">
            <v>RHNS-SHCONBR</v>
          </cell>
          <cell r="B669" t="str">
            <v>VAR_fin</v>
          </cell>
          <cell r="C669" t="str">
            <v>CON</v>
          </cell>
          <cell r="F669">
            <v>1.8950204469118547E-5</v>
          </cell>
          <cell r="G669">
            <v>2.0062017922409357E-5</v>
          </cell>
          <cell r="H669">
            <v>2.049654328201758E-5</v>
          </cell>
          <cell r="I669">
            <v>2.1719870908364644E-5</v>
          </cell>
        </row>
        <row r="670">
          <cell r="A670" t="str">
            <v>RHNS-SHCONBR</v>
          </cell>
          <cell r="B670" t="str">
            <v>VAR_ncap</v>
          </cell>
          <cell r="C670" t="str">
            <v>-</v>
          </cell>
          <cell r="F670">
            <v>1.75094606368522E-6</v>
          </cell>
          <cell r="G670">
            <v>1.2316152437688101E-8</v>
          </cell>
          <cell r="H670">
            <v>1.2731268039459301E-8</v>
          </cell>
        </row>
        <row r="671">
          <cell r="A671" t="str">
            <v>RHNS-SHCONBR</v>
          </cell>
          <cell r="B671" t="str">
            <v>VAR_cap</v>
          </cell>
          <cell r="C671" t="str">
            <v>-</v>
          </cell>
          <cell r="F671">
            <v>1.75094606368522E-6</v>
          </cell>
          <cell r="G671">
            <v>1.7632622161229101E-6</v>
          </cell>
          <cell r="H671">
            <v>1.85530443289014E-6</v>
          </cell>
          <cell r="I671">
            <v>1.85530443289014E-6</v>
          </cell>
        </row>
        <row r="672">
          <cell r="A672" t="str">
            <v>D-RHEM_SOLELC</v>
          </cell>
          <cell r="B672" t="str">
            <v>VAR_fout</v>
          </cell>
          <cell r="C672" t="str">
            <v>ELC5</v>
          </cell>
          <cell r="D672">
            <v>0.12383332164458359</v>
          </cell>
          <cell r="E672">
            <v>0.68099567394000893</v>
          </cell>
          <cell r="F672">
            <v>0.80844744090914433</v>
          </cell>
          <cell r="G672">
            <v>1.0541268696883874</v>
          </cell>
          <cell r="H672">
            <v>1.4263472003311708</v>
          </cell>
          <cell r="I672">
            <v>1.9762403613943935</v>
          </cell>
        </row>
        <row r="673">
          <cell r="A673" t="str">
            <v>D-RHEM_SOLELC</v>
          </cell>
          <cell r="B673" t="str">
            <v>VAR_fout</v>
          </cell>
          <cell r="C673" t="str">
            <v>RHEM_ELC</v>
          </cell>
          <cell r="D673">
            <v>0.73864990414126486</v>
          </cell>
          <cell r="E673">
            <v>0.60658726735544521</v>
          </cell>
          <cell r="F673">
            <v>0.70583873298708966</v>
          </cell>
          <cell r="G673">
            <v>0.88884130372847525</v>
          </cell>
          <cell r="H673">
            <v>1.184839804991928</v>
          </cell>
          <cell r="I673">
            <v>1.5329719304650753</v>
          </cell>
        </row>
        <row r="674">
          <cell r="A674" t="str">
            <v>D-RHEM_SOLELC</v>
          </cell>
          <cell r="B674" t="str">
            <v>VAR_fin</v>
          </cell>
          <cell r="C674" t="str">
            <v>RHEM_SOL_ELC</v>
          </cell>
          <cell r="D674">
            <v>0.86248322578584768</v>
          </cell>
          <cell r="E674">
            <v>1.2875826198622999</v>
          </cell>
          <cell r="F674">
            <v>1.5142861738962341</v>
          </cell>
          <cell r="G674">
            <v>1.942968112112234</v>
          </cell>
          <cell r="H674">
            <v>2.6111869358804203</v>
          </cell>
          <cell r="I674">
            <v>3.5092121707198012</v>
          </cell>
        </row>
        <row r="675">
          <cell r="A675" t="str">
            <v>ITOT-SWHCONBR7</v>
          </cell>
          <cell r="B675" t="str">
            <v>VAR_fout</v>
          </cell>
          <cell r="C675" t="str">
            <v>ITOT-ELS</v>
          </cell>
          <cell r="E675">
            <v>0.2367266229664205</v>
          </cell>
          <cell r="F675">
            <v>0.23671828136063014</v>
          </cell>
          <cell r="G675">
            <v>0.23671961706170344</v>
          </cell>
          <cell r="H675">
            <v>1.0222375984690953E-4</v>
          </cell>
          <cell r="I675">
            <v>8.8568374500814985E-5</v>
          </cell>
        </row>
        <row r="676">
          <cell r="A676" t="str">
            <v>ITOT-SWHCONBR7</v>
          </cell>
          <cell r="B676" t="str">
            <v>VAR_fout</v>
          </cell>
          <cell r="C676" t="str">
            <v>ITOT-SWHC</v>
          </cell>
          <cell r="E676">
            <v>4.1279832473022568E-2</v>
          </cell>
          <cell r="F676">
            <v>4.1278377883398158E-2</v>
          </cell>
          <cell r="G676">
            <v>4.1278610799813875E-2</v>
          </cell>
          <cell r="H676">
            <v>1.7816000859773627E-5</v>
          </cell>
          <cell r="I676">
            <v>1.539740023494E-5</v>
          </cell>
        </row>
        <row r="677">
          <cell r="A677" t="str">
            <v>ITOT-SWHCONBR7</v>
          </cell>
          <cell r="B677" t="str">
            <v>VAR_fin</v>
          </cell>
          <cell r="C677" t="str">
            <v>CON</v>
          </cell>
          <cell r="E677">
            <v>0.27800645543944308</v>
          </cell>
          <cell r="F677">
            <v>0.27799665924402822</v>
          </cell>
          <cell r="G677">
            <v>0.27799822786151723</v>
          </cell>
          <cell r="H677">
            <v>1.2004929897877751E-4</v>
          </cell>
          <cell r="I677">
            <v>1.0401271961074448E-4</v>
          </cell>
        </row>
        <row r="678">
          <cell r="A678" t="str">
            <v>ITOT-SWHCONBR7</v>
          </cell>
          <cell r="B678" t="str">
            <v>VAR_ncap</v>
          </cell>
          <cell r="C678" t="str">
            <v>-</v>
          </cell>
          <cell r="E678">
            <v>1.51188660375001E-2</v>
          </cell>
          <cell r="F678">
            <v>1.0816811193048801E-8</v>
          </cell>
          <cell r="H678">
            <v>5.6031076589434899E-6</v>
          </cell>
          <cell r="I678">
            <v>4.6331287891387798E-7</v>
          </cell>
        </row>
        <row r="679">
          <cell r="A679" t="str">
            <v>ITOT-SWHCONBR7</v>
          </cell>
          <cell r="B679" t="str">
            <v>VAR_cap</v>
          </cell>
          <cell r="C679" t="str">
            <v>-</v>
          </cell>
          <cell r="E679">
            <v>1.51188660375001E-2</v>
          </cell>
          <cell r="F679">
            <v>1.51188768543113E-2</v>
          </cell>
          <cell r="G679">
            <v>1.51188768543113E-2</v>
          </cell>
          <cell r="H679">
            <v>5.7264596998808598E-6</v>
          </cell>
          <cell r="I679">
            <v>4.5810427853582301E-6</v>
          </cell>
        </row>
        <row r="680">
          <cell r="A680" t="str">
            <v>RHNS-SHSTG-ELCHP</v>
          </cell>
          <cell r="B680" t="str">
            <v>VAR_fout</v>
          </cell>
          <cell r="C680" t="str">
            <v>RHNS-SHAELCH</v>
          </cell>
          <cell r="E680">
            <v>1.6021329477248908E-2</v>
          </cell>
          <cell r="F680">
            <v>8.4591504740408191E-2</v>
          </cell>
          <cell r="G680">
            <v>0.16641704186316553</v>
          </cell>
          <cell r="H680">
            <v>0.23187657411258647</v>
          </cell>
          <cell r="I680">
            <v>0.3289433465525462</v>
          </cell>
        </row>
        <row r="681">
          <cell r="A681" t="str">
            <v>RHNS-SHSTG-ELCHP</v>
          </cell>
          <cell r="B681" t="str">
            <v>VAR_fin</v>
          </cell>
          <cell r="C681" t="str">
            <v>RHNS-SHAELCH</v>
          </cell>
          <cell r="E681">
            <v>1.6022017253779639E-2</v>
          </cell>
          <cell r="F681">
            <v>8.4596275486448255E-2</v>
          </cell>
          <cell r="G681">
            <v>0.16642601131827719</v>
          </cell>
          <cell r="H681">
            <v>0.23188950716507067</v>
          </cell>
          <cell r="I681">
            <v>0.32895729777601196</v>
          </cell>
        </row>
        <row r="682">
          <cell r="A682" t="str">
            <v>RHNS-SHSTG-ELCHP</v>
          </cell>
          <cell r="B682" t="str">
            <v>VAR_ncap</v>
          </cell>
          <cell r="C682" t="str">
            <v>-</v>
          </cell>
          <cell r="D682">
            <v>8.5876346702887403E-6</v>
          </cell>
          <cell r="E682">
            <v>1.79771410914691E-3</v>
          </cell>
          <cell r="F682">
            <v>6.3952063967600697E-3</v>
          </cell>
          <cell r="G682">
            <v>8.6297228870967392E-3</v>
          </cell>
          <cell r="H682">
            <v>1.34989843582106E-2</v>
          </cell>
          <cell r="I682">
            <v>2.08895912976115E-2</v>
          </cell>
        </row>
        <row r="683">
          <cell r="A683" t="str">
            <v>RHNS-SHSTG-ELCHP</v>
          </cell>
          <cell r="B683" t="str">
            <v>VAR_cap</v>
          </cell>
          <cell r="C683" t="str">
            <v>-</v>
          </cell>
          <cell r="D683">
            <v>8.5876346702887403E-6</v>
          </cell>
          <cell r="E683">
            <v>1.8057936996702495E-3</v>
          </cell>
          <cell r="F683">
            <v>8.1996906671329799E-3</v>
          </cell>
          <cell r="G683">
            <v>1.6827074199688062E-2</v>
          </cell>
          <cell r="H683">
            <v>2.6664335626339217E-2</v>
          </cell>
          <cell r="I683">
            <v>3.3281347467611008E-2</v>
          </cell>
        </row>
        <row r="684">
          <cell r="A684" t="str">
            <v>RHNS-SHSOLBR</v>
          </cell>
          <cell r="B684" t="str">
            <v>VAR_fout</v>
          </cell>
          <cell r="C684" t="str">
            <v>RHNS-SHASOL</v>
          </cell>
          <cell r="E684">
            <v>1.3399614933747091E-2</v>
          </cell>
          <cell r="F684">
            <v>1.3401789273555479E-2</v>
          </cell>
          <cell r="G684">
            <v>1.3402829250769393E-2</v>
          </cell>
          <cell r="H684">
            <v>3.4409887103288372E-4</v>
          </cell>
          <cell r="I684">
            <v>1.3680799785974279E-2</v>
          </cell>
        </row>
        <row r="685">
          <cell r="A685" t="str">
            <v>RHNS-SHSOLBR</v>
          </cell>
          <cell r="B685" t="str">
            <v>VAR_fin</v>
          </cell>
          <cell r="C685" t="str">
            <v>SOL</v>
          </cell>
          <cell r="E685">
            <v>1.3399614933747091E-2</v>
          </cell>
          <cell r="F685">
            <v>1.3401789273555479E-2</v>
          </cell>
          <cell r="G685">
            <v>1.3402829250769393E-2</v>
          </cell>
          <cell r="H685">
            <v>3.4409887103288372E-4</v>
          </cell>
          <cell r="I685">
            <v>1.3680799785974279E-2</v>
          </cell>
        </row>
        <row r="686">
          <cell r="A686" t="str">
            <v>RHNS-SHSOLBR</v>
          </cell>
          <cell r="B686" t="str">
            <v>VAR_ncap</v>
          </cell>
          <cell r="C686" t="str">
            <v>-</v>
          </cell>
          <cell r="E686">
            <v>1.94601215667106E-3</v>
          </cell>
          <cell r="F686">
            <v>2.9571082416944298E-7</v>
          </cell>
          <cell r="G686">
            <v>1.71358355753703E-7</v>
          </cell>
          <cell r="H686">
            <v>4.8395093034879801E-5</v>
          </cell>
          <cell r="I686">
            <v>1.9511238200652899E-3</v>
          </cell>
        </row>
        <row r="687">
          <cell r="A687" t="str">
            <v>RHNS-SHSOLBR</v>
          </cell>
          <cell r="B687" t="str">
            <v>VAR_cap</v>
          </cell>
          <cell r="C687" t="str">
            <v>-</v>
          </cell>
          <cell r="E687">
            <v>1.94601215667106E-3</v>
          </cell>
          <cell r="F687">
            <v>1.946291271481737E-3</v>
          </cell>
          <cell r="G687">
            <v>1.9464539765320507E-3</v>
          </cell>
          <cell r="H687">
            <v>4.9939876034789541E-5</v>
          </cell>
          <cell r="I687">
            <v>1.9868188116440692E-3</v>
          </cell>
        </row>
        <row r="688">
          <cell r="A688" t="str">
            <v>RHES-SHPLTBR</v>
          </cell>
          <cell r="B688" t="str">
            <v>VAR_fout</v>
          </cell>
          <cell r="C688" t="str">
            <v>RHES-SHPLT</v>
          </cell>
          <cell r="D688">
            <v>1.2957562098968187</v>
          </cell>
          <cell r="E688">
            <v>1.4868839462687546</v>
          </cell>
          <cell r="F688">
            <v>2.7077765385320387E-2</v>
          </cell>
          <cell r="G688">
            <v>4.247927550726642E-2</v>
          </cell>
          <cell r="H688">
            <v>5.4446495864061729E-2</v>
          </cell>
          <cell r="I688">
            <v>6.0237215765078615E-2</v>
          </cell>
        </row>
        <row r="689">
          <cell r="A689" t="str">
            <v>RHES-SHPLTBR</v>
          </cell>
          <cell r="B689" t="str">
            <v>VAR_fin</v>
          </cell>
          <cell r="C689" t="str">
            <v>RPLT</v>
          </cell>
          <cell r="D689">
            <v>1.4397291221075768</v>
          </cell>
          <cell r="E689">
            <v>1.7882410578444159</v>
          </cell>
          <cell r="F689">
            <v>3.7159197378308056E-2</v>
          </cell>
          <cell r="G689">
            <v>5.7609800136361924E-2</v>
          </cell>
          <cell r="H689">
            <v>7.3149657110105917E-2</v>
          </cell>
          <cell r="I689">
            <v>8.0374032489463024E-2</v>
          </cell>
        </row>
        <row r="690">
          <cell r="A690" t="str">
            <v>RHES-SHPLTBR</v>
          </cell>
          <cell r="B690" t="str">
            <v>VAR_ncap</v>
          </cell>
          <cell r="C690" t="str">
            <v>-</v>
          </cell>
          <cell r="E690">
            <v>1.54414208640372E-2</v>
          </cell>
          <cell r="F690">
            <v>1.51914796454257E-8</v>
          </cell>
          <cell r="G690">
            <v>1.86500249121631E-8</v>
          </cell>
          <cell r="H690">
            <v>4.4076944111897803E-3</v>
          </cell>
          <cell r="I690">
            <v>1.67703318646766E-3</v>
          </cell>
        </row>
        <row r="691">
          <cell r="A691" t="str">
            <v>RHES-SHPLTBR</v>
          </cell>
          <cell r="B691" t="str">
            <v>VAR_cap</v>
          </cell>
          <cell r="C691" t="str">
            <v>-</v>
          </cell>
          <cell r="D691">
            <v>0.104681131456585</v>
          </cell>
          <cell r="E691">
            <v>0.1201225523206222</v>
          </cell>
          <cell r="F691">
            <v>1.0172696777462811E-2</v>
          </cell>
          <cell r="G691">
            <v>1.0172313567088795E-2</v>
          </cell>
          <cell r="H691">
            <v>4.4077913517145779E-3</v>
          </cell>
          <cell r="I691">
            <v>4.8758754853055995E-3</v>
          </cell>
        </row>
        <row r="692">
          <cell r="A692" t="str">
            <v>RHES-SHCONBR6</v>
          </cell>
          <cell r="B692" t="str">
            <v>VAR_fout</v>
          </cell>
          <cell r="C692" t="str">
            <v>RHES-SHCON</v>
          </cell>
          <cell r="E692">
            <v>2.9413825550939283E-5</v>
          </cell>
          <cell r="F692">
            <v>1.4675829193868889E-5</v>
          </cell>
          <cell r="G692">
            <v>1.4423835044303526E-5</v>
          </cell>
          <cell r="H692">
            <v>1.3553429411709189E-5</v>
          </cell>
          <cell r="I692">
            <v>6.947879054222444E-6</v>
          </cell>
        </row>
        <row r="693">
          <cell r="A693" t="str">
            <v>RHES-SHCONBR6</v>
          </cell>
          <cell r="B693" t="str">
            <v>VAR_fin</v>
          </cell>
          <cell r="C693" t="str">
            <v>CON</v>
          </cell>
          <cell r="E693">
            <v>2.9413825550939283E-5</v>
          </cell>
          <cell r="F693">
            <v>1.4675829193868889E-5</v>
          </cell>
          <cell r="G693">
            <v>1.4423835044303526E-5</v>
          </cell>
          <cell r="H693">
            <v>1.3553429411709189E-5</v>
          </cell>
          <cell r="I693">
            <v>6.947879054222444E-6</v>
          </cell>
        </row>
        <row r="694">
          <cell r="A694" t="str">
            <v>RHES-SHCONBR6</v>
          </cell>
          <cell r="B694" t="str">
            <v>VAR_ncap</v>
          </cell>
          <cell r="C694" t="str">
            <v>-</v>
          </cell>
          <cell r="E694">
            <v>2.4319883521028199E-6</v>
          </cell>
        </row>
        <row r="695">
          <cell r="A695" t="str">
            <v>RHES-SHCONBR6</v>
          </cell>
          <cell r="B695" t="str">
            <v>VAR_cap</v>
          </cell>
          <cell r="C695" t="str">
            <v>-</v>
          </cell>
          <cell r="E695">
            <v>2.4319883521028199E-6</v>
          </cell>
          <cell r="F695">
            <v>2.4319883521028199E-6</v>
          </cell>
          <cell r="G695">
            <v>2.4319883521028199E-6</v>
          </cell>
          <cell r="H695">
            <v>2.4319883521028199E-6</v>
          </cell>
          <cell r="I695">
            <v>1.4059349834211801E-6</v>
          </cell>
        </row>
        <row r="696">
          <cell r="A696" t="str">
            <v>RHSA-WHPLTBR</v>
          </cell>
          <cell r="B696" t="str">
            <v>VAR_fout</v>
          </cell>
          <cell r="C696" t="str">
            <v>RHSA-WHPLT</v>
          </cell>
          <cell r="D696">
            <v>0.16979162395105052</v>
          </cell>
          <cell r="E696">
            <v>0.19483631670309665</v>
          </cell>
          <cell r="F696">
            <v>7.4098761327305793E-2</v>
          </cell>
          <cell r="G696">
            <v>0.12782567266048961</v>
          </cell>
          <cell r="H696">
            <v>0.19732649092720767</v>
          </cell>
          <cell r="I696">
            <v>0.21567689597218825</v>
          </cell>
        </row>
        <row r="697">
          <cell r="A697" t="str">
            <v>RHSA-WHPLTBR</v>
          </cell>
          <cell r="B697" t="str">
            <v>VAR_fin</v>
          </cell>
          <cell r="C697" t="str">
            <v>RPLT</v>
          </cell>
          <cell r="D697">
            <v>0.271666598321681</v>
          </cell>
          <cell r="E697">
            <v>0.31173810672495467</v>
          </cell>
          <cell r="F697">
            <v>0.11855801812368921</v>
          </cell>
          <cell r="G697">
            <v>0.2045210762567832</v>
          </cell>
          <cell r="H697">
            <v>0.31572238548353265</v>
          </cell>
          <cell r="I697">
            <v>0.34508303355550118</v>
          </cell>
        </row>
        <row r="698">
          <cell r="A698" t="str">
            <v>RHSA-WHPLTBR</v>
          </cell>
          <cell r="B698" t="str">
            <v>VAR_ncap</v>
          </cell>
          <cell r="C698" t="str">
            <v>-</v>
          </cell>
          <cell r="E698">
            <v>1.9497544929903399E-3</v>
          </cell>
          <cell r="F698">
            <v>3.1864330267887602E-8</v>
          </cell>
          <cell r="G698">
            <v>4.4192424968038399E-8</v>
          </cell>
          <cell r="H698">
            <v>5.9343694231749101E-3</v>
          </cell>
          <cell r="I698">
            <v>7.2399797061795303E-3</v>
          </cell>
        </row>
        <row r="699">
          <cell r="A699" t="str">
            <v>RHSA-WHPLTBR</v>
          </cell>
          <cell r="B699" t="str">
            <v>VAR_cap</v>
          </cell>
          <cell r="C699" t="str">
            <v>-</v>
          </cell>
          <cell r="D699">
            <v>1.12410901121583E-2</v>
          </cell>
          <cell r="E699">
            <v>1.319084460514864E-2</v>
          </cell>
          <cell r="F699">
            <v>1.3190479406608524E-2</v>
          </cell>
          <cell r="G699">
            <v>1.3190342562985692E-2</v>
          </cell>
          <cell r="H699">
            <v>1.3488325270645089E-2</v>
          </cell>
          <cell r="I699">
            <v>1.4742004749190241E-2</v>
          </cell>
        </row>
        <row r="700">
          <cell r="A700" t="str">
            <v>ITOT-SWHCONBR8</v>
          </cell>
          <cell r="B700" t="str">
            <v>VAR_fout</v>
          </cell>
          <cell r="C700" t="str">
            <v>ITOT-ELS</v>
          </cell>
          <cell r="E700">
            <v>7.5300948412983335E-2</v>
          </cell>
          <cell r="F700">
            <v>7.5299118327308789E-2</v>
          </cell>
          <cell r="G700">
            <v>7.5299091300829457E-2</v>
          </cell>
          <cell r="H700">
            <v>1.144861644278064E-5</v>
          </cell>
          <cell r="I700">
            <v>8.344026638651832E-6</v>
          </cell>
        </row>
        <row r="701">
          <cell r="A701" t="str">
            <v>ITOT-SWHCONBR8</v>
          </cell>
          <cell r="B701" t="str">
            <v>VAR_fout</v>
          </cell>
          <cell r="C701" t="str">
            <v>ITOT-SWHC</v>
          </cell>
          <cell r="E701">
            <v>0.29073852308366499</v>
          </cell>
          <cell r="F701">
            <v>0.29073145708493126</v>
          </cell>
          <cell r="G701">
            <v>0.29073135273513395</v>
          </cell>
          <cell r="H701">
            <v>4.4856007426130761E-5</v>
          </cell>
          <cell r="I701">
            <v>3.4273003449676419E-5</v>
          </cell>
        </row>
        <row r="702">
          <cell r="A702" t="str">
            <v>ITOT-SWHCONBR8</v>
          </cell>
          <cell r="B702" t="str">
            <v>VAR_fin</v>
          </cell>
          <cell r="C702" t="str">
            <v>CON</v>
          </cell>
          <cell r="E702">
            <v>0.36603947149664812</v>
          </cell>
          <cell r="F702">
            <v>0.36603057541223982</v>
          </cell>
          <cell r="G702">
            <v>0.36603044403596391</v>
          </cell>
          <cell r="H702">
            <v>5.6473662580262045E-5</v>
          </cell>
          <cell r="I702">
            <v>4.3149672552034805E-5</v>
          </cell>
        </row>
        <row r="703">
          <cell r="A703" t="str">
            <v>ITOT-SWHCONBR8</v>
          </cell>
          <cell r="B703" t="str">
            <v>VAR_ncap</v>
          </cell>
          <cell r="C703" t="str">
            <v>-</v>
          </cell>
          <cell r="E703">
            <v>1.9906595083797898E-2</v>
          </cell>
          <cell r="H703">
            <v>2.94145443852656E-6</v>
          </cell>
          <cell r="I703">
            <v>7.5071138764624803E-8</v>
          </cell>
        </row>
        <row r="704">
          <cell r="A704" t="str">
            <v>ITOT-SWHCONBR8</v>
          </cell>
          <cell r="B704" t="str">
            <v>VAR_cap</v>
          </cell>
          <cell r="C704" t="str">
            <v>-</v>
          </cell>
          <cell r="E704">
            <v>1.9906595083797898E-2</v>
          </cell>
          <cell r="F704">
            <v>1.9906595083797898E-2</v>
          </cell>
          <cell r="G704">
            <v>1.9906595083797898E-2</v>
          </cell>
          <cell r="H704">
            <v>2.9780888407114298E-6</v>
          </cell>
          <cell r="I704">
            <v>2.2252793899357802E-6</v>
          </cell>
        </row>
        <row r="705">
          <cell r="A705" t="str">
            <v>D-SCOM_KEV_HFC_ELC_CHP</v>
          </cell>
          <cell r="B705" t="str">
            <v>VAR_fout</v>
          </cell>
          <cell r="C705" t="str">
            <v>ELC5</v>
          </cell>
          <cell r="G705">
            <v>1.1530356248796157E-4</v>
          </cell>
          <cell r="H705">
            <v>2.3413439600706806E-4</v>
          </cell>
          <cell r="I705">
            <v>2.1775262731118256E-4</v>
          </cell>
        </row>
        <row r="706">
          <cell r="A706" t="str">
            <v>D-SCOM_KEV_HFC_ELC_CHP</v>
          </cell>
          <cell r="B706" t="str">
            <v>VAR_fout</v>
          </cell>
          <cell r="C706" t="str">
            <v>SCOM_ELC</v>
          </cell>
          <cell r="G706">
            <v>1.1527644793411241E-4</v>
          </cell>
          <cell r="H706">
            <v>2.3433429810404213E-4</v>
          </cell>
          <cell r="I706">
            <v>2.1805071937909545E-4</v>
          </cell>
        </row>
        <row r="707">
          <cell r="A707" t="str">
            <v>D-SCOM_KEV_HFC_ELC_CHP</v>
          </cell>
          <cell r="B707" t="str">
            <v>VAR_fin</v>
          </cell>
          <cell r="C707" t="str">
            <v>SCOM_KEV_HFC_ELC_CHP</v>
          </cell>
          <cell r="G707">
            <v>2.3011697609842522E-4</v>
          </cell>
          <cell r="H707">
            <v>4.6482344806839289E-4</v>
          </cell>
          <cell r="I707">
            <v>4.315313908758153E-4</v>
          </cell>
        </row>
        <row r="708">
          <cell r="A708" t="str">
            <v>D-EH2R</v>
          </cell>
          <cell r="B708" t="str">
            <v>VAR_fout</v>
          </cell>
          <cell r="C708" t="str">
            <v>EH2</v>
          </cell>
          <cell r="H708">
            <v>4.0374208619708084E-4</v>
          </cell>
          <cell r="I708">
            <v>1.6670787562879824E-4</v>
          </cell>
        </row>
        <row r="709">
          <cell r="A709" t="str">
            <v>D-EH2R</v>
          </cell>
          <cell r="B709" t="str">
            <v>VAR_fin</v>
          </cell>
          <cell r="C709" t="str">
            <v>H2</v>
          </cell>
          <cell r="H709">
            <v>4.0374208619708084E-4</v>
          </cell>
          <cell r="I709">
            <v>1.6670787562879824E-4</v>
          </cell>
        </row>
        <row r="710">
          <cell r="A710" t="str">
            <v>D-EH2R</v>
          </cell>
          <cell r="B710" t="str">
            <v>VAR_ncap</v>
          </cell>
          <cell r="C710" t="str">
            <v>-</v>
          </cell>
          <cell r="H710">
            <v>3.6368477406372201E-5</v>
          </cell>
          <cell r="I710">
            <v>6.0378905474606804E-7</v>
          </cell>
        </row>
        <row r="711">
          <cell r="A711" t="str">
            <v>D-EH2R</v>
          </cell>
          <cell r="B711" t="str">
            <v>VAR_cap</v>
          </cell>
          <cell r="C711" t="str">
            <v>-</v>
          </cell>
          <cell r="H711">
            <v>3.6389362040606702E-5</v>
          </cell>
          <cell r="I711">
            <v>1.30607652781701E-5</v>
          </cell>
        </row>
        <row r="712">
          <cell r="A712" t="str">
            <v>SCOM-ELCSPECADV</v>
          </cell>
          <cell r="B712" t="str">
            <v>VAR_fout</v>
          </cell>
          <cell r="C712" t="str">
            <v>SCOM-ELS</v>
          </cell>
          <cell r="G712">
            <v>3.361343736575748E-5</v>
          </cell>
          <cell r="H712">
            <v>5.0613940364140707E-5</v>
          </cell>
          <cell r="I712">
            <v>3.9582306532710024E-5</v>
          </cell>
        </row>
        <row r="713">
          <cell r="A713" t="str">
            <v>SCOM-ELCSPECADV</v>
          </cell>
          <cell r="B713" t="str">
            <v>VAR_fin</v>
          </cell>
          <cell r="C713" t="str">
            <v>SCOM_ELC</v>
          </cell>
          <cell r="G713">
            <v>2.8942168905275097E-5</v>
          </cell>
          <cell r="H713">
            <v>4.1459845444386961E-5</v>
          </cell>
          <cell r="I713">
            <v>3.0845940030207341E-5</v>
          </cell>
        </row>
        <row r="714">
          <cell r="A714" t="str">
            <v>SCOM-ELCSPECADV</v>
          </cell>
          <cell r="B714" t="str">
            <v>VAR_ncap</v>
          </cell>
          <cell r="C714" t="str">
            <v>-</v>
          </cell>
          <cell r="G714">
            <v>3.5161220524580098E-6</v>
          </cell>
          <cell r="H714">
            <v>9.9701811172803103E-8</v>
          </cell>
          <cell r="I714">
            <v>5.20585936207128E-8</v>
          </cell>
        </row>
        <row r="715">
          <cell r="A715" t="str">
            <v>SCOM-ELCSPECADV</v>
          </cell>
          <cell r="B715" t="str">
            <v>VAR_cap</v>
          </cell>
          <cell r="C715" t="str">
            <v>-</v>
          </cell>
          <cell r="G715">
            <v>3.5161220524580098E-6</v>
          </cell>
          <cell r="H715">
            <v>5.2863455919039769E-6</v>
          </cell>
          <cell r="I715">
            <v>4.0913583551548064E-6</v>
          </cell>
        </row>
        <row r="716">
          <cell r="A716" t="str">
            <v>RHSA-WHLTHRD</v>
          </cell>
          <cell r="B716" t="str">
            <v>VAR_fout</v>
          </cell>
          <cell r="C716" t="str">
            <v>RHSA-WHLTHRD</v>
          </cell>
          <cell r="D716">
            <v>1.3170383545363264</v>
          </cell>
          <cell r="E716">
            <v>1.4633758916642852</v>
          </cell>
          <cell r="F716">
            <v>1.0499532712402226</v>
          </cell>
          <cell r="G716">
            <v>1.2254626082861262</v>
          </cell>
          <cell r="H716">
            <v>1.3986809966311231</v>
          </cell>
          <cell r="I716">
            <v>1.519699668281931</v>
          </cell>
        </row>
        <row r="717">
          <cell r="A717" t="str">
            <v>RHSA-WHLTHRD</v>
          </cell>
          <cell r="B717" t="str">
            <v>VAR_fin</v>
          </cell>
          <cell r="C717" t="str">
            <v>RHSA_LTH</v>
          </cell>
          <cell r="D717">
            <v>1.7104394214757475</v>
          </cell>
          <cell r="E717">
            <v>1.8955646265081438</v>
          </cell>
          <cell r="F717">
            <v>1.3547784145035118</v>
          </cell>
          <cell r="G717">
            <v>1.5711059080591363</v>
          </cell>
          <cell r="H717">
            <v>1.7704822742166118</v>
          </cell>
          <cell r="I717">
            <v>1.9236704661796595</v>
          </cell>
        </row>
        <row r="718">
          <cell r="A718" t="str">
            <v>RHSA-WHLTHRD</v>
          </cell>
          <cell r="B718" t="str">
            <v>VAR_ncap</v>
          </cell>
          <cell r="C718" t="str">
            <v>-</v>
          </cell>
          <cell r="E718">
            <v>2.8546163687994699E-2</v>
          </cell>
          <cell r="F718">
            <v>3.5709603917189799E-3</v>
          </cell>
          <cell r="G718">
            <v>0.22495680274927099</v>
          </cell>
          <cell r="H718">
            <v>2.26180794126686E-2</v>
          </cell>
          <cell r="I718">
            <v>4.1074245107008897E-2</v>
          </cell>
        </row>
        <row r="719">
          <cell r="A719" t="str">
            <v>RHSA-WHLTHRD</v>
          </cell>
          <cell r="B719" t="str">
            <v>VAR_cap</v>
          </cell>
          <cell r="C719" t="str">
            <v>-</v>
          </cell>
          <cell r="D719">
            <v>0.13737412127568699</v>
          </cell>
          <cell r="E719">
            <v>0.16531186051652891</v>
          </cell>
          <cell r="F719">
            <v>9.3805082994891195E-2</v>
          </cell>
          <cell r="G719">
            <v>0.31731130247445011</v>
          </cell>
          <cell r="H719">
            <v>0.18496545905032497</v>
          </cell>
          <cell r="I719">
            <v>0.22100851803171598</v>
          </cell>
        </row>
        <row r="720">
          <cell r="A720" t="str">
            <v>RHES-SHCONBR7</v>
          </cell>
          <cell r="B720" t="str">
            <v>VAR_fout</v>
          </cell>
          <cell r="C720" t="str">
            <v>RHES-SHCON</v>
          </cell>
          <cell r="E720">
            <v>2.8081907551548979E-5</v>
          </cell>
          <cell r="F720">
            <v>1.4002579952274619E-5</v>
          </cell>
          <cell r="G720">
            <v>1.3806135562277596E-5</v>
          </cell>
          <cell r="H720">
            <v>1.296103248330501E-5</v>
          </cell>
          <cell r="I720">
            <v>6.6859152379611477E-6</v>
          </cell>
        </row>
        <row r="721">
          <cell r="A721" t="str">
            <v>RHES-SHCONBR7</v>
          </cell>
          <cell r="B721" t="str">
            <v>VAR_fin</v>
          </cell>
          <cell r="C721" t="str">
            <v>CON</v>
          </cell>
          <cell r="E721">
            <v>2.8081907551548979E-5</v>
          </cell>
          <cell r="F721">
            <v>1.4002579952274619E-5</v>
          </cell>
          <cell r="G721">
            <v>1.3806135562277596E-5</v>
          </cell>
          <cell r="H721">
            <v>1.296103248330501E-5</v>
          </cell>
          <cell r="I721">
            <v>6.6859152379611477E-6</v>
          </cell>
        </row>
        <row r="722">
          <cell r="A722" t="str">
            <v>RHES-SHCONBR7</v>
          </cell>
          <cell r="B722" t="str">
            <v>VAR_ncap</v>
          </cell>
          <cell r="C722" t="str">
            <v>-</v>
          </cell>
          <cell r="E722">
            <v>2.3234066231585299E-6</v>
          </cell>
        </row>
        <row r="723">
          <cell r="A723" t="str">
            <v>RHES-SHCONBR7</v>
          </cell>
          <cell r="B723" t="str">
            <v>VAR_cap</v>
          </cell>
          <cell r="C723" t="str">
            <v>-</v>
          </cell>
          <cell r="E723">
            <v>2.3234066231585299E-6</v>
          </cell>
          <cell r="F723">
            <v>2.3234066231585299E-6</v>
          </cell>
          <cell r="G723">
            <v>2.3234066231585299E-6</v>
          </cell>
          <cell r="H723">
            <v>2.3234066231585299E-6</v>
          </cell>
          <cell r="I723">
            <v>1.34316377353806E-6</v>
          </cell>
        </row>
        <row r="724">
          <cell r="A724" t="str">
            <v>ITOT-SWHCONBR9</v>
          </cell>
          <cell r="B724" t="str">
            <v>VAR_fout</v>
          </cell>
          <cell r="C724" t="str">
            <v>ITOT-ELS</v>
          </cell>
          <cell r="E724">
            <v>5.0365332294345907E-6</v>
          </cell>
          <cell r="F724">
            <v>5.03761873720314E-6</v>
          </cell>
          <cell r="G724">
            <v>5.0445319162289825E-6</v>
          </cell>
          <cell r="H724">
            <v>2.1626619097982517E-6</v>
          </cell>
          <cell r="I724">
            <v>1.2981629345125059E-6</v>
          </cell>
        </row>
        <row r="725">
          <cell r="A725" t="str">
            <v>ITOT-SWHCONBR9</v>
          </cell>
          <cell r="B725" t="str">
            <v>VAR_fout</v>
          </cell>
          <cell r="C725" t="str">
            <v>ITOT-SWHC</v>
          </cell>
          <cell r="E725">
            <v>3.5125597749921778E-5</v>
          </cell>
          <cell r="F725">
            <v>3.5132593490597997E-5</v>
          </cell>
          <cell r="G725">
            <v>3.5177546765970402E-5</v>
          </cell>
          <cell r="H725">
            <v>1.6920895678252809E-5</v>
          </cell>
          <cell r="I725">
            <v>1.0671157340183967E-5</v>
          </cell>
        </row>
        <row r="726">
          <cell r="A726" t="str">
            <v>ITOT-SWHCONBR9</v>
          </cell>
          <cell r="B726" t="str">
            <v>VAR_fin</v>
          </cell>
          <cell r="C726" t="str">
            <v>CON</v>
          </cell>
          <cell r="E726">
            <v>4.1177567741626466E-5</v>
          </cell>
          <cell r="F726">
            <v>4.1185768814463663E-5</v>
          </cell>
          <cell r="G726">
            <v>4.1238467320978282E-5</v>
          </cell>
          <cell r="H726">
            <v>1.9836283869127895E-5</v>
          </cell>
          <cell r="I726">
            <v>1.2629716462150577E-5</v>
          </cell>
        </row>
        <row r="727">
          <cell r="A727" t="str">
            <v>ITOT-SWHCONBR9</v>
          </cell>
          <cell r="B727" t="str">
            <v>VAR_ncap</v>
          </cell>
          <cell r="C727" t="str">
            <v>-</v>
          </cell>
          <cell r="E727">
            <v>2.2179668886774399E-6</v>
          </cell>
          <cell r="H727">
            <v>4.9386240237898004E-7</v>
          </cell>
          <cell r="I727">
            <v>5.4594267667559598E-8</v>
          </cell>
        </row>
        <row r="728">
          <cell r="A728" t="str">
            <v>ITOT-SWHCONBR9</v>
          </cell>
          <cell r="B728" t="str">
            <v>VAR_cap</v>
          </cell>
          <cell r="C728" t="str">
            <v>-</v>
          </cell>
          <cell r="E728">
            <v>2.2179668886774399E-6</v>
          </cell>
          <cell r="F728">
            <v>2.2179668886774399E-6</v>
          </cell>
          <cell r="G728">
            <v>2.2179668886774399E-6</v>
          </cell>
          <cell r="H728">
            <v>1.04050410356714E-6</v>
          </cell>
          <cell r="I728">
            <v>6.4423328505963604E-7</v>
          </cell>
        </row>
        <row r="729">
          <cell r="A729" t="str">
            <v>SCOM-SHPLTBR</v>
          </cell>
          <cell r="B729" t="str">
            <v>VAR_fout</v>
          </cell>
          <cell r="C729" t="str">
            <v>SCOM-SHPLT</v>
          </cell>
          <cell r="D729">
            <v>1.8770700955730646</v>
          </cell>
          <cell r="E729">
            <v>2.1600820291150953</v>
          </cell>
          <cell r="F729">
            <v>0.46011599675274145</v>
          </cell>
          <cell r="G729">
            <v>0.90363898193431935</v>
          </cell>
          <cell r="H729">
            <v>1.2004353553503369</v>
          </cell>
          <cell r="I729">
            <v>1.3797453502543338</v>
          </cell>
        </row>
        <row r="730">
          <cell r="A730" t="str">
            <v>SCOM-SHPLTBR</v>
          </cell>
          <cell r="B730" t="str">
            <v>VAR_fin</v>
          </cell>
          <cell r="C730" t="str">
            <v>SCOMPLTBRC</v>
          </cell>
          <cell r="D730">
            <v>1.8770700955730646</v>
          </cell>
          <cell r="E730">
            <v>2.1600820291150953</v>
          </cell>
          <cell r="F730">
            <v>0.46011599675274145</v>
          </cell>
          <cell r="G730">
            <v>0.90363898193431935</v>
          </cell>
          <cell r="H730">
            <v>1.2004353553503369</v>
          </cell>
          <cell r="I730">
            <v>1.3797453502543338</v>
          </cell>
        </row>
        <row r="731">
          <cell r="A731" t="str">
            <v>SCOM-SHPLTBR</v>
          </cell>
          <cell r="B731" t="str">
            <v>VAR_fin</v>
          </cell>
          <cell r="C731" t="str">
            <v>SPLT</v>
          </cell>
          <cell r="D731">
            <v>2.0856334395256249</v>
          </cell>
          <cell r="E731">
            <v>2.6911607420882375</v>
          </cell>
          <cell r="F731">
            <v>0.70070705148073786</v>
          </cell>
          <cell r="G731">
            <v>1.3625825989010492</v>
          </cell>
          <cell r="H731">
            <v>1.8067907588529648</v>
          </cell>
          <cell r="I731">
            <v>2.078671887345052</v>
          </cell>
        </row>
        <row r="732">
          <cell r="A732" t="str">
            <v>SCOM-SHPLTBR</v>
          </cell>
          <cell r="B732" t="str">
            <v>VAR_ncap</v>
          </cell>
          <cell r="C732" t="str">
            <v>-</v>
          </cell>
          <cell r="D732">
            <v>1.5927043649873699E-4</v>
          </cell>
          <cell r="E732">
            <v>2.2234666631494499E-2</v>
          </cell>
          <cell r="F732">
            <v>6.98133906742879E-8</v>
          </cell>
          <cell r="G732">
            <v>9.2834080835030194E-8</v>
          </cell>
          <cell r="H732">
            <v>6.3648028825707498E-2</v>
          </cell>
          <cell r="I732">
            <v>5.2055746991216401E-2</v>
          </cell>
        </row>
        <row r="733">
          <cell r="A733" t="str">
            <v>SCOM-SHPLTBR</v>
          </cell>
          <cell r="B733" t="str">
            <v>VAR_cap</v>
          </cell>
          <cell r="C733" t="str">
            <v>-</v>
          </cell>
          <cell r="D733">
            <v>0.15067013856069275</v>
          </cell>
          <cell r="E733">
            <v>0.17290480519218732</v>
          </cell>
          <cell r="F733">
            <v>0.17289653063390942</v>
          </cell>
          <cell r="G733">
            <v>0.17289611233303531</v>
          </cell>
          <cell r="H733">
            <v>9.6462168839233517E-2</v>
          </cell>
          <cell r="I733">
            <v>0.11212739865403758</v>
          </cell>
        </row>
        <row r="734">
          <cell r="A734" t="str">
            <v>ITOT-SWHELCHP</v>
          </cell>
          <cell r="B734" t="str">
            <v>VAR_fout</v>
          </cell>
          <cell r="C734" t="str">
            <v>ITOT-SWHAELCH</v>
          </cell>
          <cell r="D734">
            <v>1.1081287334153798</v>
          </cell>
          <cell r="E734">
            <v>1.4007909870011725</v>
          </cell>
          <cell r="F734">
            <v>1.4863520972587148</v>
          </cell>
          <cell r="G734">
            <v>1.4863581568083633</v>
          </cell>
          <cell r="H734">
            <v>1.4863613826739412</v>
          </cell>
          <cell r="I734">
            <v>1.587592937765812</v>
          </cell>
        </row>
        <row r="735">
          <cell r="A735" t="str">
            <v>ITOT-SWHELCHP</v>
          </cell>
          <cell r="B735" t="str">
            <v>VAR_fin</v>
          </cell>
          <cell r="C735" t="str">
            <v>ITOT_ELC</v>
          </cell>
          <cell r="D735">
            <v>0.35966759533183701</v>
          </cell>
          <cell r="E735">
            <v>0.4510623353258697</v>
          </cell>
          <cell r="F735">
            <v>0.4730030134968356</v>
          </cell>
          <cell r="G735">
            <v>0.46394082823830723</v>
          </cell>
          <cell r="H735">
            <v>0.44681726787055126</v>
          </cell>
          <cell r="I735">
            <v>0.4602599678367939</v>
          </cell>
        </row>
        <row r="736">
          <cell r="A736" t="str">
            <v>ITOT-SWHELCHP</v>
          </cell>
          <cell r="B736" t="str">
            <v>VAR_fin</v>
          </cell>
          <cell r="C736" t="str">
            <v>ITOTELCHPC</v>
          </cell>
          <cell r="D736">
            <v>1.1081287334153798</v>
          </cell>
          <cell r="E736">
            <v>1.4007909870011725</v>
          </cell>
          <cell r="F736">
            <v>1.4863520972587148</v>
          </cell>
          <cell r="G736">
            <v>1.4863581568083633</v>
          </cell>
          <cell r="H736">
            <v>1.4863613826739412</v>
          </cell>
          <cell r="I736">
            <v>1.587592937765812</v>
          </cell>
        </row>
        <row r="737">
          <cell r="A737" t="str">
            <v>ITOT-SWHELCHP</v>
          </cell>
          <cell r="B737" t="str">
            <v>VAR_ncap</v>
          </cell>
          <cell r="C737" t="str">
            <v>-</v>
          </cell>
          <cell r="E737">
            <v>1.5932731873682798E-2</v>
          </cell>
          <cell r="F737">
            <v>4.6422422032221097E-3</v>
          </cell>
          <cell r="G737">
            <v>8.3205598662035205E-7</v>
          </cell>
          <cell r="H737">
            <v>2.71630003636745E-2</v>
          </cell>
          <cell r="I737">
            <v>4.4274156111913897E-2</v>
          </cell>
        </row>
        <row r="738">
          <cell r="A738" t="str">
            <v>ITOT-SWHELCHP</v>
          </cell>
          <cell r="B738" t="str">
            <v>VAR_cap</v>
          </cell>
          <cell r="C738" t="str">
            <v>-</v>
          </cell>
          <cell r="D738">
            <v>6.02631234918991E-2</v>
          </cell>
          <cell r="E738">
            <v>7.6195827594251822E-2</v>
          </cell>
          <cell r="F738">
            <v>8.0837991244993343E-2</v>
          </cell>
          <cell r="G738">
            <v>8.0838683721454169E-2</v>
          </cell>
          <cell r="H738">
            <v>8.0842760927515814E-2</v>
          </cell>
          <cell r="I738">
            <v>8.6345478810917128E-2</v>
          </cell>
        </row>
        <row r="739">
          <cell r="A739" t="str">
            <v>RHES-SHCONBR8</v>
          </cell>
          <cell r="B739" t="str">
            <v>VAR_fout</v>
          </cell>
          <cell r="C739" t="str">
            <v>RHES-SHCON</v>
          </cell>
          <cell r="E739">
            <v>6.4369529096751434E-6</v>
          </cell>
          <cell r="F739">
            <v>2.9970851930674781E-6</v>
          </cell>
          <cell r="G739">
            <v>2.968304704775826E-6</v>
          </cell>
          <cell r="H739">
            <v>2.8813749512774926E-6</v>
          </cell>
          <cell r="I739">
            <v>1.2989208045003913E-6</v>
          </cell>
        </row>
        <row r="740">
          <cell r="A740" t="str">
            <v>RHES-SHCONBR8</v>
          </cell>
          <cell r="B740" t="str">
            <v>VAR_fin</v>
          </cell>
          <cell r="C740" t="str">
            <v>CON</v>
          </cell>
          <cell r="E740">
            <v>6.4369529096751434E-6</v>
          </cell>
          <cell r="F740">
            <v>2.9970851930674781E-6</v>
          </cell>
          <cell r="G740">
            <v>2.968304704775826E-6</v>
          </cell>
          <cell r="H740">
            <v>2.8813749512774926E-6</v>
          </cell>
          <cell r="I740">
            <v>1.2989208045003913E-6</v>
          </cell>
        </row>
        <row r="741">
          <cell r="A741" t="str">
            <v>RHES-SHCONBR8</v>
          </cell>
          <cell r="B741" t="str">
            <v>VAR_ncap</v>
          </cell>
          <cell r="C741" t="str">
            <v>-</v>
          </cell>
          <cell r="E741">
            <v>5.82963546776571E-7</v>
          </cell>
        </row>
        <row r="742">
          <cell r="A742" t="str">
            <v>RHES-SHCONBR8</v>
          </cell>
          <cell r="B742" t="str">
            <v>VAR_cap</v>
          </cell>
          <cell r="C742" t="str">
            <v>-</v>
          </cell>
          <cell r="E742">
            <v>5.82963546776571E-7</v>
          </cell>
          <cell r="F742">
            <v>5.82963546776571E-7</v>
          </cell>
          <cell r="G742">
            <v>5.82963546776571E-7</v>
          </cell>
          <cell r="H742">
            <v>5.82963546776571E-7</v>
          </cell>
          <cell r="I742">
            <v>3.3701182974983898E-7</v>
          </cell>
        </row>
        <row r="743">
          <cell r="A743" t="str">
            <v>RHEM-SHWODBR</v>
          </cell>
          <cell r="B743" t="str">
            <v>VAR_fout</v>
          </cell>
          <cell r="C743" t="str">
            <v>RHEM-SHWOD</v>
          </cell>
          <cell r="D743">
            <v>4.7439183462201058</v>
          </cell>
          <cell r="E743">
            <v>4.7450908333394732</v>
          </cell>
          <cell r="F743">
            <v>4.8657710737249174</v>
          </cell>
          <cell r="G743">
            <v>5.368714203321785</v>
          </cell>
          <cell r="H743">
            <v>5.2696474341395829</v>
          </cell>
          <cell r="I743">
            <v>4.8797759643754697</v>
          </cell>
        </row>
        <row r="744">
          <cell r="A744" t="str">
            <v>RHEM-SHWODBR</v>
          </cell>
          <cell r="B744" t="str">
            <v>VAR_fin</v>
          </cell>
          <cell r="C744" t="str">
            <v>RHEMWODBRC</v>
          </cell>
          <cell r="D744">
            <v>4.7439183462201058</v>
          </cell>
          <cell r="E744">
            <v>4.7450908333394732</v>
          </cell>
          <cell r="F744">
            <v>4.8657710737249174</v>
          </cell>
          <cell r="G744">
            <v>5.368714203321785</v>
          </cell>
          <cell r="H744">
            <v>5.2696474341395829</v>
          </cell>
          <cell r="I744">
            <v>4.8797759643754697</v>
          </cell>
        </row>
        <row r="745">
          <cell r="A745" t="str">
            <v>RHEM-SHWODBR</v>
          </cell>
          <cell r="B745" t="str">
            <v>VAR_fin</v>
          </cell>
          <cell r="C745" t="str">
            <v>RWOD</v>
          </cell>
          <cell r="D745">
            <v>6.5887754808612584</v>
          </cell>
          <cell r="E745">
            <v>6.5861975850572883</v>
          </cell>
          <cell r="F745">
            <v>6.7472423721116179</v>
          </cell>
          <cell r="G745">
            <v>7.3294191139369467</v>
          </cell>
          <cell r="H745">
            <v>7.105184978175747</v>
          </cell>
          <cell r="I745">
            <v>6.5157029660318981</v>
          </cell>
        </row>
        <row r="746">
          <cell r="A746" t="str">
            <v>RHEM-SHWODBR</v>
          </cell>
          <cell r="B746" t="str">
            <v>VAR_ncap</v>
          </cell>
          <cell r="C746" t="str">
            <v>-</v>
          </cell>
          <cell r="D746">
            <v>2.53900327365927E-6</v>
          </cell>
          <cell r="E746">
            <v>4.2245916100030097E-3</v>
          </cell>
          <cell r="F746">
            <v>4.2971188961693097E-3</v>
          </cell>
          <cell r="G746">
            <v>3.5512092295423597E-2</v>
          </cell>
          <cell r="H746">
            <v>9.6849307340297397E-2</v>
          </cell>
          <cell r="I746">
            <v>0.16877567425529399</v>
          </cell>
        </row>
        <row r="747">
          <cell r="A747" t="str">
            <v>RHEM-SHWODBR</v>
          </cell>
          <cell r="B747" t="str">
            <v>VAR_cap</v>
          </cell>
          <cell r="C747" t="str">
            <v>-</v>
          </cell>
          <cell r="D747">
            <v>0.3350743179582667</v>
          </cell>
          <cell r="E747">
            <v>0.33929890956826969</v>
          </cell>
          <cell r="F747">
            <v>0.34359599329031559</v>
          </cell>
          <cell r="G747">
            <v>0.37910805455406382</v>
          </cell>
          <cell r="H747">
            <v>0.37277764429328819</v>
          </cell>
          <cell r="I747">
            <v>0.34519730519032005</v>
          </cell>
        </row>
        <row r="748">
          <cell r="A748" t="str">
            <v>RHES-SHCONBR9</v>
          </cell>
          <cell r="B748" t="str">
            <v>VAR_fout</v>
          </cell>
          <cell r="C748" t="str">
            <v>RHES-SHCON</v>
          </cell>
          <cell r="E748">
            <v>9.9044079547403409E-7</v>
          </cell>
          <cell r="F748">
            <v>2.8370918137236689E-7</v>
          </cell>
          <cell r="G748">
            <v>2.8130450279216404E-7</v>
          </cell>
          <cell r="H748">
            <v>2.7749451072974396E-7</v>
          </cell>
        </row>
        <row r="749">
          <cell r="A749" t="str">
            <v>RHES-SHCONBR9</v>
          </cell>
          <cell r="B749" t="str">
            <v>VAR_fin</v>
          </cell>
          <cell r="C749" t="str">
            <v>CON</v>
          </cell>
          <cell r="E749">
            <v>9.9044079547403409E-7</v>
          </cell>
          <cell r="F749">
            <v>2.8370918137236689E-7</v>
          </cell>
          <cell r="G749">
            <v>2.8130450279216404E-7</v>
          </cell>
          <cell r="H749">
            <v>2.7749451072974396E-7</v>
          </cell>
        </row>
        <row r="750">
          <cell r="A750" t="str">
            <v>RHES-SHCONBR9</v>
          </cell>
          <cell r="B750" t="str">
            <v>VAR_ncap</v>
          </cell>
          <cell r="C750" t="str">
            <v>-</v>
          </cell>
          <cell r="E750">
            <v>1.3852023620494E-7</v>
          </cell>
        </row>
        <row r="751">
          <cell r="A751" t="str">
            <v>RHES-SHCONBR9</v>
          </cell>
          <cell r="B751" t="str">
            <v>VAR_cap</v>
          </cell>
          <cell r="C751" t="str">
            <v>-</v>
          </cell>
          <cell r="E751">
            <v>1.3852023620494E-7</v>
          </cell>
          <cell r="F751">
            <v>1.3852023620494E-7</v>
          </cell>
          <cell r="G751">
            <v>1.3852023620494E-7</v>
          </cell>
          <cell r="H751">
            <v>1.3852023620494E-7</v>
          </cell>
          <cell r="I751">
            <v>8.0078691916389199E-8</v>
          </cell>
        </row>
        <row r="752">
          <cell r="A752" t="str">
            <v>D-RHNS_LTH_CHPNGA</v>
          </cell>
          <cell r="B752" t="str">
            <v>VAR_fout</v>
          </cell>
          <cell r="C752" t="str">
            <v>RHSA_LTH</v>
          </cell>
          <cell r="E752">
            <v>2.3469803412391729E-7</v>
          </cell>
          <cell r="F752">
            <v>1.1997577142685762E-5</v>
          </cell>
          <cell r="G752">
            <v>1.3989034125757502E-5</v>
          </cell>
          <cell r="H752">
            <v>2.5467056042311533E-6</v>
          </cell>
          <cell r="I752">
            <v>5.7749519241960088E-6</v>
          </cell>
        </row>
        <row r="753">
          <cell r="A753" t="str">
            <v>D-RHNS_LTH_CHPNGA</v>
          </cell>
          <cell r="B753" t="str">
            <v>VAR_fout</v>
          </cell>
          <cell r="C753" t="str">
            <v>LTH</v>
          </cell>
          <cell r="G753">
            <v>4.1951536078616703E-8</v>
          </cell>
          <cell r="H753">
            <v>1.3354113347282711E-6</v>
          </cell>
          <cell r="I753">
            <v>4.0677300647269125E-6</v>
          </cell>
        </row>
        <row r="754">
          <cell r="A754" t="str">
            <v>D-RHNS_LTH_CHPNGA</v>
          </cell>
          <cell r="B754" t="str">
            <v>VAR_fout</v>
          </cell>
          <cell r="C754" t="str">
            <v>RHNS_LTH_CHPNGA_ON</v>
          </cell>
          <cell r="E754">
            <v>8.6813264418032299E-4</v>
          </cell>
          <cell r="F754">
            <v>9.9357206070668346E-4</v>
          </cell>
          <cell r="G754">
            <v>1.0008258349279153E-3</v>
          </cell>
          <cell r="H754">
            <v>1.5316369690679785E-3</v>
          </cell>
          <cell r="I754">
            <v>5.1398329150854219E-3</v>
          </cell>
        </row>
        <row r="755">
          <cell r="A755" t="str">
            <v>D-RHNS_LTH_CHPNGA</v>
          </cell>
          <cell r="B755" t="str">
            <v>VAR_fin</v>
          </cell>
          <cell r="C755" t="str">
            <v>RHNS_LTH_CHPNGA</v>
          </cell>
          <cell r="E755">
            <v>8.6894814820144951E-4</v>
          </cell>
          <cell r="F755">
            <v>1.0064005812472818E-3</v>
          </cell>
          <cell r="G755">
            <v>1.0159190352226793E-3</v>
          </cell>
          <cell r="H755">
            <v>1.5367347899245922E-3</v>
          </cell>
          <cell r="I755">
            <v>5.1502718727251887E-3</v>
          </cell>
        </row>
        <row r="756">
          <cell r="A756" t="str">
            <v>D-SLFO</v>
          </cell>
          <cell r="B756" t="str">
            <v>VAR_fout</v>
          </cell>
          <cell r="C756" t="str">
            <v>CO2</v>
          </cell>
          <cell r="D756">
            <v>2267.7886229543901</v>
          </cell>
          <cell r="E756">
            <v>2087.4071407054898</v>
          </cell>
          <cell r="F756">
            <v>1409.6617633364799</v>
          </cell>
          <cell r="G756">
            <v>833.82961035712106</v>
          </cell>
          <cell r="H756">
            <v>434.437634894626</v>
          </cell>
          <cell r="I756">
            <v>111.598895376496</v>
          </cell>
        </row>
        <row r="757">
          <cell r="A757" t="str">
            <v>D-SLFO</v>
          </cell>
          <cell r="B757" t="str">
            <v>VAR_fout</v>
          </cell>
          <cell r="C757" t="str">
            <v>SLFO</v>
          </cell>
          <cell r="D757">
            <v>30.256633786710971</v>
          </cell>
          <cell r="E757">
            <v>27.850000119416624</v>
          </cell>
          <cell r="F757">
            <v>18.807615832607183</v>
          </cell>
          <cell r="G757">
            <v>11.124917765349194</v>
          </cell>
          <cell r="H757">
            <v>5.7962894182456619</v>
          </cell>
          <cell r="I757">
            <v>1.4889791354447539</v>
          </cell>
        </row>
        <row r="758">
          <cell r="A758" t="str">
            <v>D-SLFO</v>
          </cell>
          <cell r="B758" t="str">
            <v>VAR_fin</v>
          </cell>
          <cell r="C758" t="str">
            <v>LFO</v>
          </cell>
          <cell r="D758">
            <v>30.770537624889979</v>
          </cell>
          <cell r="E758">
            <v>28.323027689355353</v>
          </cell>
          <cell r="F758">
            <v>19.127025282720201</v>
          </cell>
          <cell r="G758">
            <v>11.313834604574229</v>
          </cell>
          <cell r="H758">
            <v>5.8946761858158085</v>
          </cell>
          <cell r="I758">
            <v>1.5142319589755284</v>
          </cell>
        </row>
        <row r="759">
          <cell r="A759" t="str">
            <v>D-SLFO</v>
          </cell>
          <cell r="B759" t="str">
            <v>VAR_fin</v>
          </cell>
          <cell r="C759" t="str">
            <v>BDS</v>
          </cell>
          <cell r="F759">
            <v>3.4807168862338365E-5</v>
          </cell>
          <cell r="G759">
            <v>3.801871920762553E-5</v>
          </cell>
          <cell r="H759">
            <v>6.2233737499183033E-5</v>
          </cell>
          <cell r="I759">
            <v>3.7424215844973466E-5</v>
          </cell>
        </row>
        <row r="760">
          <cell r="A760" t="str">
            <v>D-RCOA</v>
          </cell>
          <cell r="B760" t="str">
            <v>VAR_fout</v>
          </cell>
          <cell r="C760" t="str">
            <v>CO2</v>
          </cell>
          <cell r="D760">
            <v>9.2700527830488806</v>
          </cell>
          <cell r="E760">
            <v>8.8791805310449092</v>
          </cell>
          <cell r="F760">
            <v>2.2083363814424102</v>
          </cell>
          <cell r="G760">
            <v>0.43814820234977397</v>
          </cell>
        </row>
        <row r="761">
          <cell r="A761" t="str">
            <v>D-RCOA</v>
          </cell>
          <cell r="B761" t="str">
            <v>VAR_fout</v>
          </cell>
          <cell r="C761" t="str">
            <v>RCOA</v>
          </cell>
          <cell r="D761">
            <v>0.10000056939642804</v>
          </cell>
          <cell r="E761">
            <v>9.5784040248596727E-2</v>
          </cell>
          <cell r="F761">
            <v>2.3822398936811314E-2</v>
          </cell>
          <cell r="G761">
            <v>4.7265178247009087E-3</v>
          </cell>
        </row>
        <row r="762">
          <cell r="A762" t="str">
            <v>D-RCOA</v>
          </cell>
          <cell r="B762" t="str">
            <v>VAR_fin</v>
          </cell>
          <cell r="C762" t="str">
            <v>COA</v>
          </cell>
          <cell r="D762">
            <v>0.10000056939642804</v>
          </cell>
          <cell r="E762">
            <v>9.5784040248596727E-2</v>
          </cell>
          <cell r="F762">
            <v>2.3822398936811314E-2</v>
          </cell>
          <cell r="G762">
            <v>4.7265178247009087E-3</v>
          </cell>
        </row>
        <row r="763">
          <cell r="A763" t="str">
            <v>D-RHEM_KEV_WOD_ELC_CHP</v>
          </cell>
          <cell r="B763" t="str">
            <v>VAR_fout</v>
          </cell>
          <cell r="C763" t="str">
            <v>ELC5</v>
          </cell>
          <cell r="G763">
            <v>1.5698234550118222E-7</v>
          </cell>
          <cell r="H763">
            <v>3.2311507365486301E-6</v>
          </cell>
          <cell r="I763">
            <v>4.7201679333773665E-6</v>
          </cell>
        </row>
        <row r="764">
          <cell r="A764" t="str">
            <v>D-RHEM_KEV_WOD_ELC_CHP</v>
          </cell>
          <cell r="B764" t="str">
            <v>VAR_fout</v>
          </cell>
          <cell r="C764" t="str">
            <v>RHEM_ELC</v>
          </cell>
          <cell r="G764">
            <v>1.6709988817395709E-7</v>
          </cell>
          <cell r="H764">
            <v>3.2350368169086733E-6</v>
          </cell>
          <cell r="I764">
            <v>4.7270845476662913E-6</v>
          </cell>
        </row>
        <row r="765">
          <cell r="A765" t="str">
            <v>D-RHEM_KEV_WOD_ELC_CHP</v>
          </cell>
          <cell r="B765" t="str">
            <v>VAR_fin</v>
          </cell>
          <cell r="C765" t="str">
            <v>RHEM_KEV_WOD_ELC_CHP</v>
          </cell>
          <cell r="G765">
            <v>4.285057369662094E-6</v>
          </cell>
          <cell r="H765">
            <v>7.0865676184059517E-6</v>
          </cell>
          <cell r="I765">
            <v>8.9097956427651603E-6</v>
          </cell>
        </row>
        <row r="766">
          <cell r="A766" t="str">
            <v>RHES-SHSTG-SOL</v>
          </cell>
          <cell r="B766" t="str">
            <v>VAR_fout</v>
          </cell>
          <cell r="C766" t="str">
            <v>RHES-SHASOL</v>
          </cell>
          <cell r="E766">
            <v>7.7456684390988717E-3</v>
          </cell>
          <cell r="F766">
            <v>7.1587791467569648E-2</v>
          </cell>
          <cell r="G766">
            <v>6.0776690716515432E-3</v>
          </cell>
          <cell r="H766">
            <v>6.2636800200185083E-2</v>
          </cell>
          <cell r="I766">
            <v>6.790815775046985E-2</v>
          </cell>
        </row>
        <row r="767">
          <cell r="A767" t="str">
            <v>RHES-SHSTG-SOL</v>
          </cell>
          <cell r="B767" t="str">
            <v>VAR_fin</v>
          </cell>
          <cell r="C767" t="str">
            <v>RHES-SHASOL</v>
          </cell>
          <cell r="E767">
            <v>7.7461293660595343E-3</v>
          </cell>
          <cell r="F767">
            <v>7.159312929502186E-2</v>
          </cell>
          <cell r="G767">
            <v>6.0902267912814655E-3</v>
          </cell>
          <cell r="H767">
            <v>6.2644568723637717E-2</v>
          </cell>
          <cell r="I767">
            <v>6.7916104933416668E-2</v>
          </cell>
        </row>
        <row r="768">
          <cell r="A768" t="str">
            <v>RHES-SHSTG-SOL</v>
          </cell>
          <cell r="B768" t="str">
            <v>VAR_ncap</v>
          </cell>
          <cell r="C768" t="str">
            <v>-</v>
          </cell>
          <cell r="D768">
            <v>6.7587920617658405E-4</v>
          </cell>
          <cell r="E768">
            <v>1.04842424012944E-2</v>
          </cell>
          <cell r="F768">
            <v>3.3605936946765999E-3</v>
          </cell>
          <cell r="G768">
            <v>2.4991695894072398E-7</v>
          </cell>
          <cell r="H768">
            <v>9.8054624294868602E-3</v>
          </cell>
          <cell r="I768">
            <v>4.4362701708704601E-3</v>
          </cell>
        </row>
        <row r="769">
          <cell r="A769" t="str">
            <v>RHES-SHSTG-SOL</v>
          </cell>
          <cell r="B769" t="str">
            <v>VAR_cap</v>
          </cell>
          <cell r="C769" t="str">
            <v>-</v>
          </cell>
          <cell r="D769">
            <v>6.7587920617658405E-4</v>
          </cell>
          <cell r="E769">
            <v>1.1160121607471001E-2</v>
          </cell>
          <cell r="F769">
            <v>1.45207153021476E-2</v>
          </cell>
          <cell r="G769">
            <v>1.4520965219106599E-2</v>
          </cell>
          <cell r="H769">
            <v>1.1362734045107299E-2</v>
          </cell>
          <cell r="I769">
            <v>1.1959287191732001E-2</v>
          </cell>
        </row>
        <row r="770">
          <cell r="A770" t="str">
            <v>D-ITOT_LTH</v>
          </cell>
          <cell r="B770" t="str">
            <v>VAR_fout</v>
          </cell>
          <cell r="C770" t="str">
            <v>ITOT_LTH_DH</v>
          </cell>
          <cell r="D770">
            <v>7.1200004337135532</v>
          </cell>
          <cell r="E770">
            <v>7.628906100343559</v>
          </cell>
          <cell r="F770">
            <v>10.379284540245788</v>
          </cell>
          <cell r="G770">
            <v>10.379284172522027</v>
          </cell>
          <cell r="H770">
            <v>10.379596787183333</v>
          </cell>
          <cell r="I770">
            <v>11.380057423776465</v>
          </cell>
        </row>
        <row r="771">
          <cell r="A771" t="str">
            <v>D-ITOT_LTH</v>
          </cell>
          <cell r="B771" t="str">
            <v>VAR_fin</v>
          </cell>
          <cell r="C771" t="str">
            <v>LTH</v>
          </cell>
          <cell r="D771">
            <v>7.7403361620439535</v>
          </cell>
          <cell r="E771">
            <v>8.2914009883569033</v>
          </cell>
          <cell r="F771">
            <v>11.276177264388718</v>
          </cell>
          <cell r="G771">
            <v>11.268775856182971</v>
          </cell>
          <cell r="H771">
            <v>11.254341906441594</v>
          </cell>
          <cell r="I771">
            <v>12.322961901085433</v>
          </cell>
        </row>
        <row r="772">
          <cell r="A772" t="str">
            <v>D-ITOT_LTH</v>
          </cell>
          <cell r="B772" t="str">
            <v>VAR_ncap</v>
          </cell>
          <cell r="C772" t="str">
            <v>-</v>
          </cell>
          <cell r="D772">
            <v>0.38720575827666998</v>
          </cell>
          <cell r="E772">
            <v>2.3631114202667401E-8</v>
          </cell>
          <cell r="F772">
            <v>6.1411340900391704E-8</v>
          </cell>
          <cell r="G772">
            <v>1.7044642516053202E-8</v>
          </cell>
          <cell r="H772">
            <v>4.4961495081155502E-6</v>
          </cell>
          <cell r="I772">
            <v>3.7322807055132502E-2</v>
          </cell>
        </row>
        <row r="773">
          <cell r="A773" t="str">
            <v>D-ITOT_LTH</v>
          </cell>
          <cell r="B773" t="str">
            <v>VAR_cap</v>
          </cell>
          <cell r="C773" t="str">
            <v>-</v>
          </cell>
          <cell r="D773">
            <v>0.38720575827666998</v>
          </cell>
          <cell r="E773">
            <v>0.38720578190778399</v>
          </cell>
          <cell r="F773">
            <v>0.387205843319125</v>
          </cell>
          <cell r="G773">
            <v>0.38720586036376697</v>
          </cell>
          <cell r="H773">
            <v>0.38721749608101202</v>
          </cell>
          <cell r="I773">
            <v>0.42454030313614399</v>
          </cell>
        </row>
        <row r="774">
          <cell r="A774" t="str">
            <v>D-IH2</v>
          </cell>
          <cell r="B774" t="str">
            <v>VAR_fout</v>
          </cell>
          <cell r="C774" t="str">
            <v>IH2</v>
          </cell>
          <cell r="G774">
            <v>4.5402809834158746E-4</v>
          </cell>
          <cell r="H774">
            <v>1.1984148047430216E-3</v>
          </cell>
          <cell r="I774">
            <v>3.2012173611814924E-3</v>
          </cell>
        </row>
        <row r="775">
          <cell r="A775" t="str">
            <v>D-IH2</v>
          </cell>
          <cell r="B775" t="str">
            <v>VAR_fin</v>
          </cell>
          <cell r="C775" t="str">
            <v>H2</v>
          </cell>
          <cell r="G775">
            <v>4.5748706056598844E-4</v>
          </cell>
          <cell r="H775">
            <v>1.2075447937324915E-3</v>
          </cell>
          <cell r="I775">
            <v>3.225605477170062E-3</v>
          </cell>
        </row>
        <row r="776">
          <cell r="A776" t="str">
            <v>D-IH2</v>
          </cell>
          <cell r="B776" t="str">
            <v>VAR_ncap</v>
          </cell>
          <cell r="C776" t="str">
            <v>-</v>
          </cell>
          <cell r="G776">
            <v>3.6063859553444599E-5</v>
          </cell>
          <cell r="H776">
            <v>1.88284726063763E-6</v>
          </cell>
          <cell r="I776">
            <v>5.4928850380259597E-5</v>
          </cell>
        </row>
        <row r="777">
          <cell r="A777" t="str">
            <v>D-IH2</v>
          </cell>
          <cell r="B777" t="str">
            <v>VAR_cap</v>
          </cell>
          <cell r="C777" t="str">
            <v>-</v>
          </cell>
          <cell r="G777">
            <v>3.6063859553444599E-5</v>
          </cell>
          <cell r="H777">
            <v>7.3211509491798198E-5</v>
          </cell>
          <cell r="I777">
            <v>1.2814035987205799E-4</v>
          </cell>
        </row>
        <row r="778">
          <cell r="A778" t="str">
            <v>D-RHNM_LTH_CHPWOD</v>
          </cell>
          <cell r="B778" t="str">
            <v>VAR_fout</v>
          </cell>
          <cell r="C778" t="str">
            <v>RHNM_LTH_CHPWOD_ON</v>
          </cell>
          <cell r="G778">
            <v>5.5961610314508685E-6</v>
          </cell>
          <cell r="H778">
            <v>8.5581194034346105E-6</v>
          </cell>
          <cell r="I778">
            <v>8.431249996972999E-6</v>
          </cell>
        </row>
        <row r="779">
          <cell r="A779" t="str">
            <v>D-RHNM_LTH_CHPWOD</v>
          </cell>
          <cell r="B779" t="str">
            <v>VAR_fout</v>
          </cell>
          <cell r="C779" t="str">
            <v>RHSA_LTH</v>
          </cell>
          <cell r="G779">
            <v>1.3376336583527861E-6</v>
          </cell>
          <cell r="H779">
            <v>4.0609036259496149E-6</v>
          </cell>
          <cell r="I779">
            <v>7.7922526997627527E-6</v>
          </cell>
        </row>
        <row r="780">
          <cell r="A780" t="str">
            <v>D-RHNM_LTH_CHPWOD</v>
          </cell>
          <cell r="B780" t="str">
            <v>VAR_fout</v>
          </cell>
          <cell r="C780" t="str">
            <v>LTH</v>
          </cell>
          <cell r="H780">
            <v>3.1825201172467938E-7</v>
          </cell>
          <cell r="I780">
            <v>2.3534667268683247E-7</v>
          </cell>
        </row>
        <row r="781">
          <cell r="A781" t="str">
            <v>D-RHNM_LTH_CHPWOD</v>
          </cell>
          <cell r="B781" t="str">
            <v>VAR_fin</v>
          </cell>
          <cell r="C781" t="str">
            <v>RHNM_LTH_CHPWOD</v>
          </cell>
          <cell r="G781">
            <v>8.5663023436722665E-6</v>
          </cell>
          <cell r="H781">
            <v>1.4013381395624238E-5</v>
          </cell>
          <cell r="I781">
            <v>1.7895967453588877E-5</v>
          </cell>
        </row>
        <row r="782">
          <cell r="A782" t="str">
            <v>RHNS-SHWODBR</v>
          </cell>
          <cell r="B782" t="str">
            <v>VAR_fout</v>
          </cell>
          <cell r="C782" t="str">
            <v>RHNS-SHWOD</v>
          </cell>
          <cell r="E782">
            <v>2.6568450808556923E-2</v>
          </cell>
          <cell r="F782">
            <v>3.8652251725069309E-2</v>
          </cell>
          <cell r="G782">
            <v>7.6204819003494892E-2</v>
          </cell>
          <cell r="H782">
            <v>0.13715158738396008</v>
          </cell>
          <cell r="I782">
            <v>0.15222896941362271</v>
          </cell>
        </row>
        <row r="783">
          <cell r="A783" t="str">
            <v>RHNS-SHWODBR</v>
          </cell>
          <cell r="B783" t="str">
            <v>VAR_fin</v>
          </cell>
          <cell r="C783" t="str">
            <v>RHNSWODBRC</v>
          </cell>
          <cell r="E783">
            <v>2.6568450808556923E-2</v>
          </cell>
          <cell r="F783">
            <v>3.8652251725069309E-2</v>
          </cell>
          <cell r="G783">
            <v>7.6204819003494892E-2</v>
          </cell>
          <cell r="H783">
            <v>0.13715158738396008</v>
          </cell>
          <cell r="I783">
            <v>0.15222896941362271</v>
          </cell>
        </row>
        <row r="784">
          <cell r="A784" t="str">
            <v>RHNS-SHWODBR</v>
          </cell>
          <cell r="B784" t="str">
            <v>VAR_fin</v>
          </cell>
          <cell r="C784" t="str">
            <v>RWOD</v>
          </cell>
          <cell r="E784">
            <v>3.6432923670658583E-2</v>
          </cell>
          <cell r="F784">
            <v>5.2014365487747488E-2</v>
          </cell>
          <cell r="G784">
            <v>0.10210465406880165</v>
          </cell>
          <cell r="H784">
            <v>0.18302054817601163</v>
          </cell>
          <cell r="I784">
            <v>0.20401624657125048</v>
          </cell>
        </row>
        <row r="785">
          <cell r="A785" t="str">
            <v>RHNS-SHWODBR</v>
          </cell>
          <cell r="B785" t="str">
            <v>VAR_ncap</v>
          </cell>
          <cell r="C785" t="str">
            <v>-</v>
          </cell>
          <cell r="E785">
            <v>2.9146358779757599E-3</v>
          </cell>
          <cell r="F785">
            <v>2.63770007154062E-3</v>
          </cell>
        </row>
        <row r="786">
          <cell r="A786" t="str">
            <v>RHNS-SHWODBR</v>
          </cell>
          <cell r="B786" t="str">
            <v>VAR_cap</v>
          </cell>
          <cell r="C786" t="str">
            <v>-</v>
          </cell>
          <cell r="E786">
            <v>2.9146358779757599E-3</v>
          </cell>
          <cell r="F786">
            <v>5.5523359495163798E-3</v>
          </cell>
          <cell r="G786">
            <v>5.5523245936968208E-3</v>
          </cell>
          <cell r="H786">
            <v>2.6217890218093943E-2</v>
          </cell>
          <cell r="I786">
            <v>1.1089953695598408E-2</v>
          </cell>
        </row>
        <row r="787">
          <cell r="A787" t="str">
            <v>D-RHNM_NKEV_GAS_ELC_CHP</v>
          </cell>
          <cell r="B787" t="str">
            <v>VAR_fout</v>
          </cell>
          <cell r="C787" t="str">
            <v>ELC5</v>
          </cell>
          <cell r="E787">
            <v>6.0033175284787037E-4</v>
          </cell>
          <cell r="F787">
            <v>2.9009237183832005E-2</v>
          </cell>
          <cell r="G787">
            <v>7.132944392413261E-2</v>
          </cell>
          <cell r="H787">
            <v>0.14179292417946693</v>
          </cell>
          <cell r="I787">
            <v>0.10981558423197439</v>
          </cell>
        </row>
        <row r="788">
          <cell r="A788" t="str">
            <v>D-RHNM_NKEV_GAS_ELC_CHP</v>
          </cell>
          <cell r="B788" t="str">
            <v>VAR_fout</v>
          </cell>
          <cell r="C788" t="str">
            <v>RHNM_ELC</v>
          </cell>
          <cell r="E788">
            <v>5.9998920976288316E-4</v>
          </cell>
          <cell r="F788">
            <v>2.8940168517832543E-2</v>
          </cell>
          <cell r="G788">
            <v>7.0936969582814771E-2</v>
          </cell>
          <cell r="H788">
            <v>0.14032333402773114</v>
          </cell>
          <cell r="I788">
            <v>0.10901512864849094</v>
          </cell>
        </row>
        <row r="789">
          <cell r="A789" t="str">
            <v>D-RHNM_NKEV_GAS_ELC_CHP</v>
          </cell>
          <cell r="B789" t="str">
            <v>VAR_fin</v>
          </cell>
          <cell r="C789" t="str">
            <v>RHNM_NKEV_GAS_ELC_CHP</v>
          </cell>
          <cell r="E789">
            <v>1.2003209626107539E-3</v>
          </cell>
          <cell r="F789">
            <v>5.7948963227237006E-2</v>
          </cell>
          <cell r="G789">
            <v>0.14226641350694741</v>
          </cell>
          <cell r="H789">
            <v>0.28211625820719799</v>
          </cell>
          <cell r="I789">
            <v>0.21883071288046535</v>
          </cell>
        </row>
        <row r="790">
          <cell r="A790" t="str">
            <v>D-RLFO</v>
          </cell>
          <cell r="B790" t="str">
            <v>VAR_fout</v>
          </cell>
          <cell r="C790" t="str">
            <v>CO2</v>
          </cell>
          <cell r="D790">
            <v>4514.4819151603497</v>
          </cell>
          <cell r="E790">
            <v>3846.5255841050098</v>
          </cell>
          <cell r="F790">
            <v>2941.3935752372299</v>
          </cell>
          <cell r="G790">
            <v>1760.2161491530801</v>
          </cell>
          <cell r="H790">
            <v>791.61920162287902</v>
          </cell>
          <cell r="I790">
            <v>208.14188070771101</v>
          </cell>
        </row>
        <row r="791">
          <cell r="A791" t="str">
            <v>D-RLFO</v>
          </cell>
          <cell r="B791" t="str">
            <v>VAR_fout</v>
          </cell>
          <cell r="C791" t="str">
            <v>RLFO</v>
          </cell>
          <cell r="D791">
            <v>60.231815549805361</v>
          </cell>
          <cell r="E791">
            <v>51.32000168422244</v>
          </cell>
          <cell r="F791">
            <v>39.243845706208091</v>
          </cell>
          <cell r="G791">
            <v>23.484684861208617</v>
          </cell>
          <cell r="H791">
            <v>10.561774541995126</v>
          </cell>
          <cell r="I791">
            <v>2.7770476219982969</v>
          </cell>
        </row>
        <row r="792">
          <cell r="A792" t="str">
            <v>D-RLFO</v>
          </cell>
          <cell r="B792" t="str">
            <v>VAR_fin</v>
          </cell>
          <cell r="C792" t="str">
            <v>LFO</v>
          </cell>
          <cell r="D792">
            <v>61.254842810859458</v>
          </cell>
          <cell r="E792">
            <v>52.191663285006953</v>
          </cell>
          <cell r="F792">
            <v>39.910360586665242</v>
          </cell>
          <cell r="G792">
            <v>23.883529839254749</v>
          </cell>
          <cell r="H792">
            <v>10.741101785927798</v>
          </cell>
          <cell r="I792">
            <v>2.8241774858576778</v>
          </cell>
        </row>
        <row r="793">
          <cell r="A793" t="str">
            <v>D-RLFO</v>
          </cell>
          <cell r="B793" t="str">
            <v>VAR_fin</v>
          </cell>
          <cell r="C793" t="str">
            <v>BDS</v>
          </cell>
          <cell r="F793">
            <v>3.5255035510277214E-5</v>
          </cell>
          <cell r="G793">
            <v>3.8446120511954593E-5</v>
          </cell>
          <cell r="H793">
            <v>6.2721037480460844E-5</v>
          </cell>
          <cell r="I793">
            <v>3.7888584952392677E-5</v>
          </cell>
        </row>
        <row r="794">
          <cell r="A794" t="str">
            <v>D-SCOM_LTH_CHPBIO</v>
          </cell>
          <cell r="B794" t="str">
            <v>VAR_fout</v>
          </cell>
          <cell r="C794" t="str">
            <v>SCOM_LTH_CHPBIO_ON</v>
          </cell>
          <cell r="D794">
            <v>1.4243078707263588</v>
          </cell>
          <cell r="E794">
            <v>1.5427976473042238</v>
          </cell>
          <cell r="F794">
            <v>1.4057960070548581</v>
          </cell>
          <cell r="G794">
            <v>1.1802729155344516</v>
          </cell>
          <cell r="H794">
            <v>0.77889818621477547</v>
          </cell>
          <cell r="I794">
            <v>0.66259740742873074</v>
          </cell>
        </row>
        <row r="795">
          <cell r="A795" t="str">
            <v>D-SCOM_LTH_CHPBIO</v>
          </cell>
          <cell r="B795" t="str">
            <v>VAR_fout</v>
          </cell>
          <cell r="C795" t="str">
            <v>LTH</v>
          </cell>
          <cell r="E795">
            <v>3.5528894796489366E-2</v>
          </cell>
          <cell r="F795">
            <v>8.3897287656444192E-2</v>
          </cell>
          <cell r="G795">
            <v>0.14971361142408604</v>
          </cell>
          <cell r="H795">
            <v>0.23114705166664717</v>
          </cell>
          <cell r="I795">
            <v>0.34794368218092125</v>
          </cell>
        </row>
        <row r="796">
          <cell r="A796" t="str">
            <v>D-SCOM_LTH_CHPBIO</v>
          </cell>
          <cell r="B796" t="str">
            <v>VAR_fin</v>
          </cell>
          <cell r="C796" t="str">
            <v>SCOM_LTH_CHPBIO</v>
          </cell>
          <cell r="D796">
            <v>1.4243078707263588</v>
          </cell>
          <cell r="E796">
            <v>1.5783265421007153</v>
          </cell>
          <cell r="F796">
            <v>1.4896932947113022</v>
          </cell>
          <cell r="G796">
            <v>1.3299865269585376</v>
          </cell>
          <cell r="H796">
            <v>1.0100452378814229</v>
          </cell>
          <cell r="I796">
            <v>1.0105410896096527</v>
          </cell>
        </row>
        <row r="797">
          <cell r="A797" t="str">
            <v>D-SCOM_LTH_CHPHFC</v>
          </cell>
          <cell r="B797" t="str">
            <v>VAR_fout</v>
          </cell>
          <cell r="C797" t="str">
            <v>SCOM_LTH_CHPHFC_ON</v>
          </cell>
          <cell r="G797">
            <v>1.4910232284435048E-4</v>
          </cell>
          <cell r="H797">
            <v>2.5341530964774451E-4</v>
          </cell>
          <cell r="I797">
            <v>2.2304431234715439E-4</v>
          </cell>
        </row>
        <row r="798">
          <cell r="A798" t="str">
            <v>D-SCOM_LTH_CHPHFC</v>
          </cell>
          <cell r="B798" t="str">
            <v>VAR_fout</v>
          </cell>
          <cell r="C798" t="str">
            <v>LTH</v>
          </cell>
          <cell r="H798">
            <v>3.6648834896150573E-7</v>
          </cell>
          <cell r="I798">
            <v>4.5841169031525352E-7</v>
          </cell>
        </row>
        <row r="799">
          <cell r="A799" t="str">
            <v>D-SCOM_LTH_CHPHFC</v>
          </cell>
          <cell r="B799" t="str">
            <v>VAR_fin</v>
          </cell>
          <cell r="C799" t="str">
            <v>SCOM_LTH_CHPHFC</v>
          </cell>
          <cell r="G799">
            <v>1.4963333803815504E-4</v>
          </cell>
          <cell r="H799">
            <v>2.5459235853521464E-4</v>
          </cell>
          <cell r="I799">
            <v>2.2438300553651432E-4</v>
          </cell>
        </row>
        <row r="800">
          <cell r="A800" t="str">
            <v>D-SCOM_NKEV_GAS_ELC_CHP</v>
          </cell>
          <cell r="B800" t="str">
            <v>VAR_fout</v>
          </cell>
          <cell r="C800" t="str">
            <v>ELC5</v>
          </cell>
          <cell r="D800">
            <v>0.19383504150472683</v>
          </cell>
          <cell r="E800">
            <v>0.31417830859465168</v>
          </cell>
          <cell r="F800">
            <v>0.24592814394030235</v>
          </cell>
          <cell r="G800">
            <v>0.62190207141763354</v>
          </cell>
          <cell r="H800">
            <v>1.1967109179057251</v>
          </cell>
          <cell r="I800">
            <v>1.2525772934265107</v>
          </cell>
        </row>
        <row r="801">
          <cell r="A801" t="str">
            <v>D-SCOM_NKEV_GAS_ELC_CHP</v>
          </cell>
          <cell r="B801" t="str">
            <v>VAR_fout</v>
          </cell>
          <cell r="C801" t="str">
            <v>SCOM_ELC</v>
          </cell>
          <cell r="D801">
            <v>0.40056190485131921</v>
          </cell>
          <cell r="E801">
            <v>0.31168510988829995</v>
          </cell>
          <cell r="F801">
            <v>0.24522330019192279</v>
          </cell>
          <cell r="G801">
            <v>0.61691202648665766</v>
          </cell>
          <cell r="H801">
            <v>1.1838327111056068</v>
          </cell>
          <cell r="I801">
            <v>1.2438414250719656</v>
          </cell>
        </row>
        <row r="802">
          <cell r="A802" t="str">
            <v>D-SCOM_NKEV_GAS_ELC_CHP</v>
          </cell>
          <cell r="B802" t="str">
            <v>VAR_fin</v>
          </cell>
          <cell r="C802" t="str">
            <v>SCOM_NKEV_GAS_ELC_CHP</v>
          </cell>
          <cell r="D802">
            <v>0.59439694635604623</v>
          </cell>
          <cell r="E802">
            <v>0.62586341848295191</v>
          </cell>
          <cell r="F802">
            <v>0.49115098421558845</v>
          </cell>
          <cell r="G802">
            <v>1.2388140979042905</v>
          </cell>
          <cell r="H802">
            <v>2.3805436290113318</v>
          </cell>
          <cell r="I802">
            <v>2.4964187184984725</v>
          </cell>
        </row>
        <row r="803">
          <cell r="A803" t="str">
            <v>RHEM-SHLTHDH</v>
          </cell>
          <cell r="B803" t="str">
            <v>VAR_fout</v>
          </cell>
          <cell r="C803" t="str">
            <v>RHEM-SHLTHD</v>
          </cell>
          <cell r="D803">
            <v>2.8776218689266981</v>
          </cell>
          <cell r="E803">
            <v>3.7887299071123084</v>
          </cell>
          <cell r="F803">
            <v>3.9126250489371652</v>
          </cell>
          <cell r="G803">
            <v>4.2859119102194674</v>
          </cell>
          <cell r="H803">
            <v>4.4356043634788946</v>
          </cell>
          <cell r="I803">
            <v>4.4360972557790053</v>
          </cell>
        </row>
        <row r="804">
          <cell r="A804" t="str">
            <v>RHEM-SHLTHDH</v>
          </cell>
          <cell r="B804" t="str">
            <v>VAR_fin</v>
          </cell>
          <cell r="C804" t="str">
            <v>RHEMLTHDHC</v>
          </cell>
          <cell r="D804">
            <v>2.8776218689266981</v>
          </cell>
          <cell r="E804">
            <v>3.7887299071123084</v>
          </cell>
          <cell r="F804">
            <v>3.9126250489371652</v>
          </cell>
          <cell r="G804">
            <v>4.2859119102194674</v>
          </cell>
          <cell r="H804">
            <v>4.4356043634788946</v>
          </cell>
          <cell r="I804">
            <v>4.4360972557790053</v>
          </cell>
        </row>
        <row r="805">
          <cell r="A805" t="str">
            <v>RHEM-SHLTHDH</v>
          </cell>
          <cell r="B805" t="str">
            <v>VAR_fin</v>
          </cell>
          <cell r="C805" t="str">
            <v>RHEM_LTH_DH</v>
          </cell>
          <cell r="D805">
            <v>2.9066887564916168</v>
          </cell>
          <cell r="E805">
            <v>3.9840372065940097</v>
          </cell>
          <cell r="F805">
            <v>4.3841694184566071</v>
          </cell>
          <cell r="G805">
            <v>4.7747356447764924</v>
          </cell>
          <cell r="H805">
            <v>4.9128566748591904</v>
          </cell>
          <cell r="I805">
            <v>4.8725548153282157</v>
          </cell>
        </row>
        <row r="806">
          <cell r="A806" t="str">
            <v>RHEM-SHLTHDH</v>
          </cell>
          <cell r="B806" t="str">
            <v>VAR_ncap</v>
          </cell>
          <cell r="C806" t="str">
            <v>-</v>
          </cell>
          <cell r="D806">
            <v>1.4935673514036201E-4</v>
          </cell>
          <cell r="E806">
            <v>0.61622578277578399</v>
          </cell>
          <cell r="F806">
            <v>4.0633497087760404E-3</v>
          </cell>
          <cell r="G806">
            <v>3.39731136943295E-3</v>
          </cell>
          <cell r="H806">
            <v>2.1052999278510401E-3</v>
          </cell>
          <cell r="I806">
            <v>1.0946583418630701E-2</v>
          </cell>
        </row>
        <row r="807">
          <cell r="A807" t="str">
            <v>RHEM-SHLTHDH</v>
          </cell>
          <cell r="B807" t="str">
            <v>VAR_cap</v>
          </cell>
          <cell r="C807" t="str">
            <v>-</v>
          </cell>
          <cell r="D807">
            <v>0.31577482384682837</v>
          </cell>
          <cell r="E807">
            <v>0.93154522473213219</v>
          </cell>
          <cell r="F807">
            <v>0.60107315598866395</v>
          </cell>
          <cell r="G807">
            <v>0.47320974127956195</v>
          </cell>
          <cell r="H807">
            <v>0.38777376345285386</v>
          </cell>
          <cell r="I807">
            <v>0.39397985493551202</v>
          </cell>
        </row>
        <row r="808">
          <cell r="A808" t="str">
            <v>D-ITOT_SOLELC</v>
          </cell>
          <cell r="B808" t="str">
            <v>VAR_fout</v>
          </cell>
          <cell r="C808" t="str">
            <v>ITOT_ELC</v>
          </cell>
          <cell r="D808">
            <v>3.5176252291281727</v>
          </cell>
          <cell r="E808">
            <v>4.8496309735518084</v>
          </cell>
          <cell r="F808">
            <v>9.5942982135186199</v>
          </cell>
          <cell r="G808">
            <v>12.279833024888282</v>
          </cell>
          <cell r="H808">
            <v>16.36498862230204</v>
          </cell>
          <cell r="I808">
            <v>21.006740259674814</v>
          </cell>
        </row>
        <row r="809">
          <cell r="A809" t="str">
            <v>D-ITOT_SOLELC</v>
          </cell>
          <cell r="B809" t="str">
            <v>VAR_fout</v>
          </cell>
          <cell r="C809" t="str">
            <v>ELC5</v>
          </cell>
          <cell r="D809">
            <v>3.287705793568941E-4</v>
          </cell>
          <cell r="E809">
            <v>2.0592315631140048E-4</v>
          </cell>
          <cell r="F809">
            <v>2.0927481416494105E-4</v>
          </cell>
          <cell r="G809">
            <v>2.6688393186694446E-2</v>
          </cell>
          <cell r="H809">
            <v>0.17435695534746204</v>
          </cell>
          <cell r="I809">
            <v>1.2210022037968691</v>
          </cell>
        </row>
        <row r="810">
          <cell r="A810" t="str">
            <v>D-ITOT_SOLELC</v>
          </cell>
          <cell r="B810" t="str">
            <v>VAR_fin</v>
          </cell>
          <cell r="C810" t="str">
            <v>ITOT_SOL_ELC</v>
          </cell>
          <cell r="D810">
            <v>3.517953999707534</v>
          </cell>
          <cell r="E810">
            <v>4.8498367414894448</v>
          </cell>
          <cell r="F810">
            <v>9.5945074883327859</v>
          </cell>
          <cell r="G810">
            <v>12.306521378029078</v>
          </cell>
          <cell r="H810">
            <v>16.53934547658957</v>
          </cell>
          <cell r="I810">
            <v>22.227742325821644</v>
          </cell>
        </row>
        <row r="811">
          <cell r="A811" t="str">
            <v>D-SWOD</v>
          </cell>
          <cell r="B811" t="str">
            <v>VAR_fout</v>
          </cell>
          <cell r="C811" t="str">
            <v>SWOD</v>
          </cell>
          <cell r="D811">
            <v>8.5743674577531568</v>
          </cell>
          <cell r="E811">
            <v>8.6406505038144061</v>
          </cell>
          <cell r="F811">
            <v>9.936059002953769</v>
          </cell>
          <cell r="G811">
            <v>11.666260081610433</v>
          </cell>
          <cell r="H811">
            <v>11.345272956230582</v>
          </cell>
          <cell r="I811">
            <v>10.72844860878434</v>
          </cell>
        </row>
        <row r="812">
          <cell r="A812" t="str">
            <v>D-SWOD</v>
          </cell>
          <cell r="B812" t="str">
            <v>VAR_fin</v>
          </cell>
          <cell r="C812" t="str">
            <v>WOD</v>
          </cell>
          <cell r="D812">
            <v>8.5743674577531568</v>
          </cell>
          <cell r="E812">
            <v>8.6406505038144061</v>
          </cell>
          <cell r="F812">
            <v>9.936059002953769</v>
          </cell>
          <cell r="G812">
            <v>11.666260081610433</v>
          </cell>
          <cell r="H812">
            <v>11.345272956230582</v>
          </cell>
          <cell r="I812">
            <v>10.72844860878434</v>
          </cell>
        </row>
        <row r="813">
          <cell r="A813" t="str">
            <v>D-RSH2R</v>
          </cell>
          <cell r="B813" t="str">
            <v>VAR_fout</v>
          </cell>
          <cell r="C813" t="str">
            <v>RSH2</v>
          </cell>
          <cell r="G813">
            <v>2.6870734193793362E-4</v>
          </cell>
          <cell r="H813">
            <v>4.8518781232949175E-4</v>
          </cell>
          <cell r="I813">
            <v>3.3210637439370298E-4</v>
          </cell>
        </row>
        <row r="814">
          <cell r="A814" t="str">
            <v>D-RSH2R</v>
          </cell>
          <cell r="B814" t="str">
            <v>VAR_fin</v>
          </cell>
          <cell r="C814" t="str">
            <v>H2</v>
          </cell>
          <cell r="G814">
            <v>2.6870734193793362E-4</v>
          </cell>
          <cell r="H814">
            <v>4.8518781232949175E-4</v>
          </cell>
          <cell r="I814">
            <v>3.3210637439370298E-4</v>
          </cell>
        </row>
        <row r="815">
          <cell r="A815" t="str">
            <v>D-RSH2R</v>
          </cell>
          <cell r="B815" t="str">
            <v>VAR_ncap</v>
          </cell>
          <cell r="C815" t="str">
            <v>-</v>
          </cell>
          <cell r="G815">
            <v>1.4513807128470299E-5</v>
          </cell>
          <cell r="H815">
            <v>2.1066214820767099E-5</v>
          </cell>
          <cell r="I815">
            <v>8.7106336181021605E-6</v>
          </cell>
        </row>
        <row r="816">
          <cell r="A816" t="str">
            <v>D-RSH2R</v>
          </cell>
          <cell r="B816" t="str">
            <v>VAR_cap</v>
          </cell>
          <cell r="C816" t="str">
            <v>-</v>
          </cell>
          <cell r="G816">
            <v>1.4513807128470299E-5</v>
          </cell>
          <cell r="H816">
            <v>2.54841395080262E-5</v>
          </cell>
          <cell r="I816">
            <v>1.5926259782695501E-5</v>
          </cell>
        </row>
        <row r="817">
          <cell r="A817" t="str">
            <v>SCOM-SHLTHCHPBIO</v>
          </cell>
          <cell r="B817" t="str">
            <v>VAR_fout</v>
          </cell>
          <cell r="C817" t="str">
            <v>SCOM-SHLTHC-BIO</v>
          </cell>
          <cell r="D817">
            <v>1.4100647920190956</v>
          </cell>
          <cell r="E817">
            <v>1.5273696708311824</v>
          </cell>
          <cell r="F817">
            <v>1.3917380469843101</v>
          </cell>
          <cell r="G817">
            <v>1.1684701863791074</v>
          </cell>
          <cell r="H817">
            <v>0.77110920435262775</v>
          </cell>
          <cell r="I817">
            <v>0.65597143335444352</v>
          </cell>
        </row>
        <row r="818">
          <cell r="A818" t="str">
            <v>SCOM-SHLTHCHPBIO</v>
          </cell>
          <cell r="B818" t="str">
            <v>VAR_fin</v>
          </cell>
          <cell r="C818" t="str">
            <v>SCOM_LTH_CHPBIO_ON</v>
          </cell>
          <cell r="D818">
            <v>1.4243078707263588</v>
          </cell>
          <cell r="E818">
            <v>1.5427976473042238</v>
          </cell>
          <cell r="F818">
            <v>1.4057960070548581</v>
          </cell>
          <cell r="G818">
            <v>1.1802729155344516</v>
          </cell>
          <cell r="H818">
            <v>0.77889818621477547</v>
          </cell>
          <cell r="I818">
            <v>0.66259740742873074</v>
          </cell>
        </row>
        <row r="819">
          <cell r="A819" t="str">
            <v>SCOM-SHLTHCHPBIO</v>
          </cell>
          <cell r="B819" t="str">
            <v>VAR_fin</v>
          </cell>
          <cell r="C819" t="str">
            <v>SCOMLTHCHPC</v>
          </cell>
          <cell r="D819">
            <v>1.4100647920190956</v>
          </cell>
          <cell r="E819">
            <v>1.5273696708311824</v>
          </cell>
          <cell r="F819">
            <v>1.3917380469843101</v>
          </cell>
          <cell r="G819">
            <v>1.1684701863791074</v>
          </cell>
          <cell r="H819">
            <v>0.77110920435262775</v>
          </cell>
          <cell r="I819">
            <v>0.65597143335444352</v>
          </cell>
        </row>
        <row r="820">
          <cell r="A820" t="str">
            <v>SCOM-SHLTHCHPBIO</v>
          </cell>
          <cell r="B820" t="str">
            <v>VAR_ncap</v>
          </cell>
          <cell r="C820" t="str">
            <v>-</v>
          </cell>
          <cell r="D820">
            <v>1.5928684542941801E-4</v>
          </cell>
          <cell r="E820">
            <v>9.4288637520762705E-2</v>
          </cell>
          <cell r="F820">
            <v>1.3972945590026299E-2</v>
          </cell>
          <cell r="G820">
            <v>4.86366554675068E-3</v>
          </cell>
          <cell r="H820">
            <v>3.9059112601430003E-2</v>
          </cell>
          <cell r="I820">
            <v>3.1241786257104599E-2</v>
          </cell>
        </row>
        <row r="821">
          <cell r="A821" t="str">
            <v>SCOM-SHLTHCHPBIO</v>
          </cell>
          <cell r="B821" t="str">
            <v>VAR_cap</v>
          </cell>
          <cell r="C821" t="str">
            <v>-</v>
          </cell>
          <cell r="D821">
            <v>0.10929897442446841</v>
          </cell>
          <cell r="E821">
            <v>0.20267208410933635</v>
          </cell>
          <cell r="F821">
            <v>0.2124804337975208</v>
          </cell>
          <cell r="G821">
            <v>0.15817867821513271</v>
          </cell>
          <cell r="H821">
            <v>8.6668137398059203E-2</v>
          </cell>
          <cell r="I821">
            <v>7.5546304878418222E-2</v>
          </cell>
        </row>
        <row r="822">
          <cell r="A822" t="str">
            <v>D-RSH2</v>
          </cell>
          <cell r="B822" t="str">
            <v>VAR_fout</v>
          </cell>
          <cell r="C822" t="str">
            <v>RSH2</v>
          </cell>
          <cell r="G822">
            <v>2.1580396698350182E-4</v>
          </cell>
          <cell r="H822">
            <v>3.7564723980327609E-4</v>
          </cell>
          <cell r="I822">
            <v>4.1843117281909907E-4</v>
          </cell>
        </row>
        <row r="823">
          <cell r="A823" t="str">
            <v>D-RSH2</v>
          </cell>
          <cell r="B823" t="str">
            <v>VAR_fin</v>
          </cell>
          <cell r="C823" t="str">
            <v>H2</v>
          </cell>
          <cell r="G823">
            <v>2.1744804533988188E-4</v>
          </cell>
          <cell r="H823">
            <v>3.7850906623412074E-4</v>
          </cell>
          <cell r="I823">
            <v>4.2161894385260947E-4</v>
          </cell>
        </row>
        <row r="824">
          <cell r="A824" t="str">
            <v>D-RSH2</v>
          </cell>
          <cell r="B824" t="str">
            <v>VAR_ncap</v>
          </cell>
          <cell r="C824" t="str">
            <v>-</v>
          </cell>
          <cell r="G824">
            <v>1.6151487854885401E-5</v>
          </cell>
          <cell r="H824">
            <v>2.0501406733817001E-7</v>
          </cell>
          <cell r="I824">
            <v>2.2713303809097799E-7</v>
          </cell>
        </row>
        <row r="825">
          <cell r="A825" t="str">
            <v>D-RSH2</v>
          </cell>
          <cell r="B825" t="str">
            <v>VAR_cap</v>
          </cell>
          <cell r="C825" t="str">
            <v>-</v>
          </cell>
          <cell r="G825">
            <v>1.6151487854885401E-5</v>
          </cell>
          <cell r="H825">
            <v>2.90118522176187E-5</v>
          </cell>
          <cell r="I825">
            <v>2.9238985255709599E-5</v>
          </cell>
        </row>
        <row r="826">
          <cell r="A826" t="str">
            <v>RHES-SHNGABR</v>
          </cell>
          <cell r="B826" t="str">
            <v>VAR_fout</v>
          </cell>
          <cell r="C826" t="str">
            <v>CO2_R</v>
          </cell>
          <cell r="D826">
            <v>1043.13503147499</v>
          </cell>
          <cell r="E826">
            <v>1134.2443858126201</v>
          </cell>
          <cell r="F826">
            <v>553.21901542841999</v>
          </cell>
          <cell r="G826">
            <v>465.75279707788798</v>
          </cell>
          <cell r="H826">
            <v>346.54477758696402</v>
          </cell>
          <cell r="I826">
            <v>248.857022080652</v>
          </cell>
        </row>
        <row r="827">
          <cell r="A827" t="str">
            <v>RHES-SHNGABR</v>
          </cell>
          <cell r="B827" t="str">
            <v>VAR_fout</v>
          </cell>
          <cell r="C827" t="str">
            <v>RHES-SHNGA</v>
          </cell>
          <cell r="D827">
            <v>17.570536877681629</v>
          </cell>
          <cell r="E827">
            <v>18.839956653489132</v>
          </cell>
          <cell r="F827">
            <v>8.9950034459670505</v>
          </cell>
          <cell r="G827">
            <v>7.6445445850261047</v>
          </cell>
          <cell r="H827">
            <v>5.7870480366803001</v>
          </cell>
          <cell r="I827">
            <v>4.199172587543595</v>
          </cell>
        </row>
        <row r="828">
          <cell r="A828" t="str">
            <v>RHES-SHNGABR</v>
          </cell>
          <cell r="B828" t="str">
            <v>VAR_fin</v>
          </cell>
          <cell r="C828" t="str">
            <v>RNGA</v>
          </cell>
          <cell r="D828">
            <v>18.495301976506976</v>
          </cell>
          <cell r="E828">
            <v>20.110716060507453</v>
          </cell>
          <cell r="F828">
            <v>9.8088477912840393</v>
          </cell>
          <cell r="G828">
            <v>8.2580283169838236</v>
          </cell>
          <cell r="H828">
            <v>6.1444109501234676</v>
          </cell>
          <cell r="I828">
            <v>4.412358547529287</v>
          </cell>
        </row>
        <row r="829">
          <cell r="A829" t="str">
            <v>RHES-SHNGABR</v>
          </cell>
          <cell r="B829" t="str">
            <v>VAR_ncap</v>
          </cell>
          <cell r="C829" t="str">
            <v>-</v>
          </cell>
          <cell r="E829">
            <v>0.10012003709283</v>
          </cell>
          <cell r="F829">
            <v>4.3689332283405903E-8</v>
          </cell>
          <cell r="G829">
            <v>3.99040523297528E-8</v>
          </cell>
          <cell r="H829">
            <v>0.35145942673297798</v>
          </cell>
          <cell r="I829">
            <v>3.5330248602367498E-2</v>
          </cell>
        </row>
        <row r="830">
          <cell r="A830" t="str">
            <v>RHES-SHNGABR</v>
          </cell>
          <cell r="B830" t="str">
            <v>VAR_cap</v>
          </cell>
          <cell r="C830" t="str">
            <v>-</v>
          </cell>
          <cell r="D830">
            <v>1.4219190615860799</v>
          </cell>
          <cell r="E830">
            <v>1.5220390986789099</v>
          </cell>
          <cell r="F830">
            <v>1.5220386527328644</v>
          </cell>
          <cell r="G830">
            <v>1.5220384178668471</v>
          </cell>
          <cell r="H830">
            <v>0.46834603124693619</v>
          </cell>
          <cell r="I830">
            <v>0.33983851219285727</v>
          </cell>
        </row>
        <row r="831">
          <cell r="A831" t="str">
            <v>SCOM-SHLTHCHPHFC</v>
          </cell>
          <cell r="B831" t="str">
            <v>VAR_fout</v>
          </cell>
          <cell r="C831" t="str">
            <v>SCOM-SHLTHC-HFC</v>
          </cell>
          <cell r="G831">
            <v>1.4761129961590706E-4</v>
          </cell>
          <cell r="H831">
            <v>2.5088115655126712E-4</v>
          </cell>
          <cell r="I831">
            <v>2.2081386922368296E-4</v>
          </cell>
        </row>
        <row r="832">
          <cell r="A832" t="str">
            <v>SCOM-SHLTHCHPHFC</v>
          </cell>
          <cell r="B832" t="str">
            <v>VAR_fin</v>
          </cell>
          <cell r="C832" t="str">
            <v>SCOM_LTH_CHPHFC_ON</v>
          </cell>
          <cell r="G832">
            <v>1.4910232284435048E-4</v>
          </cell>
          <cell r="H832">
            <v>2.5341530964774451E-4</v>
          </cell>
          <cell r="I832">
            <v>2.2304431234715439E-4</v>
          </cell>
        </row>
        <row r="833">
          <cell r="A833" t="str">
            <v>SCOM-SHLTHCHPHFC</v>
          </cell>
          <cell r="B833" t="str">
            <v>VAR_fin</v>
          </cell>
          <cell r="C833" t="str">
            <v>SCOMLTHCHPC</v>
          </cell>
          <cell r="G833">
            <v>1.4761129961590706E-4</v>
          </cell>
          <cell r="H833">
            <v>2.5088115655126712E-4</v>
          </cell>
          <cell r="I833">
            <v>2.2081386922368296E-4</v>
          </cell>
        </row>
        <row r="834">
          <cell r="A834" t="str">
            <v>SCOM-SHLTHCHPHFC</v>
          </cell>
          <cell r="B834" t="str">
            <v>VAR_ncap</v>
          </cell>
          <cell r="C834" t="str">
            <v>-</v>
          </cell>
          <cell r="D834">
            <v>1.58534602303082E-4</v>
          </cell>
          <cell r="E834">
            <v>5.3376960937044698E-3</v>
          </cell>
          <cell r="G834">
            <v>3.4714724680929001E-5</v>
          </cell>
          <cell r="H834">
            <v>3.6228750022783903E-5</v>
          </cell>
          <cell r="I834">
            <v>3.7141616529163797E-5</v>
          </cell>
        </row>
        <row r="835">
          <cell r="A835" t="str">
            <v>SCOM-SHLTHCHPHFC</v>
          </cell>
          <cell r="B835" t="str">
            <v>VAR_cap</v>
          </cell>
          <cell r="C835" t="str">
            <v>-</v>
          </cell>
          <cell r="D835">
            <v>1.58534602303082E-4</v>
          </cell>
          <cell r="E835">
            <v>5.4203551770760873E-3</v>
          </cell>
          <cell r="F835">
            <v>-1.7915329705853189E-9</v>
          </cell>
          <cell r="G835">
            <v>3.471397068871996E-5</v>
          </cell>
          <cell r="H835">
            <v>5.8511658972839494E-5</v>
          </cell>
          <cell r="I835">
            <v>5.1629293795204605E-5</v>
          </cell>
        </row>
        <row r="836">
          <cell r="A836" t="str">
            <v>RHSA-WHNGABR</v>
          </cell>
          <cell r="B836" t="str">
            <v>VAR_fout</v>
          </cell>
          <cell r="C836" t="str">
            <v>RHSA-WHNGA</v>
          </cell>
          <cell r="D836">
            <v>6.3804487716036959</v>
          </cell>
          <cell r="E836">
            <v>4.8728217332182568</v>
          </cell>
          <cell r="F836">
            <v>6.1942160022295498</v>
          </cell>
          <cell r="G836">
            <v>5.345336119406733</v>
          </cell>
          <cell r="H836">
            <v>3.8127892936116665</v>
          </cell>
          <cell r="I836">
            <v>2.3730942196959113</v>
          </cell>
        </row>
        <row r="837">
          <cell r="A837" t="str">
            <v>RHSA-WHNGABR</v>
          </cell>
          <cell r="B837" t="str">
            <v>VAR_fout</v>
          </cell>
          <cell r="C837" t="str">
            <v>CO2_R</v>
          </cell>
          <cell r="D837">
            <v>479.809747624598</v>
          </cell>
          <cell r="E837">
            <v>364.49223574735998</v>
          </cell>
          <cell r="F837">
            <v>459.67602963913998</v>
          </cell>
          <cell r="G837">
            <v>391.52851575914298</v>
          </cell>
          <cell r="H837">
            <v>272.20419767050402</v>
          </cell>
          <cell r="I837">
            <v>167.303142488562</v>
          </cell>
        </row>
        <row r="838">
          <cell r="A838" t="str">
            <v>RHSA-WHNGABR</v>
          </cell>
          <cell r="B838" t="str">
            <v>VAR_fin</v>
          </cell>
          <cell r="C838" t="str">
            <v>RNGA</v>
          </cell>
          <cell r="D838">
            <v>8.5072650288049356</v>
          </cell>
          <cell r="E838">
            <v>6.4626282933929113</v>
          </cell>
          <cell r="F838">
            <v>8.1502842134599263</v>
          </cell>
          <cell r="G838">
            <v>6.9419949602684881</v>
          </cell>
          <cell r="H838">
            <v>4.8263155615337512</v>
          </cell>
          <cell r="I838">
            <v>2.9663677746198895</v>
          </cell>
        </row>
        <row r="839">
          <cell r="A839" t="str">
            <v>RHSA-WHNGABR</v>
          </cell>
          <cell r="B839" t="str">
            <v>VAR_ncap</v>
          </cell>
          <cell r="C839" t="str">
            <v>-</v>
          </cell>
          <cell r="E839">
            <v>8.7895988239437002E-8</v>
          </cell>
          <cell r="F839">
            <v>1.17146567189699E-7</v>
          </cell>
          <cell r="G839">
            <v>7.3863883434135201E-8</v>
          </cell>
          <cell r="H839">
            <v>6.0743370514063401E-2</v>
          </cell>
          <cell r="I839">
            <v>3.35738512528721E-2</v>
          </cell>
        </row>
        <row r="840">
          <cell r="A840" t="str">
            <v>RHSA-WHNGABR</v>
          </cell>
          <cell r="B840" t="str">
            <v>VAR_cap</v>
          </cell>
          <cell r="C840" t="str">
            <v>-</v>
          </cell>
          <cell r="D840">
            <v>0.43610075802020798</v>
          </cell>
          <cell r="E840">
            <v>0.43610058643124094</v>
          </cell>
          <cell r="F840">
            <v>0.43610042673782262</v>
          </cell>
          <cell r="G840">
            <v>0.43610020472890892</v>
          </cell>
          <cell r="H840">
            <v>0.2606134263324254</v>
          </cell>
          <cell r="I840">
            <v>0.16220125778806815</v>
          </cell>
        </row>
        <row r="841">
          <cell r="A841" t="str">
            <v>ITOT-SWHWSTBR</v>
          </cell>
          <cell r="B841" t="str">
            <v>VAR_fout</v>
          </cell>
          <cell r="C841" t="str">
            <v>ITOT-SWH</v>
          </cell>
          <cell r="D841">
            <v>4.1173655294558822</v>
          </cell>
          <cell r="E841">
            <v>4.2663140722714274</v>
          </cell>
          <cell r="F841">
            <v>2.9611606477297419</v>
          </cell>
          <cell r="G841">
            <v>2.9280917324826459</v>
          </cell>
          <cell r="H841">
            <v>2.8804086032729455</v>
          </cell>
          <cell r="I841">
            <v>2.9375817375717332</v>
          </cell>
        </row>
        <row r="842">
          <cell r="A842" t="str">
            <v>ITOT-SWHWSTBR</v>
          </cell>
          <cell r="B842" t="str">
            <v>VAR_fout</v>
          </cell>
          <cell r="C842" t="str">
            <v>CO2_I</v>
          </cell>
          <cell r="D842">
            <v>723.65818396497195</v>
          </cell>
          <cell r="E842">
            <v>749.83701876285704</v>
          </cell>
          <cell r="F842">
            <v>520.44641687371302</v>
          </cell>
          <cell r="G842">
            <v>514.63430449694999</v>
          </cell>
          <cell r="H842">
            <v>506.25363330251798</v>
          </cell>
          <cell r="I842">
            <v>501.11688464459002</v>
          </cell>
        </row>
        <row r="843">
          <cell r="A843" t="str">
            <v>ITOT-SWHWSTBR</v>
          </cell>
          <cell r="B843" t="str">
            <v>VAR_fin</v>
          </cell>
          <cell r="C843" t="str">
            <v>IWST</v>
          </cell>
          <cell r="D843">
            <v>7.7980407754846262</v>
          </cell>
          <cell r="E843">
            <v>8.0801402883928581</v>
          </cell>
          <cell r="F843">
            <v>5.6082588025184537</v>
          </cell>
          <cell r="G843">
            <v>5.5456282812171276</v>
          </cell>
          <cell r="H843">
            <v>5.4553193243805733</v>
          </cell>
          <cell r="I843">
            <v>5.3999664293598029</v>
          </cell>
        </row>
        <row r="844">
          <cell r="A844" t="str">
            <v>ITOT-SWHWSTBR</v>
          </cell>
          <cell r="B844" t="str">
            <v>VAR_ncap</v>
          </cell>
          <cell r="C844" t="str">
            <v>-</v>
          </cell>
          <cell r="E844">
            <v>1.2067007123677801E-6</v>
          </cell>
          <cell r="F844">
            <v>1.43261645274459E-6</v>
          </cell>
          <cell r="G844">
            <v>1.39774538874913E-6</v>
          </cell>
          <cell r="H844">
            <v>7.81597506292568E-2</v>
          </cell>
          <cell r="I844">
            <v>8.4091081615909599E-2</v>
          </cell>
        </row>
        <row r="845">
          <cell r="A845" t="str">
            <v>ITOT-SWHWSTBR</v>
          </cell>
          <cell r="B845" t="str">
            <v>VAR_cap</v>
          </cell>
          <cell r="C845" t="str">
            <v>-</v>
          </cell>
          <cell r="D845">
            <v>0.35954682816669398</v>
          </cell>
          <cell r="E845">
            <v>0.2947497392551679</v>
          </cell>
          <cell r="F845">
            <v>0.29442831338424258</v>
          </cell>
          <cell r="G845">
            <v>0.29441879231558604</v>
          </cell>
          <cell r="H845">
            <v>0.18244599348405194</v>
          </cell>
          <cell r="I845">
            <v>0.18492563151264693</v>
          </cell>
        </row>
        <row r="846">
          <cell r="A846" t="str">
            <v>SCOM-SHSTG-ELC</v>
          </cell>
          <cell r="B846" t="str">
            <v>VAR_fout</v>
          </cell>
          <cell r="C846" t="str">
            <v>SCOM-SHAELCB</v>
          </cell>
          <cell r="E846">
            <v>3.1131871489269514E-6</v>
          </cell>
          <cell r="F846">
            <v>3.1384535933568863E-4</v>
          </cell>
          <cell r="G846">
            <v>8.5065241915449434E-4</v>
          </cell>
          <cell r="H846">
            <v>2.9060965384229101E-4</v>
          </cell>
          <cell r="I846">
            <v>3.0022901294475832E-3</v>
          </cell>
        </row>
        <row r="847">
          <cell r="A847" t="str">
            <v>SCOM-SHSTG-ELC</v>
          </cell>
          <cell r="B847" t="str">
            <v>VAR_fin</v>
          </cell>
          <cell r="C847" t="str">
            <v>SCOM-SHAELCB</v>
          </cell>
          <cell r="E847">
            <v>4.3326323502354553E-6</v>
          </cell>
          <cell r="F847">
            <v>4.0819410924843047E-4</v>
          </cell>
          <cell r="G847">
            <v>1.0660621041238645E-3</v>
          </cell>
          <cell r="H847">
            <v>3.4448950329715798E-4</v>
          </cell>
          <cell r="I847">
            <v>3.3375625739342977E-3</v>
          </cell>
        </row>
        <row r="848">
          <cell r="A848" t="str">
            <v>SCOM-SHSTG-ELC</v>
          </cell>
          <cell r="B848" t="str">
            <v>VAR_ncap</v>
          </cell>
          <cell r="C848" t="str">
            <v>-</v>
          </cell>
          <cell r="D848">
            <v>1.3088700553466699E-3</v>
          </cell>
          <cell r="E848">
            <v>2.2359393151274201E-4</v>
          </cell>
          <cell r="F848">
            <v>6.9321947569354102E-3</v>
          </cell>
          <cell r="G848">
            <v>6.8670142025745798E-6</v>
          </cell>
          <cell r="H848">
            <v>5.60577940052544E-3</v>
          </cell>
          <cell r="I848">
            <v>3.75188452961894E-4</v>
          </cell>
        </row>
        <row r="849">
          <cell r="A849" t="str">
            <v>SCOM-SHSTG-ELC</v>
          </cell>
          <cell r="B849" t="str">
            <v>VAR_cap</v>
          </cell>
          <cell r="C849" t="str">
            <v>-</v>
          </cell>
          <cell r="D849">
            <v>1.3088700553466699E-3</v>
          </cell>
          <cell r="E849">
            <v>1.5187120637616136E-3</v>
          </cell>
          <cell r="F849">
            <v>8.4484692488627309E-3</v>
          </cell>
          <cell r="G849">
            <v>8.4484636794262321E-3</v>
          </cell>
          <cell r="H849">
            <v>6.8398862919143433E-3</v>
          </cell>
          <cell r="I849">
            <v>4.4434364131483665E-3</v>
          </cell>
        </row>
        <row r="850">
          <cell r="A850" t="str">
            <v>SCOM-SHNGABR</v>
          </cell>
          <cell r="B850" t="str">
            <v>VAR_fout</v>
          </cell>
          <cell r="C850" t="str">
            <v>CO2_S</v>
          </cell>
          <cell r="D850">
            <v>1440.94593153803</v>
          </cell>
          <cell r="E850">
            <v>1575.8854769163299</v>
          </cell>
          <cell r="F850">
            <v>1227.4545148679099</v>
          </cell>
          <cell r="G850">
            <v>996.49508890603704</v>
          </cell>
          <cell r="H850">
            <v>614.00659961651104</v>
          </cell>
          <cell r="I850">
            <v>353.573236141802</v>
          </cell>
        </row>
        <row r="851">
          <cell r="A851" t="str">
            <v>SCOM-SHNGABR</v>
          </cell>
          <cell r="B851" t="str">
            <v>VAR_fout</v>
          </cell>
          <cell r="C851" t="str">
            <v>SCOM-SHNGA</v>
          </cell>
          <cell r="D851">
            <v>24.189714031025499</v>
          </cell>
          <cell r="E851">
            <v>25.326919655907712</v>
          </cell>
          <cell r="F851">
            <v>18.409109339077766</v>
          </cell>
          <cell r="G851">
            <v>15.032833547797733</v>
          </cell>
          <cell r="H851">
            <v>9.3067741041915557</v>
          </cell>
          <cell r="I851">
            <v>5.4607523710798791</v>
          </cell>
        </row>
        <row r="852">
          <cell r="A852" t="str">
            <v>SCOM-SHNGABR</v>
          </cell>
          <cell r="B852" t="str">
            <v>VAR_fin</v>
          </cell>
          <cell r="C852" t="str">
            <v>SNGA</v>
          </cell>
          <cell r="D852">
            <v>25.548686729397684</v>
          </cell>
          <cell r="E852">
            <v>27.941231860218647</v>
          </cell>
          <cell r="F852">
            <v>21.763377923189882</v>
          </cell>
          <cell r="G852">
            <v>17.668352640177975</v>
          </cell>
          <cell r="H852">
            <v>10.886641837172181</v>
          </cell>
          <cell r="I852">
            <v>6.2690290096064212</v>
          </cell>
        </row>
        <row r="853">
          <cell r="A853" t="str">
            <v>SCOM-SHNGABR</v>
          </cell>
          <cell r="B853" t="str">
            <v>VAR_ncap</v>
          </cell>
          <cell r="C853" t="str">
            <v>-</v>
          </cell>
          <cell r="D853">
            <v>2.3089292590916501E-8</v>
          </cell>
          <cell r="E853">
            <v>1.5744214920446801E-7</v>
          </cell>
          <cell r="F853">
            <v>1.8463457981621399E-7</v>
          </cell>
          <cell r="G853">
            <v>1.7310978580157701E-7</v>
          </cell>
          <cell r="H853">
            <v>0.41418389189105198</v>
          </cell>
          <cell r="I853">
            <v>1.07625067273162E-6</v>
          </cell>
        </row>
        <row r="854">
          <cell r="A854" t="str">
            <v>SCOM-SHNGABR</v>
          </cell>
          <cell r="B854" t="str">
            <v>VAR_cap</v>
          </cell>
          <cell r="C854" t="str">
            <v>-</v>
          </cell>
          <cell r="D854">
            <v>2.7746815209645126</v>
          </cell>
          <cell r="E854">
            <v>2.3837767685964995</v>
          </cell>
          <cell r="F854">
            <v>2.3837729048149394</v>
          </cell>
          <cell r="G854">
            <v>2.3837713741795765</v>
          </cell>
          <cell r="H854">
            <v>0.72616058158302987</v>
          </cell>
          <cell r="I854">
            <v>0.43255251811916257</v>
          </cell>
        </row>
        <row r="855">
          <cell r="A855" t="str">
            <v>RHEM-SHELCHP</v>
          </cell>
          <cell r="B855" t="str">
            <v>VAR_fout</v>
          </cell>
          <cell r="C855" t="str">
            <v>RHEM-SHAELCH</v>
          </cell>
          <cell r="D855">
            <v>9.9025206515782287</v>
          </cell>
          <cell r="E855">
            <v>11.655194767896354</v>
          </cell>
          <cell r="F855">
            <v>9.9191922950005864</v>
          </cell>
          <cell r="G855">
            <v>12.477747598630362</v>
          </cell>
          <cell r="H855">
            <v>15.539972189896718</v>
          </cell>
          <cell r="I855">
            <v>18.207921499304717</v>
          </cell>
        </row>
        <row r="856">
          <cell r="A856" t="str">
            <v>RHEM-SHELCHP</v>
          </cell>
          <cell r="B856" t="str">
            <v>VAR_fin</v>
          </cell>
          <cell r="C856" t="str">
            <v>RHEMELCHPC</v>
          </cell>
          <cell r="D856">
            <v>9.9025206515782287</v>
          </cell>
          <cell r="E856">
            <v>11.655194767896354</v>
          </cell>
          <cell r="F856">
            <v>9.9191922950005864</v>
          </cell>
          <cell r="G856">
            <v>12.477747598630362</v>
          </cell>
          <cell r="H856">
            <v>15.539972189896718</v>
          </cell>
          <cell r="I856">
            <v>18.207921499304717</v>
          </cell>
        </row>
        <row r="857">
          <cell r="A857" t="str">
            <v>RHEM-SHELCHP</v>
          </cell>
          <cell r="B857" t="str">
            <v>VAR_fin</v>
          </cell>
          <cell r="C857" t="str">
            <v>RHEM_ELC</v>
          </cell>
          <cell r="D857">
            <v>3.0945377036181987</v>
          </cell>
          <cell r="E857">
            <v>3.7036726529737134</v>
          </cell>
          <cell r="F857">
            <v>3.2338277229302799</v>
          </cell>
          <cell r="G857">
            <v>3.8188268685110858</v>
          </cell>
          <cell r="H857">
            <v>4.3879955629372551</v>
          </cell>
          <cell r="I857">
            <v>4.7048768332400543</v>
          </cell>
        </row>
        <row r="858">
          <cell r="A858" t="str">
            <v>RHEM-SHELCHP</v>
          </cell>
          <cell r="B858" t="str">
            <v>VAR_ncap</v>
          </cell>
          <cell r="C858" t="str">
            <v>-</v>
          </cell>
          <cell r="D858">
            <v>2.3702153972908399E-7</v>
          </cell>
          <cell r="E858">
            <v>0.123762489000264</v>
          </cell>
          <cell r="F858">
            <v>7.0927333974235896E-8</v>
          </cell>
          <cell r="G858">
            <v>5.8084401560101001E-2</v>
          </cell>
          <cell r="H858">
            <v>0.35449926822747002</v>
          </cell>
          <cell r="I858">
            <v>0.73248788019238398</v>
          </cell>
        </row>
        <row r="859">
          <cell r="A859" t="str">
            <v>RHEM-SHELCHP</v>
          </cell>
          <cell r="B859" t="str">
            <v>VAR_cap</v>
          </cell>
          <cell r="C859" t="str">
            <v>-</v>
          </cell>
          <cell r="D859">
            <v>0.69925218741353878</v>
          </cell>
          <cell r="E859">
            <v>0.8230146764138031</v>
          </cell>
          <cell r="F859">
            <v>0.82301473006887094</v>
          </cell>
          <cell r="G859">
            <v>0.88109910911425604</v>
          </cell>
          <cell r="H859">
            <v>1.099291253442845</v>
          </cell>
          <cell r="I859">
            <v>1.2880223453490798</v>
          </cell>
        </row>
        <row r="860">
          <cell r="A860" t="str">
            <v>RHNM-SHSTG-ELC</v>
          </cell>
          <cell r="B860" t="str">
            <v>VAR_fout</v>
          </cell>
          <cell r="C860" t="str">
            <v>RHNM-SHAELCB</v>
          </cell>
          <cell r="F860">
            <v>4.2271076617775549E-5</v>
          </cell>
          <cell r="G860">
            <v>6.9480548229513658E-5</v>
          </cell>
          <cell r="H860">
            <v>1.1321625173581254E-4</v>
          </cell>
          <cell r="I860">
            <v>7.93800160043664E-5</v>
          </cell>
        </row>
        <row r="861">
          <cell r="A861" t="str">
            <v>RHNM-SHSTG-ELC</v>
          </cell>
          <cell r="B861" t="str">
            <v>VAR_fin</v>
          </cell>
          <cell r="C861" t="str">
            <v>RHNM-SHAELCB</v>
          </cell>
          <cell r="F861">
            <v>4.2295013718570002E-5</v>
          </cell>
          <cell r="G861">
            <v>6.9505271919172501E-5</v>
          </cell>
          <cell r="H861">
            <v>1.1330590749571356E-4</v>
          </cell>
          <cell r="I861">
            <v>7.949795740770188E-5</v>
          </cell>
        </row>
        <row r="862">
          <cell r="A862" t="str">
            <v>RHNM-SHSTG-ELC</v>
          </cell>
          <cell r="B862" t="str">
            <v>VAR_ncap</v>
          </cell>
          <cell r="C862" t="str">
            <v>-</v>
          </cell>
          <cell r="D862">
            <v>2.8576455695232798E-5</v>
          </cell>
          <cell r="E862">
            <v>2.8441869793541198E-3</v>
          </cell>
          <cell r="F862">
            <v>2.4267812018258E-6</v>
          </cell>
          <cell r="G862">
            <v>3.6525070999438401E-6</v>
          </cell>
          <cell r="H862">
            <v>4.0683378071623899E-6</v>
          </cell>
          <cell r="I862">
            <v>3.9750000407261997E-6</v>
          </cell>
        </row>
        <row r="863">
          <cell r="A863" t="str">
            <v>RHNM-SHSTG-ELC</v>
          </cell>
          <cell r="B863" t="str">
            <v>VAR_cap</v>
          </cell>
          <cell r="C863" t="str">
            <v>-</v>
          </cell>
          <cell r="D863">
            <v>2.8576455695232798E-5</v>
          </cell>
          <cell r="E863">
            <v>2.8722429683746718E-3</v>
          </cell>
          <cell r="F863">
            <v>2.0538805360890023E-5</v>
          </cell>
          <cell r="G863">
            <v>2.0490546212129958E-5</v>
          </cell>
          <cell r="H863">
            <v>3.966065422184076E-5</v>
          </cell>
          <cell r="I863">
            <v>1.676754944912484E-5</v>
          </cell>
        </row>
        <row r="864">
          <cell r="A864" t="str">
            <v>D-RWOD</v>
          </cell>
          <cell r="B864" t="str">
            <v>VAR_fout</v>
          </cell>
          <cell r="C864" t="str">
            <v>RWOD</v>
          </cell>
          <cell r="D864">
            <v>13.722984435786328</v>
          </cell>
          <cell r="E864">
            <v>14.933556024590407</v>
          </cell>
          <cell r="F864">
            <v>17.226851583825347</v>
          </cell>
          <cell r="G864">
            <v>18.415001648762583</v>
          </cell>
          <cell r="H864">
            <v>17.806115095565161</v>
          </cell>
          <cell r="I864">
            <v>16.059150736402049</v>
          </cell>
        </row>
        <row r="865">
          <cell r="A865" t="str">
            <v>D-RWOD</v>
          </cell>
          <cell r="B865" t="str">
            <v>VAR_fin</v>
          </cell>
          <cell r="C865" t="str">
            <v>WOD</v>
          </cell>
          <cell r="D865">
            <v>13.722984435786328</v>
          </cell>
          <cell r="E865">
            <v>14.933556024590407</v>
          </cell>
          <cell r="F865">
            <v>17.226851583825347</v>
          </cell>
          <cell r="G865">
            <v>18.415001648762583</v>
          </cell>
          <cell r="H865">
            <v>17.806115095565161</v>
          </cell>
          <cell r="I865">
            <v>16.059150736402049</v>
          </cell>
        </row>
        <row r="866">
          <cell r="A866" t="str">
            <v>RHNS-SHLTHCHPWOD</v>
          </cell>
          <cell r="B866" t="str">
            <v>VAR_fout</v>
          </cell>
          <cell r="C866" t="str">
            <v>RHNS-SHLTHC-WOD</v>
          </cell>
          <cell r="G866">
            <v>5.0140060058166658E-4</v>
          </cell>
          <cell r="H866">
            <v>7.7344515442239034E-4</v>
          </cell>
          <cell r="I866">
            <v>6.8317452571501442E-4</v>
          </cell>
        </row>
        <row r="867">
          <cell r="A867" t="str">
            <v>RHNS-SHLTHCHPWOD</v>
          </cell>
          <cell r="B867" t="str">
            <v>VAR_fin</v>
          </cell>
          <cell r="C867" t="str">
            <v>RHNS_LTH_CHPWOD_ON</v>
          </cell>
          <cell r="G867">
            <v>5.0646525311279493E-4</v>
          </cell>
          <cell r="H867">
            <v>7.8125773173978784E-4</v>
          </cell>
          <cell r="I867">
            <v>6.90075278500015E-4</v>
          </cell>
        </row>
        <row r="868">
          <cell r="A868" t="str">
            <v>RHNS-SHLTHCHPWOD</v>
          </cell>
          <cell r="B868" t="str">
            <v>VAR_fin</v>
          </cell>
          <cell r="C868" t="str">
            <v>RHNSLTHCHPC</v>
          </cell>
          <cell r="G868">
            <v>5.0140060058166658E-4</v>
          </cell>
          <cell r="H868">
            <v>7.7344515442239034E-4</v>
          </cell>
          <cell r="I868">
            <v>6.8317452571501442E-4</v>
          </cell>
        </row>
        <row r="869">
          <cell r="A869" t="str">
            <v>RHNS-SHLTHCHPWOD</v>
          </cell>
          <cell r="B869" t="str">
            <v>VAR_ncap</v>
          </cell>
          <cell r="C869" t="str">
            <v>-</v>
          </cell>
          <cell r="E869">
            <v>2.0862514700746302E-3</v>
          </cell>
          <cell r="G869">
            <v>1.06368659727105E-4</v>
          </cell>
          <cell r="H869">
            <v>1.05482845731688E-4</v>
          </cell>
          <cell r="I869">
            <v>8.4687786839307195E-5</v>
          </cell>
        </row>
        <row r="870">
          <cell r="A870" t="str">
            <v>RHNS-SHLTHCHPWOD</v>
          </cell>
          <cell r="B870" t="str">
            <v>VAR_cap</v>
          </cell>
          <cell r="C870" t="str">
            <v>-</v>
          </cell>
          <cell r="E870">
            <v>2.0862514700746302E-3</v>
          </cell>
          <cell r="F870">
            <v>-4.679548896817376E-10</v>
          </cell>
          <cell r="G870">
            <v>1.0636734279781965E-4</v>
          </cell>
          <cell r="H870">
            <v>1.7122886701200204E-4</v>
          </cell>
          <cell r="I870">
            <v>1.2439551502740702E-4</v>
          </cell>
        </row>
        <row r="871">
          <cell r="A871" t="str">
            <v>RHNM-SHELCBR</v>
          </cell>
          <cell r="B871" t="str">
            <v>VAR_fout</v>
          </cell>
          <cell r="C871" t="str">
            <v>RHNM-SHAELCB</v>
          </cell>
          <cell r="E871">
            <v>0.15438603975805545</v>
          </cell>
          <cell r="F871">
            <v>2.507294942177777E-4</v>
          </cell>
          <cell r="G871">
            <v>6.5666140867950778E-4</v>
          </cell>
          <cell r="H871">
            <v>8.9462266068576117E-4</v>
          </cell>
          <cell r="I871">
            <v>8.5703262414477837E-4</v>
          </cell>
        </row>
        <row r="872">
          <cell r="A872" t="str">
            <v>RHNM-SHELCBR</v>
          </cell>
          <cell r="B872" t="str">
            <v>VAR_fin</v>
          </cell>
          <cell r="C872" t="str">
            <v>RHNM_ELC</v>
          </cell>
          <cell r="E872">
            <v>0.16251162079795323</v>
          </cell>
          <cell r="F872">
            <v>2.6392578338713438E-4</v>
          </cell>
          <cell r="G872">
            <v>6.912225354521129E-4</v>
          </cell>
          <cell r="H872">
            <v>9.4170806387974826E-4</v>
          </cell>
          <cell r="I872">
            <v>9.0429785535780485E-4</v>
          </cell>
        </row>
        <row r="873">
          <cell r="A873" t="str">
            <v>RHNM-SHELCBR</v>
          </cell>
          <cell r="B873" t="str">
            <v>VAR_ncap</v>
          </cell>
          <cell r="C873" t="str">
            <v>-</v>
          </cell>
          <cell r="E873">
            <v>1.2207336629387101E-2</v>
          </cell>
        </row>
        <row r="874">
          <cell r="A874" t="str">
            <v>RHNM-SHELCBR</v>
          </cell>
          <cell r="B874" t="str">
            <v>VAR_cap</v>
          </cell>
          <cell r="C874" t="str">
            <v>-</v>
          </cell>
          <cell r="E874">
            <v>1.2207336629387101E-2</v>
          </cell>
          <cell r="F874">
            <v>8.7188010125501328E-5</v>
          </cell>
          <cell r="G874">
            <v>8.7131246678900237E-5</v>
          </cell>
          <cell r="H874">
            <v>1.6854786696140583E-4</v>
          </cell>
          <cell r="I874">
            <v>7.1266375843990308E-5</v>
          </cell>
        </row>
        <row r="875">
          <cell r="A875" t="str">
            <v>RHNS-SHSTG-NGAHP</v>
          </cell>
          <cell r="B875" t="str">
            <v>VAR_fout</v>
          </cell>
          <cell r="C875" t="str">
            <v>RHNS-SHANGAH</v>
          </cell>
          <cell r="F875">
            <v>2.0239642215148797E-2</v>
          </cell>
          <cell r="G875">
            <v>3.9728316669043549E-2</v>
          </cell>
          <cell r="H875">
            <v>6.2407918441233876E-2</v>
          </cell>
          <cell r="I875">
            <v>9.9101493292238774E-2</v>
          </cell>
        </row>
        <row r="876">
          <cell r="A876" t="str">
            <v>RHNS-SHSTG-NGAHP</v>
          </cell>
          <cell r="B876" t="str">
            <v>VAR_fin</v>
          </cell>
          <cell r="C876" t="str">
            <v>RHNS-SHANGAH</v>
          </cell>
          <cell r="F876">
            <v>2.0242013620915419E-2</v>
          </cell>
          <cell r="G876">
            <v>3.9732564803745332E-2</v>
          </cell>
          <cell r="H876">
            <v>6.2414422479988935E-2</v>
          </cell>
          <cell r="I876">
            <v>9.9108429046573909E-2</v>
          </cell>
        </row>
        <row r="877">
          <cell r="A877" t="str">
            <v>RHNS-SHSTG-NGAHP</v>
          </cell>
          <cell r="B877" t="str">
            <v>VAR_ncap</v>
          </cell>
          <cell r="C877" t="str">
            <v>-</v>
          </cell>
          <cell r="D877">
            <v>1.36339315681458E-6</v>
          </cell>
          <cell r="E877">
            <v>2.38794331481806E-8</v>
          </cell>
          <cell r="F877">
            <v>5.25985584919269E-3</v>
          </cell>
          <cell r="G877">
            <v>4.9308459841038701E-3</v>
          </cell>
          <cell r="H877">
            <v>8.4171795740448294E-3</v>
          </cell>
          <cell r="I877">
            <v>1.2029984720223E-2</v>
          </cell>
        </row>
        <row r="878">
          <cell r="A878" t="str">
            <v>RHNS-SHSTG-NGAHP</v>
          </cell>
          <cell r="B878" t="str">
            <v>VAR_cap</v>
          </cell>
          <cell r="C878" t="str">
            <v>-</v>
          </cell>
          <cell r="D878">
            <v>1.36339315681458E-6</v>
          </cell>
          <cell r="E878">
            <v>3.3269732158159964E-8</v>
          </cell>
          <cell r="F878">
            <v>5.2598867505297591E-3</v>
          </cell>
          <cell r="G878">
            <v>1.0190120313232536E-2</v>
          </cell>
          <cell r="H878">
            <v>1.583222910059515E-2</v>
          </cell>
          <cell r="I878">
            <v>1.9455080456579798E-2</v>
          </cell>
        </row>
        <row r="879">
          <cell r="A879" t="str">
            <v>RHNS-SHLTHDH</v>
          </cell>
          <cell r="B879" t="str">
            <v>VAR_fout</v>
          </cell>
          <cell r="C879" t="str">
            <v>RHNS-SHLTHD</v>
          </cell>
          <cell r="E879">
            <v>5.3917746524981242E-2</v>
          </cell>
          <cell r="F879">
            <v>3.2903194479473089E-3</v>
          </cell>
          <cell r="G879">
            <v>5.9761290609514567E-3</v>
          </cell>
          <cell r="H879">
            <v>9.3507917051074384E-3</v>
          </cell>
          <cell r="I879">
            <v>1.1680028198163162E-2</v>
          </cell>
        </row>
        <row r="880">
          <cell r="A880" t="str">
            <v>RHNS-SHLTHDH</v>
          </cell>
          <cell r="B880" t="str">
            <v>VAR_fin</v>
          </cell>
          <cell r="C880" t="str">
            <v>RHNS_LTH_DH</v>
          </cell>
          <cell r="E880">
            <v>5.6421294814372018E-2</v>
          </cell>
          <cell r="F880">
            <v>3.6394561171337421E-3</v>
          </cell>
          <cell r="G880">
            <v>6.5933691880049354E-3</v>
          </cell>
          <cell r="H880">
            <v>1.028549411698175E-2</v>
          </cell>
          <cell r="I880">
            <v>1.2964779246518107E-2</v>
          </cell>
        </row>
        <row r="881">
          <cell r="A881" t="str">
            <v>RHNS-SHLTHDH</v>
          </cell>
          <cell r="B881" t="str">
            <v>VAR_fin</v>
          </cell>
          <cell r="C881" t="str">
            <v>RHNSLTHDHC</v>
          </cell>
          <cell r="E881">
            <v>5.3917746524981242E-2</v>
          </cell>
          <cell r="F881">
            <v>3.2903194479473089E-3</v>
          </cell>
          <cell r="G881">
            <v>5.9761290609514567E-3</v>
          </cell>
          <cell r="H881">
            <v>9.3507917051074384E-3</v>
          </cell>
          <cell r="I881">
            <v>1.1680028198163162E-2</v>
          </cell>
        </row>
        <row r="882">
          <cell r="A882" t="str">
            <v>RHNS-SHLTHDH</v>
          </cell>
          <cell r="B882" t="str">
            <v>VAR_ncap</v>
          </cell>
          <cell r="C882" t="str">
            <v>-</v>
          </cell>
          <cell r="E882">
            <v>4.6894948541338103E-3</v>
          </cell>
          <cell r="F882">
            <v>2.8445055688888998E-4</v>
          </cell>
          <cell r="G882">
            <v>7.0657970897243397E-4</v>
          </cell>
          <cell r="H882">
            <v>7.03268335705331E-4</v>
          </cell>
          <cell r="I882">
            <v>9.9564064821370006E-4</v>
          </cell>
        </row>
        <row r="883">
          <cell r="A883" t="str">
            <v>RHNS-SHLTHDH</v>
          </cell>
          <cell r="B883" t="str">
            <v>VAR_cap</v>
          </cell>
          <cell r="C883" t="str">
            <v>-</v>
          </cell>
          <cell r="E883">
            <v>4.6894948541338103E-3</v>
          </cell>
          <cell r="F883">
            <v>4.3930099341285989E-4</v>
          </cell>
          <cell r="G883">
            <v>9.8758492715228952E-4</v>
          </cell>
          <cell r="H883">
            <v>1.2462008406495702E-3</v>
          </cell>
          <cell r="I883">
            <v>1.6020329294369508E-3</v>
          </cell>
        </row>
        <row r="884">
          <cell r="A884" t="str">
            <v>ITOT-SWHNGAHP</v>
          </cell>
          <cell r="B884" t="str">
            <v>VAR_fout</v>
          </cell>
          <cell r="C884" t="str">
            <v>ITOT-SWHANGAH</v>
          </cell>
          <cell r="F884">
            <v>3.4596727020779726E-2</v>
          </cell>
          <cell r="G884">
            <v>0.10818918263998074</v>
          </cell>
          <cell r="H884">
            <v>0.19387753867236227</v>
          </cell>
          <cell r="I884">
            <v>0.47165821516625406</v>
          </cell>
        </row>
        <row r="885">
          <cell r="A885" t="str">
            <v>ITOT-SWHNGAHP</v>
          </cell>
          <cell r="B885" t="str">
            <v>VAR_fout</v>
          </cell>
          <cell r="C885" t="str">
            <v>CO2_I</v>
          </cell>
          <cell r="F885">
            <v>1.0349159393692</v>
          </cell>
          <cell r="G885">
            <v>3.1743208084991998</v>
          </cell>
          <cell r="H885">
            <v>5.4784901674919402</v>
          </cell>
          <cell r="I885">
            <v>12.8534378297882</v>
          </cell>
        </row>
        <row r="886">
          <cell r="A886" t="str">
            <v>ITOT-SWHNGAHP</v>
          </cell>
          <cell r="B886" t="str">
            <v>VAR_fin</v>
          </cell>
          <cell r="C886" t="str">
            <v>ITOTELCHPC</v>
          </cell>
          <cell r="F886">
            <v>3.4596727020779726E-2</v>
          </cell>
          <cell r="G886">
            <v>0.10818918263998074</v>
          </cell>
          <cell r="H886">
            <v>0.19387753867236227</v>
          </cell>
          <cell r="I886">
            <v>0.47165821516625406</v>
          </cell>
        </row>
        <row r="887">
          <cell r="A887" t="str">
            <v>ITOT-SWHNGAHP</v>
          </cell>
          <cell r="B887" t="str">
            <v>VAR_fin</v>
          </cell>
          <cell r="C887" t="str">
            <v>INGA</v>
          </cell>
          <cell r="F887">
            <v>1.8349573393070896E-2</v>
          </cell>
          <cell r="G887">
            <v>5.6282283838638328E-2</v>
          </cell>
          <cell r="H887">
            <v>9.7136350487445663E-2</v>
          </cell>
          <cell r="I887">
            <v>0.22789783386149343</v>
          </cell>
        </row>
        <row r="888">
          <cell r="A888" t="str">
            <v>ITOT-SWHNGAHP</v>
          </cell>
          <cell r="B888" t="str">
            <v>VAR_ncap</v>
          </cell>
          <cell r="C888" t="str">
            <v>-</v>
          </cell>
          <cell r="E888">
            <v>3.6949829589792201E-5</v>
          </cell>
          <cell r="F888">
            <v>1.86698341553168E-3</v>
          </cell>
          <cell r="G888">
            <v>3.9903084733206801E-3</v>
          </cell>
          <cell r="H888">
            <v>2.9746193359139598E-3</v>
          </cell>
          <cell r="I888">
            <v>2.1586379651672299E-2</v>
          </cell>
        </row>
        <row r="889">
          <cell r="A889" t="str">
            <v>ITOT-SWHNGAHP</v>
          </cell>
          <cell r="B889" t="str">
            <v>VAR_cap</v>
          </cell>
          <cell r="C889" t="str">
            <v>-</v>
          </cell>
          <cell r="E889">
            <v>3.6949829589792201E-5</v>
          </cell>
          <cell r="F889">
            <v>1.9038854581173133E-3</v>
          </cell>
          <cell r="G889">
            <v>5.894112666893628E-3</v>
          </cell>
          <cell r="H889">
            <v>1.0560863310571256E-2</v>
          </cell>
          <cell r="I889">
            <v>2.5661445785988599E-2</v>
          </cell>
        </row>
        <row r="890">
          <cell r="A890" t="str">
            <v>RHSA-WHLFOBR</v>
          </cell>
          <cell r="B890" t="str">
            <v>VAR_fout</v>
          </cell>
          <cell r="C890" t="str">
            <v>CO2_R</v>
          </cell>
          <cell r="D890">
            <v>726.71207692715996</v>
          </cell>
          <cell r="E890">
            <v>662.72740582553297</v>
          </cell>
          <cell r="F890">
            <v>434.71599483637601</v>
          </cell>
          <cell r="G890">
            <v>279.33683531459701</v>
          </cell>
          <cell r="H890">
            <v>134.20147145678601</v>
          </cell>
          <cell r="I890">
            <v>38.838969632531303</v>
          </cell>
        </row>
        <row r="891">
          <cell r="A891" t="str">
            <v>RHSA-WHLFOBR</v>
          </cell>
          <cell r="B891" t="str">
            <v>VAR_fout</v>
          </cell>
          <cell r="C891" t="str">
            <v>RHSA-WHLFO</v>
          </cell>
          <cell r="D891">
            <v>6.9844557370882496</v>
          </cell>
          <cell r="E891">
            <v>6.4256982190795275</v>
          </cell>
          <cell r="F891">
            <v>4.2702342889428042</v>
          </cell>
          <cell r="G891">
            <v>2.8031596714349263</v>
          </cell>
          <cell r="H891">
            <v>1.3751705507430101</v>
          </cell>
          <cell r="I891">
            <v>0.39798525813524988</v>
          </cell>
        </row>
        <row r="892">
          <cell r="A892" t="str">
            <v>RHSA-WHLFOBR</v>
          </cell>
          <cell r="B892" t="str">
            <v>VAR_fin</v>
          </cell>
          <cell r="C892" t="str">
            <v>RLFO</v>
          </cell>
          <cell r="D892">
            <v>9.8604080994187129</v>
          </cell>
          <cell r="E892">
            <v>8.9922307439013878</v>
          </cell>
          <cell r="F892">
            <v>5.8984531185397042</v>
          </cell>
          <cell r="G892">
            <v>3.7901877247570877</v>
          </cell>
          <cell r="H892">
            <v>1.8209154878804006</v>
          </cell>
          <cell r="I892">
            <v>0.52698737628943382</v>
          </cell>
        </row>
        <row r="893">
          <cell r="A893" t="str">
            <v>RHSA-WHLFOBR</v>
          </cell>
          <cell r="B893" t="str">
            <v>VAR_ncap</v>
          </cell>
          <cell r="C893" t="str">
            <v>-</v>
          </cell>
          <cell r="E893">
            <v>9.9211138344340504E-8</v>
          </cell>
          <cell r="F893">
            <v>4.84823165548665E-8</v>
          </cell>
          <cell r="G893">
            <v>5.1692098453493898E-8</v>
          </cell>
          <cell r="H893">
            <v>7.8017020970669801E-2</v>
          </cell>
        </row>
        <row r="894">
          <cell r="A894" t="str">
            <v>RHSA-WHLFOBR</v>
          </cell>
          <cell r="B894" t="str">
            <v>VAR_cap</v>
          </cell>
          <cell r="C894" t="str">
            <v>-</v>
          </cell>
          <cell r="D894">
            <v>0.47738433216181703</v>
          </cell>
          <cell r="E894">
            <v>0.47738441619281952</v>
          </cell>
          <cell r="F894">
            <v>0.47738229685980493</v>
          </cell>
          <cell r="G894">
            <v>0.47738156884066996</v>
          </cell>
          <cell r="H894">
            <v>9.399308885907387E-2</v>
          </cell>
          <cell r="I894">
            <v>3.6304728722548904E-2</v>
          </cell>
        </row>
        <row r="895">
          <cell r="A895" t="str">
            <v>D-IWST</v>
          </cell>
          <cell r="B895" t="str">
            <v>VAR_fout</v>
          </cell>
          <cell r="C895" t="str">
            <v>CO2</v>
          </cell>
          <cell r="D895">
            <v>1068.1287141309999</v>
          </cell>
          <cell r="E895">
            <v>1094.48281306895</v>
          </cell>
          <cell r="F895">
            <v>1024.64193174875</v>
          </cell>
          <cell r="G895">
            <v>1013.19799284952</v>
          </cell>
          <cell r="H895">
            <v>996.69841545323595</v>
          </cell>
          <cell r="I895">
            <v>986.58528310628503</v>
          </cell>
        </row>
        <row r="896">
          <cell r="A896" t="str">
            <v>D-IWST</v>
          </cell>
          <cell r="B896" t="str">
            <v>VAR_fout</v>
          </cell>
          <cell r="C896" t="str">
            <v>IWST</v>
          </cell>
          <cell r="D896">
            <v>11.510007695377162</v>
          </cell>
          <cell r="E896">
            <v>11.793995830484327</v>
          </cell>
          <cell r="F896">
            <v>11.041400126602936</v>
          </cell>
          <cell r="G896">
            <v>10.918081819499104</v>
          </cell>
          <cell r="H896">
            <v>10.74028464928055</v>
          </cell>
          <cell r="I896">
            <v>10.631306930024625</v>
          </cell>
        </row>
        <row r="897">
          <cell r="A897" t="str">
            <v>D-IWST</v>
          </cell>
          <cell r="B897" t="str">
            <v>VAR_fin</v>
          </cell>
          <cell r="C897" t="str">
            <v>WSTNREN</v>
          </cell>
          <cell r="D897">
            <v>11.510007695377162</v>
          </cell>
          <cell r="E897">
            <v>11.793995830484327</v>
          </cell>
          <cell r="F897">
            <v>11.041400126602936</v>
          </cell>
          <cell r="G897">
            <v>10.918081819499104</v>
          </cell>
          <cell r="H897">
            <v>10.74028464928055</v>
          </cell>
          <cell r="I897">
            <v>10.631306930024625</v>
          </cell>
        </row>
        <row r="898">
          <cell r="A898" t="str">
            <v>RHES-SHLFOBR</v>
          </cell>
          <cell r="B898" t="str">
            <v>VAR_fout</v>
          </cell>
          <cell r="C898" t="str">
            <v>CO2_R</v>
          </cell>
          <cell r="D898">
            <v>1783.6624195941299</v>
          </cell>
          <cell r="E898">
            <v>1677.30442896829</v>
          </cell>
          <cell r="F898">
            <v>1166.5457761529999</v>
          </cell>
          <cell r="G898">
            <v>693.19007405860896</v>
          </cell>
          <cell r="H898">
            <v>263.52251917037398</v>
          </cell>
          <cell r="I898">
            <v>62.646510863783199</v>
          </cell>
        </row>
        <row r="899">
          <cell r="A899" t="str">
            <v>RHES-SHLFOBR</v>
          </cell>
          <cell r="B899" t="str">
            <v>VAR_fout</v>
          </cell>
          <cell r="C899" t="str">
            <v>RHES-SHLFO</v>
          </cell>
          <cell r="D899">
            <v>21.680654693167032</v>
          </cell>
          <cell r="E899">
            <v>19.946202242327772</v>
          </cell>
          <cell r="F899">
            <v>13.411601453256308</v>
          </cell>
          <cell r="G899">
            <v>8.1019978277760671</v>
          </cell>
          <cell r="H899">
            <v>3.1389547530274551</v>
          </cell>
          <cell r="I899">
            <v>0.74933490939577307</v>
          </cell>
        </row>
        <row r="900">
          <cell r="A900" t="str">
            <v>RHES-SHLFOBR</v>
          </cell>
          <cell r="B900" t="str">
            <v>VAR_fin</v>
          </cell>
          <cell r="C900" t="str">
            <v>RLFO</v>
          </cell>
          <cell r="D900">
            <v>24.201661052837604</v>
          </cell>
          <cell r="E900">
            <v>22.758540420193924</v>
          </cell>
          <cell r="F900">
            <v>15.828300897598332</v>
          </cell>
          <cell r="G900">
            <v>9.4055640984885773</v>
          </cell>
          <cell r="H900">
            <v>3.5756108435600207</v>
          </cell>
          <cell r="I900">
            <v>0.85002050018701869</v>
          </cell>
        </row>
        <row r="901">
          <cell r="A901" t="str">
            <v>RHES-SHLFOBR</v>
          </cell>
          <cell r="B901" t="str">
            <v>VAR_ncap</v>
          </cell>
          <cell r="C901" t="str">
            <v>-</v>
          </cell>
          <cell r="E901">
            <v>3.3638365681188403E-8</v>
          </cell>
          <cell r="F901">
            <v>2.9295162508061E-8</v>
          </cell>
          <cell r="G901">
            <v>3.0412829738049001E-8</v>
          </cell>
          <cell r="H901">
            <v>0.25359151969136001</v>
          </cell>
        </row>
        <row r="902">
          <cell r="A902" t="str">
            <v>RHES-SHLFOBR</v>
          </cell>
          <cell r="B902" t="str">
            <v>VAR_cap</v>
          </cell>
          <cell r="C902" t="str">
            <v>-</v>
          </cell>
          <cell r="D902">
            <v>1.7515307393373001</v>
          </cell>
          <cell r="E902">
            <v>1.7515297792887106</v>
          </cell>
          <cell r="F902">
            <v>1.6301281162059653</v>
          </cell>
          <cell r="G902">
            <v>1.630126672048021</v>
          </cell>
          <cell r="H902">
            <v>0.25359223472151077</v>
          </cell>
          <cell r="I902">
            <v>7.9905252532355989E-2</v>
          </cell>
        </row>
        <row r="903">
          <cell r="A903" t="str">
            <v>ITOT-SWHSTG</v>
          </cell>
          <cell r="B903" t="str">
            <v>VAR_fout</v>
          </cell>
          <cell r="C903" t="str">
            <v>ITOT-SWH</v>
          </cell>
          <cell r="E903">
            <v>8.4246115613646779E-6</v>
          </cell>
          <cell r="F903">
            <v>4.5934987567096397E-4</v>
          </cell>
          <cell r="G903">
            <v>3.3355905732196405E-4</v>
          </cell>
          <cell r="H903">
            <v>7.6930575078528601E-4</v>
          </cell>
          <cell r="I903">
            <v>4.9387212556365242E-3</v>
          </cell>
        </row>
        <row r="904">
          <cell r="A904" t="str">
            <v>ITOT-SWHSTG</v>
          </cell>
          <cell r="B904" t="str">
            <v>VAR_fout</v>
          </cell>
          <cell r="C904" t="str">
            <v>AUX_ITOT-STG_OUT</v>
          </cell>
          <cell r="E904">
            <v>8.417731168072752E-6</v>
          </cell>
          <cell r="F904">
            <v>4.5876397021730173E-4</v>
          </cell>
          <cell r="G904">
            <v>3.3355905732196465E-4</v>
          </cell>
          <cell r="H904">
            <v>7.6930575078528677E-4</v>
          </cell>
          <cell r="I904">
            <v>4.9387212556365251E-3</v>
          </cell>
        </row>
        <row r="905">
          <cell r="A905" t="str">
            <v>ITOT-SWHSTG</v>
          </cell>
          <cell r="B905" t="str">
            <v>VAR_fin</v>
          </cell>
          <cell r="C905" t="str">
            <v>AUX_ITOT-STG_IN</v>
          </cell>
          <cell r="E905">
            <v>1.024891928426094E-5</v>
          </cell>
          <cell r="F905">
            <v>5.4684509015435632E-4</v>
          </cell>
          <cell r="G905">
            <v>3.8340121516452022E-4</v>
          </cell>
          <cell r="H905">
            <v>8.2721440779424352E-4</v>
          </cell>
          <cell r="I905">
            <v>4.9886073342628933E-3</v>
          </cell>
        </row>
        <row r="906">
          <cell r="A906" t="str">
            <v>ITOT-SWHSTG</v>
          </cell>
          <cell r="B906" t="str">
            <v>VAR_fin</v>
          </cell>
          <cell r="C906" t="str">
            <v>ITOT-SWH</v>
          </cell>
          <cell r="E906">
            <v>1.024891928426094E-5</v>
          </cell>
          <cell r="F906">
            <v>5.4684509015435632E-4</v>
          </cell>
          <cell r="G906">
            <v>3.8340121516452022E-4</v>
          </cell>
          <cell r="H906">
            <v>8.2721440779424352E-4</v>
          </cell>
          <cell r="I906">
            <v>4.9886073342628933E-3</v>
          </cell>
        </row>
        <row r="907">
          <cell r="A907" t="str">
            <v>ITOT-SWHSTG</v>
          </cell>
          <cell r="B907" t="str">
            <v>VAR_ncap</v>
          </cell>
          <cell r="C907" t="str">
            <v>-</v>
          </cell>
          <cell r="D907">
            <v>1.0307814643602701E-4</v>
          </cell>
          <cell r="E907">
            <v>7.6209087382234798E-7</v>
          </cell>
          <cell r="F907">
            <v>1.7836645706233499E-6</v>
          </cell>
          <cell r="G907">
            <v>7.6309024797624002E-7</v>
          </cell>
          <cell r="H907">
            <v>1.5554749329728699E-5</v>
          </cell>
          <cell r="I907">
            <v>8.1473425121765704E-4</v>
          </cell>
        </row>
        <row r="908">
          <cell r="A908" t="str">
            <v>ITOT-SWHSTG</v>
          </cell>
          <cell r="B908" t="str">
            <v>VAR_cap</v>
          </cell>
          <cell r="C908" t="str">
            <v>-</v>
          </cell>
          <cell r="D908">
            <v>1.0307814643602701E-4</v>
          </cell>
          <cell r="E908">
            <v>1.037792114073246E-4</v>
          </cell>
          <cell r="F908">
            <v>1.0540875964662569E-4</v>
          </cell>
          <cell r="G908">
            <v>1.0580194464594264E-4</v>
          </cell>
          <cell r="H908">
            <v>1.6460327161541891E-4</v>
          </cell>
          <cell r="I908">
            <v>8.8833949437424568E-4</v>
          </cell>
        </row>
        <row r="909">
          <cell r="A909" t="str">
            <v>SCOM-SHLFOBR</v>
          </cell>
          <cell r="B909" t="str">
            <v>VAR_fout</v>
          </cell>
          <cell r="C909" t="str">
            <v>CO2_S</v>
          </cell>
          <cell r="D909">
            <v>2229.9139100806001</v>
          </cell>
          <cell r="E909">
            <v>2052.5450088010002</v>
          </cell>
          <cell r="F909">
            <v>1386.1212868631501</v>
          </cell>
          <cell r="G909">
            <v>819.90643930623605</v>
          </cell>
          <cell r="H909">
            <v>427.186530124706</v>
          </cell>
          <cell r="I909">
            <v>109.737762282278</v>
          </cell>
        </row>
        <row r="910">
          <cell r="A910" t="str">
            <v>SCOM-SHLFOBR</v>
          </cell>
          <cell r="B910" t="str">
            <v>VAR_fout</v>
          </cell>
          <cell r="C910" t="str">
            <v>SCOM-SHLFO</v>
          </cell>
          <cell r="D910">
            <v>24.843069408206294</v>
          </cell>
          <cell r="E910">
            <v>23.179168179673567</v>
          </cell>
          <cell r="F910">
            <v>15.969501850203754</v>
          </cell>
          <cell r="G910">
            <v>9.7140734384495424</v>
          </cell>
          <cell r="H910">
            <v>5.2934957620306156</v>
          </cell>
          <cell r="I910">
            <v>1.4141270691116863</v>
          </cell>
        </row>
        <row r="911">
          <cell r="A911" t="str">
            <v>SCOM-SHLFOBR</v>
          </cell>
          <cell r="B911" t="str">
            <v>VAR_fin</v>
          </cell>
          <cell r="C911" t="str">
            <v>SLFO</v>
          </cell>
          <cell r="D911">
            <v>30.256633786710971</v>
          </cell>
          <cell r="E911">
            <v>27.850000119416624</v>
          </cell>
          <cell r="F911">
            <v>18.807615832607183</v>
          </cell>
          <cell r="G911">
            <v>11.124917765349194</v>
          </cell>
          <cell r="H911">
            <v>5.7962894182456619</v>
          </cell>
          <cell r="I911">
            <v>1.4889791354447539</v>
          </cell>
        </row>
        <row r="912">
          <cell r="A912" t="str">
            <v>SCOM-SHLFOBR</v>
          </cell>
          <cell r="B912" t="str">
            <v>VAR_ncap</v>
          </cell>
          <cell r="C912" t="str">
            <v>-</v>
          </cell>
          <cell r="D912">
            <v>1.5939156250172599E-4</v>
          </cell>
          <cell r="E912">
            <v>1.3629889750806999E-7</v>
          </cell>
          <cell r="F912">
            <v>1.1836263667781899E-7</v>
          </cell>
          <cell r="G912">
            <v>1.2525944998687E-7</v>
          </cell>
          <cell r="H912">
            <v>4.7518255255906597E-2</v>
          </cell>
          <cell r="I912">
            <v>3.1711346394473398E-8</v>
          </cell>
        </row>
        <row r="913">
          <cell r="A913" t="str">
            <v>SCOM-SHLFOBR</v>
          </cell>
          <cell r="B913" t="str">
            <v>VAR_cap</v>
          </cell>
          <cell r="C913" t="str">
            <v>-</v>
          </cell>
          <cell r="D913">
            <v>1.9287330487876218</v>
          </cell>
          <cell r="E913">
            <v>1.9287330503877804</v>
          </cell>
          <cell r="F913">
            <v>1.2381366944501577</v>
          </cell>
          <cell r="G913">
            <v>0.76713953836607596</v>
          </cell>
          <cell r="H913">
            <v>0.4091842816172454</v>
          </cell>
          <cell r="I913">
            <v>0.13592741331164301</v>
          </cell>
        </row>
        <row r="914">
          <cell r="A914" t="str">
            <v>RHNM-SHPLTBR</v>
          </cell>
          <cell r="B914" t="str">
            <v>VAR_fout</v>
          </cell>
          <cell r="C914" t="str">
            <v>RHNM-SHPLT</v>
          </cell>
          <cell r="E914">
            <v>7.3538494007419325E-2</v>
          </cell>
          <cell r="F914">
            <v>1.9905770529154515E-2</v>
          </cell>
          <cell r="G914">
            <v>4.9321805460678755E-2</v>
          </cell>
          <cell r="H914">
            <v>7.1169443448139941E-2</v>
          </cell>
          <cell r="I914">
            <v>8.6630819346395507E-2</v>
          </cell>
        </row>
        <row r="915">
          <cell r="A915" t="str">
            <v>RHNM-SHPLTBR</v>
          </cell>
          <cell r="B915" t="str">
            <v>VAR_fin</v>
          </cell>
          <cell r="C915" t="str">
            <v>RPLT</v>
          </cell>
          <cell r="E915">
            <v>8.7853584141317734E-2</v>
          </cell>
          <cell r="F915">
            <v>2.68039369478324E-2</v>
          </cell>
          <cell r="G915">
            <v>6.6079138668006687E-2</v>
          </cell>
          <cell r="H915">
            <v>9.4958792537037137E-2</v>
          </cell>
          <cell r="I915">
            <v>0.11713851560084586</v>
          </cell>
        </row>
        <row r="916">
          <cell r="A916" t="str">
            <v>RHNM-SHPLTBR</v>
          </cell>
          <cell r="B916" t="str">
            <v>VAR_fin</v>
          </cell>
          <cell r="C916" t="str">
            <v>RHNMPLTBRC</v>
          </cell>
          <cell r="E916">
            <v>7.3538494007419325E-2</v>
          </cell>
          <cell r="F916">
            <v>1.9905770529154515E-2</v>
          </cell>
          <cell r="G916">
            <v>4.9321805460678755E-2</v>
          </cell>
          <cell r="H916">
            <v>7.1169443448139941E-2</v>
          </cell>
          <cell r="I916">
            <v>8.6630819346395507E-2</v>
          </cell>
        </row>
        <row r="917">
          <cell r="A917" t="str">
            <v>RHNM-SHPLTBR</v>
          </cell>
          <cell r="B917" t="str">
            <v>VAR_ncap</v>
          </cell>
          <cell r="C917" t="str">
            <v>-</v>
          </cell>
          <cell r="E917">
            <v>5.7462849023679303E-3</v>
          </cell>
          <cell r="F917">
            <v>3.3954320735218097E-8</v>
          </cell>
          <cell r="G917">
            <v>6.6166279954818702E-8</v>
          </cell>
          <cell r="H917">
            <v>3.9072648022945499E-3</v>
          </cell>
          <cell r="I917">
            <v>3.1907674062505399E-3</v>
          </cell>
        </row>
        <row r="918">
          <cell r="A918" t="str">
            <v>RHNM-SHPLTBR</v>
          </cell>
          <cell r="B918" t="str">
            <v>VAR_cap</v>
          </cell>
          <cell r="C918" t="str">
            <v>-</v>
          </cell>
          <cell r="E918">
            <v>5.7462849023679303E-3</v>
          </cell>
          <cell r="F918">
            <v>5.7461433316338554E-3</v>
          </cell>
          <cell r="G918">
            <v>5.7461411976953937E-3</v>
          </cell>
          <cell r="H918">
            <v>5.5625046668485497E-3</v>
          </cell>
          <cell r="I918">
            <v>6.7265224379789079E-3</v>
          </cell>
        </row>
        <row r="919">
          <cell r="A919" t="str">
            <v>D-RHES_NKEV_GAS_ELC_CHP</v>
          </cell>
          <cell r="B919" t="str">
            <v>VAR_fout</v>
          </cell>
          <cell r="C919" t="str">
            <v>RHES_ELC</v>
          </cell>
          <cell r="D919">
            <v>3.0201199593388912E-3</v>
          </cell>
          <cell r="E919">
            <v>3.4794613505930257E-4</v>
          </cell>
          <cell r="F919">
            <v>0.39539455227008907</v>
          </cell>
          <cell r="G919">
            <v>0.42356550165595203</v>
          </cell>
          <cell r="H919">
            <v>0.6242377188250986</v>
          </cell>
          <cell r="I919">
            <v>0.6069631039025134</v>
          </cell>
        </row>
        <row r="920">
          <cell r="A920" t="str">
            <v>D-RHES_NKEV_GAS_ELC_CHP</v>
          </cell>
          <cell r="B920" t="str">
            <v>VAR_fout</v>
          </cell>
          <cell r="C920" t="str">
            <v>ELC5</v>
          </cell>
          <cell r="D920">
            <v>2.9186593894590393E-3</v>
          </cell>
          <cell r="E920">
            <v>3.4801395039349821E-4</v>
          </cell>
          <cell r="F920">
            <v>0.4072214741913146</v>
          </cell>
          <cell r="G920">
            <v>0.43457009655977663</v>
          </cell>
          <cell r="H920">
            <v>0.64261263170602556</v>
          </cell>
          <cell r="I920">
            <v>0.62750221838939813</v>
          </cell>
        </row>
        <row r="921">
          <cell r="A921" t="str">
            <v>D-RHES_NKEV_GAS_ELC_CHP</v>
          </cell>
          <cell r="B921" t="str">
            <v>VAR_fin</v>
          </cell>
          <cell r="C921" t="str">
            <v>RHES_NKEV_GAS_ELC_CHP</v>
          </cell>
          <cell r="D921">
            <v>5.9387793487979323E-3</v>
          </cell>
          <cell r="E921">
            <v>6.9617779644787431E-4</v>
          </cell>
          <cell r="F921">
            <v>0.80261558822300882</v>
          </cell>
          <cell r="G921">
            <v>0.85813559821572893</v>
          </cell>
          <cell r="H921">
            <v>1.2668503505311242</v>
          </cell>
          <cell r="I921">
            <v>1.2344653222919115</v>
          </cell>
        </row>
        <row r="922">
          <cell r="A922" t="str">
            <v>SCOM-SHSTG-SOL</v>
          </cell>
          <cell r="B922" t="str">
            <v>VAR_fout</v>
          </cell>
          <cell r="C922" t="str">
            <v>SCOM-SHASOL</v>
          </cell>
          <cell r="F922">
            <v>5.018042667345946E-4</v>
          </cell>
          <cell r="G922">
            <v>2.2853475403007619E-4</v>
          </cell>
          <cell r="H922">
            <v>4.9570245376711621E-4</v>
          </cell>
          <cell r="I922">
            <v>5.6091729947676128E-4</v>
          </cell>
        </row>
        <row r="923">
          <cell r="A923" t="str">
            <v>SCOM-SHSTG-SOL</v>
          </cell>
          <cell r="B923" t="str">
            <v>VAR_fin</v>
          </cell>
          <cell r="C923" t="str">
            <v>SCOM-SHASOL</v>
          </cell>
          <cell r="F923">
            <v>6.5362437806498633E-4</v>
          </cell>
          <cell r="G923">
            <v>2.8981157026187999E-4</v>
          </cell>
          <cell r="H923">
            <v>5.8161139683322676E-4</v>
          </cell>
          <cell r="I923">
            <v>6.2560599316781882E-4</v>
          </cell>
        </row>
        <row r="924">
          <cell r="A924" t="str">
            <v>SCOM-SHSTG-SOL</v>
          </cell>
          <cell r="B924" t="str">
            <v>VAR_ncap</v>
          </cell>
          <cell r="C924" t="str">
            <v>-</v>
          </cell>
          <cell r="D924">
            <v>2.1445004458094299E-2</v>
          </cell>
          <cell r="E924">
            <v>2.0420980977782399E-3</v>
          </cell>
          <cell r="F924">
            <v>6.5540051846153095E-8</v>
          </cell>
          <cell r="G924">
            <v>3.3372137614605998E-8</v>
          </cell>
          <cell r="H924">
            <v>1.9550783237174099E-4</v>
          </cell>
          <cell r="I924">
            <v>1.50743115592463E-2</v>
          </cell>
        </row>
        <row r="925">
          <cell r="A925" t="str">
            <v>SCOM-SHSTG-SOL</v>
          </cell>
          <cell r="B925" t="str">
            <v>VAR_cap</v>
          </cell>
          <cell r="C925" t="str">
            <v>-</v>
          </cell>
          <cell r="D925">
            <v>2.1445004458094299E-2</v>
          </cell>
          <cell r="E925">
            <v>2.3487102555872601E-2</v>
          </cell>
          <cell r="F925">
            <v>2.34871680959244E-2</v>
          </cell>
          <cell r="G925">
            <v>2.3487201468062002E-2</v>
          </cell>
          <cell r="H925">
            <v>2.00613978101844E-4</v>
          </cell>
          <cell r="I925">
            <v>1.52183434681485E-2</v>
          </cell>
        </row>
        <row r="926">
          <cell r="A926" t="str">
            <v>RHNM-SHELCBRA</v>
          </cell>
          <cell r="B926" t="str">
            <v>VAR_fout</v>
          </cell>
          <cell r="C926" t="str">
            <v>RHNM-SHELCB</v>
          </cell>
          <cell r="E926">
            <v>0.15438603908759432</v>
          </cell>
          <cell r="F926">
            <v>2.5071430268527813E-4</v>
          </cell>
          <cell r="G926">
            <v>6.5664592383213468E-4</v>
          </cell>
          <cell r="H926">
            <v>8.9452668341780247E-4</v>
          </cell>
          <cell r="I926">
            <v>8.5690017249916909E-4</v>
          </cell>
        </row>
        <row r="927">
          <cell r="A927" t="str">
            <v>RHNM-SHELCBRA</v>
          </cell>
          <cell r="B927" t="str">
            <v>VAR_fin</v>
          </cell>
          <cell r="C927" t="str">
            <v>RHNM-SHAELCB</v>
          </cell>
          <cell r="E927">
            <v>0.15438603908759432</v>
          </cell>
          <cell r="F927">
            <v>2.5071430268527813E-4</v>
          </cell>
          <cell r="G927">
            <v>6.5664592383213468E-4</v>
          </cell>
          <cell r="H927">
            <v>8.9452668341780247E-4</v>
          </cell>
          <cell r="I927">
            <v>8.5690017249916909E-4</v>
          </cell>
        </row>
        <row r="928">
          <cell r="A928" t="str">
            <v>RHNM-SHELCBRA</v>
          </cell>
          <cell r="B928" t="str">
            <v>VAR_ncap</v>
          </cell>
          <cell r="C928" t="str">
            <v>-</v>
          </cell>
          <cell r="E928">
            <v>1.2207336629387101E-2</v>
          </cell>
        </row>
        <row r="929">
          <cell r="A929" t="str">
            <v>RHNM-SHELCBRA</v>
          </cell>
          <cell r="B929" t="str">
            <v>VAR_cap</v>
          </cell>
          <cell r="C929" t="str">
            <v>-</v>
          </cell>
          <cell r="E929">
            <v>1.2207336629387101E-2</v>
          </cell>
          <cell r="F929">
            <v>8.7413585199700924E-5</v>
          </cell>
          <cell r="G929">
            <v>8.7060327478001229E-5</v>
          </cell>
          <cell r="H929">
            <v>1.6856242789028869E-4</v>
          </cell>
          <cell r="I929">
            <v>7.1272175383398537E-5</v>
          </cell>
        </row>
        <row r="930">
          <cell r="A930" t="str">
            <v>RHNM-SHSTG-SOL</v>
          </cell>
          <cell r="B930" t="str">
            <v>VAR_fout</v>
          </cell>
          <cell r="C930" t="str">
            <v>RHNM-SHASOL</v>
          </cell>
          <cell r="F930">
            <v>3.8241384410319735E-3</v>
          </cell>
          <cell r="G930">
            <v>3.0275019558727496E-3</v>
          </cell>
          <cell r="H930">
            <v>9.8175640650799285E-5</v>
          </cell>
          <cell r="I930">
            <v>1.0556992985424469E-4</v>
          </cell>
        </row>
        <row r="931">
          <cell r="A931" t="str">
            <v>RHNM-SHSTG-SOL</v>
          </cell>
          <cell r="B931" t="str">
            <v>VAR_fin</v>
          </cell>
          <cell r="C931" t="str">
            <v>RHNM-SHASOL</v>
          </cell>
          <cell r="F931">
            <v>3.8242533320382755E-3</v>
          </cell>
          <cell r="G931">
            <v>3.027789261601362E-3</v>
          </cell>
          <cell r="H931">
            <v>9.8007817528569864E-5</v>
          </cell>
          <cell r="I931">
            <v>1.0541061828260863E-4</v>
          </cell>
        </row>
        <row r="932">
          <cell r="A932" t="str">
            <v>RHNM-SHSTG-SOL</v>
          </cell>
          <cell r="B932" t="str">
            <v>VAR_ncap</v>
          </cell>
          <cell r="C932" t="str">
            <v>-</v>
          </cell>
          <cell r="D932">
            <v>1.1732391697901299E-5</v>
          </cell>
          <cell r="E932">
            <v>7.2421787173615601E-4</v>
          </cell>
          <cell r="F932">
            <v>5.3183975863533603E-8</v>
          </cell>
          <cell r="G932">
            <v>2.76074904265814E-8</v>
          </cell>
          <cell r="H932">
            <v>1.8197682025195599E-5</v>
          </cell>
          <cell r="I932">
            <v>7.3095341580286904E-6</v>
          </cell>
        </row>
        <row r="933">
          <cell r="A933" t="str">
            <v>RHNM-SHSTG-SOL</v>
          </cell>
          <cell r="B933" t="str">
            <v>VAR_cap</v>
          </cell>
          <cell r="C933" t="str">
            <v>-</v>
          </cell>
          <cell r="D933">
            <v>1.1732391697901299E-5</v>
          </cell>
          <cell r="E933">
            <v>7.3595026343405698E-4</v>
          </cell>
          <cell r="F933">
            <v>7.3600344740992101E-4</v>
          </cell>
          <cell r="G933">
            <v>7.3603105490034702E-4</v>
          </cell>
          <cell r="H933">
            <v>2.0796297196247899E-5</v>
          </cell>
          <cell r="I933">
            <v>2.1603441957116299E-5</v>
          </cell>
        </row>
        <row r="934">
          <cell r="A934" t="str">
            <v>RHNS-SHELCHP</v>
          </cell>
          <cell r="B934" t="str">
            <v>VAR_fout</v>
          </cell>
          <cell r="C934" t="str">
            <v>RHNS-SHAELCH</v>
          </cell>
          <cell r="E934">
            <v>0.1400085286905329</v>
          </cell>
          <cell r="F934">
            <v>0.63532516606277911</v>
          </cell>
          <cell r="G934">
            <v>1.3050961852187482</v>
          </cell>
          <cell r="H934">
            <v>2.074139137897153</v>
          </cell>
          <cell r="I934">
            <v>2.5848784956209041</v>
          </cell>
        </row>
        <row r="935">
          <cell r="A935" t="str">
            <v>RHNS-SHELCHP</v>
          </cell>
          <cell r="B935" t="str">
            <v>VAR_fin</v>
          </cell>
          <cell r="C935" t="str">
            <v>RHNS_ELC</v>
          </cell>
          <cell r="E935">
            <v>4.2707971142065253E-2</v>
          </cell>
          <cell r="F935">
            <v>0.18709747823764628</v>
          </cell>
          <cell r="G935">
            <v>0.37275784227347342</v>
          </cell>
          <cell r="H935">
            <v>0.56953853214448569</v>
          </cell>
          <cell r="I935">
            <v>0.68093668047169698</v>
          </cell>
        </row>
        <row r="936">
          <cell r="A936" t="str">
            <v>RHNS-SHELCHP</v>
          </cell>
          <cell r="B936" t="str">
            <v>VAR_fin</v>
          </cell>
          <cell r="C936" t="str">
            <v>RHNSELCHPC</v>
          </cell>
          <cell r="E936">
            <v>0.1400085286905329</v>
          </cell>
          <cell r="F936">
            <v>0.63532516606277911</v>
          </cell>
          <cell r="G936">
            <v>1.3050961852187482</v>
          </cell>
          <cell r="H936">
            <v>2.074139137897153</v>
          </cell>
          <cell r="I936">
            <v>2.5848784956209041</v>
          </cell>
        </row>
        <row r="937">
          <cell r="A937" t="str">
            <v>RHNS-SHELCHP</v>
          </cell>
          <cell r="B937" t="str">
            <v>VAR_ncap</v>
          </cell>
          <cell r="C937" t="str">
            <v>-</v>
          </cell>
          <cell r="E937">
            <v>1.0233906108090701E-2</v>
          </cell>
          <cell r="F937">
            <v>3.62310098041864E-2</v>
          </cell>
          <cell r="G937">
            <v>4.8888526967071001E-2</v>
          </cell>
          <cell r="H937">
            <v>7.6506179094555593E-2</v>
          </cell>
          <cell r="I937">
            <v>0.118357695535927</v>
          </cell>
        </row>
        <row r="938">
          <cell r="A938" t="str">
            <v>RHNS-SHELCHP</v>
          </cell>
          <cell r="B938" t="str">
            <v>VAR_cap</v>
          </cell>
          <cell r="C938" t="str">
            <v>-</v>
          </cell>
          <cell r="E938">
            <v>1.0233906108090701E-2</v>
          </cell>
          <cell r="F938">
            <v>4.6464915912277097E-2</v>
          </cell>
          <cell r="G938">
            <v>9.5353427733004786E-2</v>
          </cell>
          <cell r="H938">
            <v>0.15109790807919954</v>
          </cell>
          <cell r="I938">
            <v>0.18859434208782669</v>
          </cell>
        </row>
        <row r="939">
          <cell r="A939" t="str">
            <v>SCOM-SHBIOBR</v>
          </cell>
          <cell r="B939" t="str">
            <v>VAR_fout</v>
          </cell>
          <cell r="C939" t="str">
            <v>SCOM-SHBIO</v>
          </cell>
          <cell r="D939">
            <v>1.2230657840299082</v>
          </cell>
          <cell r="E939">
            <v>1.3407659443506508</v>
          </cell>
        </row>
        <row r="940">
          <cell r="A940" t="str">
            <v>SCOM-SHBIOBR</v>
          </cell>
          <cell r="B940" t="str">
            <v>VAR_fin</v>
          </cell>
          <cell r="C940" t="str">
            <v>SBIO</v>
          </cell>
          <cell r="D940">
            <v>1.4022767530725848</v>
          </cell>
          <cell r="E940">
            <v>1.5372230501612603</v>
          </cell>
        </row>
        <row r="941">
          <cell r="A941" t="str">
            <v>SCOM-SHBIOBR</v>
          </cell>
          <cell r="B941" t="str">
            <v>VAR_ncap</v>
          </cell>
          <cell r="C941" t="str">
            <v>-</v>
          </cell>
          <cell r="D941">
            <v>6.3685398617323904E-8</v>
          </cell>
          <cell r="E941">
            <v>5.5622996318763402E-7</v>
          </cell>
          <cell r="F941">
            <v>1.65385445547863E-7</v>
          </cell>
          <cell r="G941">
            <v>1.3008924774483701E-7</v>
          </cell>
          <cell r="H941">
            <v>1.26010194779679E-7</v>
          </cell>
          <cell r="I941">
            <v>6.2256389735224803E-8</v>
          </cell>
        </row>
        <row r="942">
          <cell r="A942" t="str">
            <v>SCOM-SHBIOBR</v>
          </cell>
          <cell r="B942" t="str">
            <v>VAR_cap</v>
          </cell>
          <cell r="C942" t="str">
            <v>-</v>
          </cell>
          <cell r="D942">
            <v>0.10534098915407462</v>
          </cell>
          <cell r="E942">
            <v>0.10534144453955618</v>
          </cell>
          <cell r="F942">
            <v>4.9257283603609814E-6</v>
          </cell>
          <cell r="G942">
            <v>2.3318657491055994E-6</v>
          </cell>
          <cell r="H942">
            <v>2.6869635805965403E-7</v>
          </cell>
          <cell r="I942">
            <v>1.3431449906252009E-7</v>
          </cell>
        </row>
        <row r="943">
          <cell r="A943" t="str">
            <v>RHES-SHDEM</v>
          </cell>
          <cell r="B943" t="str">
            <v>VAR_fout</v>
          </cell>
          <cell r="C943" t="str">
            <v>RHES-SHD</v>
          </cell>
          <cell r="D943">
            <v>62.024837503894084</v>
          </cell>
          <cell r="E943">
            <v>67.815394581973521</v>
          </cell>
          <cell r="F943">
            <v>55.568376102578398</v>
          </cell>
          <cell r="G943">
            <v>52.836970599695945</v>
          </cell>
          <cell r="H943">
            <v>48.821780989989506</v>
          </cell>
          <cell r="I943">
            <v>45.091115576144183</v>
          </cell>
        </row>
        <row r="944">
          <cell r="A944" t="str">
            <v>RHES-SHDEM</v>
          </cell>
          <cell r="B944" t="str">
            <v>VAR_fin</v>
          </cell>
          <cell r="C944" t="str">
            <v>RHES-SHPLT</v>
          </cell>
          <cell r="D944">
            <v>1.2956782519757444</v>
          </cell>
          <cell r="E944">
            <v>1.4868829565655817</v>
          </cell>
          <cell r="F944">
            <v>2.7065460361121688E-2</v>
          </cell>
          <cell r="G944">
            <v>4.2457939918620992E-2</v>
          </cell>
          <cell r="H944">
            <v>5.4411159287518676E-2</v>
          </cell>
          <cell r="I944">
            <v>6.0199322803443089E-2</v>
          </cell>
        </row>
        <row r="945">
          <cell r="A945" t="str">
            <v>RHES-SHDEM</v>
          </cell>
          <cell r="B945" t="str">
            <v>VAR_fin</v>
          </cell>
          <cell r="C945" t="str">
            <v>RHES-SHLTHC-NGA</v>
          </cell>
          <cell r="D945">
            <v>1.3490652578642789E-2</v>
          </cell>
          <cell r="E945">
            <v>1.637618222974964E-3</v>
          </cell>
          <cell r="F945">
            <v>1.864315758749268</v>
          </cell>
          <cell r="G945">
            <v>1.9416332169338031</v>
          </cell>
          <cell r="H945">
            <v>2.8139320627778428</v>
          </cell>
          <cell r="I945">
            <v>2.6436339850422925</v>
          </cell>
        </row>
        <row r="946">
          <cell r="A946" t="str">
            <v>RHES-SHDEM</v>
          </cell>
          <cell r="B946" t="str">
            <v>VAR_fin</v>
          </cell>
          <cell r="C946" t="str">
            <v>RHES-SHSOL</v>
          </cell>
          <cell r="D946">
            <v>0.3773499390236803</v>
          </cell>
          <cell r="E946">
            <v>0.43545971086018037</v>
          </cell>
          <cell r="F946">
            <v>0.56649798209910729</v>
          </cell>
          <cell r="G946">
            <v>0.5665324169918049</v>
          </cell>
          <cell r="H946">
            <v>0.44328962608185635</v>
          </cell>
          <cell r="I946">
            <v>0.46654830909816819</v>
          </cell>
        </row>
        <row r="947">
          <cell r="A947" t="str">
            <v>RHES-SHDEM</v>
          </cell>
          <cell r="B947" t="str">
            <v>VAR_fin</v>
          </cell>
          <cell r="C947" t="str">
            <v>RHES-SHLTHC-WOD</v>
          </cell>
          <cell r="D947">
            <v>1.571359773987583E-6</v>
          </cell>
          <cell r="G947">
            <v>3.8919169505206782E-4</v>
          </cell>
          <cell r="H947">
            <v>4.9788382286914616E-4</v>
          </cell>
          <cell r="I947">
            <v>3.4213751569020729E-4</v>
          </cell>
        </row>
        <row r="948">
          <cell r="A948" t="str">
            <v>RHES-SHDEM</v>
          </cell>
          <cell r="B948" t="str">
            <v>VAR_fin</v>
          </cell>
          <cell r="C948" t="str">
            <v>RHES-SHNGA</v>
          </cell>
          <cell r="D948">
            <v>17.570449196739954</v>
          </cell>
          <cell r="E948">
            <v>18.839955078303195</v>
          </cell>
          <cell r="F948">
            <v>8.9949297895369895</v>
          </cell>
          <cell r="G948">
            <v>7.6444929621489264</v>
          </cell>
          <cell r="H948">
            <v>5.7869569475656668</v>
          </cell>
          <cell r="I948">
            <v>4.1990588461903311</v>
          </cell>
        </row>
        <row r="949">
          <cell r="A949" t="str">
            <v>RHES-SHDEM</v>
          </cell>
          <cell r="B949" t="str">
            <v>VAR_fin</v>
          </cell>
          <cell r="C949" t="str">
            <v>RHES-SHNGAH</v>
          </cell>
          <cell r="D949">
            <v>8.6511970151803055E-6</v>
          </cell>
          <cell r="F949">
            <v>6.8708002491377718</v>
          </cell>
          <cell r="G949">
            <v>7.8755667236356439</v>
          </cell>
          <cell r="H949">
            <v>8.2178332820147411</v>
          </cell>
          <cell r="I949">
            <v>8.1758779107687012</v>
          </cell>
        </row>
        <row r="950">
          <cell r="A950" t="str">
            <v>RHES-SHDEM</v>
          </cell>
          <cell r="B950" t="str">
            <v>VAR_fin</v>
          </cell>
          <cell r="C950" t="str">
            <v>RHES-SHCOA</v>
          </cell>
          <cell r="D950">
            <v>7.1955162996910432E-2</v>
          </cell>
          <cell r="E950">
            <v>7.1999483835243974E-2</v>
          </cell>
          <cell r="F950">
            <v>1.9033307289069289E-2</v>
          </cell>
          <cell r="G950">
            <v>3.7888334258138123E-3</v>
          </cell>
          <cell r="H950">
            <v>9.2720408403174936E-6</v>
          </cell>
          <cell r="I950">
            <v>7.1573925235315664E-5</v>
          </cell>
        </row>
        <row r="951">
          <cell r="A951" t="str">
            <v>RHES-SHDEM</v>
          </cell>
          <cell r="B951" t="str">
            <v>VAR_fin</v>
          </cell>
          <cell r="C951" t="str">
            <v>RHES-SHLFO</v>
          </cell>
          <cell r="D951">
            <v>21.680555484357047</v>
          </cell>
          <cell r="E951">
            <v>19.946200984368584</v>
          </cell>
          <cell r="F951">
            <v>13.411526798531222</v>
          </cell>
          <cell r="G951">
            <v>8.1019460743590397</v>
          </cell>
          <cell r="H951">
            <v>3.1388691826405277</v>
          </cell>
          <cell r="I951">
            <v>0.74925335004915494</v>
          </cell>
        </row>
        <row r="952">
          <cell r="A952" t="str">
            <v>RHES-SHDEM</v>
          </cell>
          <cell r="B952" t="str">
            <v>VAR_fin</v>
          </cell>
          <cell r="C952" t="str">
            <v>RHES-SHCON</v>
          </cell>
          <cell r="D952">
            <v>0.43166927360943297</v>
          </cell>
          <cell r="E952">
            <v>3.7306381525934835</v>
          </cell>
          <cell r="F952">
            <v>0.55936499184693211</v>
          </cell>
          <cell r="G952">
            <v>0.53231967183590678</v>
          </cell>
          <cell r="H952">
            <v>0.49729213910822229</v>
          </cell>
          <cell r="I952">
            <v>0.45687238893299165</v>
          </cell>
        </row>
        <row r="953">
          <cell r="A953" t="str">
            <v>RHES-SHDEM</v>
          </cell>
          <cell r="B953" t="str">
            <v>VAR_fin</v>
          </cell>
          <cell r="C953" t="str">
            <v>RHES-SHWOD</v>
          </cell>
          <cell r="D953">
            <v>4.3870698308423179</v>
          </cell>
          <cell r="E953">
            <v>5.034270665870288</v>
          </cell>
          <cell r="F953">
            <v>5.3806509894301922</v>
          </cell>
          <cell r="G953">
            <v>5.3743343713476328</v>
          </cell>
          <cell r="H953">
            <v>4.348306518789717</v>
          </cell>
          <cell r="I953">
            <v>3.3634730331352722</v>
          </cell>
        </row>
        <row r="954">
          <cell r="A954" t="str">
            <v>RHES-SHDEM</v>
          </cell>
          <cell r="B954" t="str">
            <v>VAR_fin</v>
          </cell>
          <cell r="C954" t="str">
            <v>RHES-SHLTHD</v>
          </cell>
          <cell r="D954">
            <v>2.7589117465458171</v>
          </cell>
          <cell r="E954">
            <v>3.5037932473585833</v>
          </cell>
          <cell r="F954">
            <v>1.2114979922966502</v>
          </cell>
          <cell r="G954">
            <v>1.3533958626330507</v>
          </cell>
          <cell r="H954">
            <v>1.4140482261187854</v>
          </cell>
          <cell r="I954">
            <v>1.4124998233067678</v>
          </cell>
        </row>
        <row r="955">
          <cell r="A955" t="str">
            <v>RHES-SHDEM</v>
          </cell>
          <cell r="B955" t="str">
            <v>VAR_fin</v>
          </cell>
          <cell r="C955" t="str">
            <v>RHES-SHELCB</v>
          </cell>
          <cell r="D955">
            <v>4.2798912779211138</v>
          </cell>
          <cell r="E955">
            <v>4.4886560655147125</v>
          </cell>
          <cell r="F955">
            <v>0.72548551797290228</v>
          </cell>
          <cell r="G955">
            <v>0.17384980226738642</v>
          </cell>
          <cell r="H955">
            <v>1.5137353253798834E-3</v>
          </cell>
          <cell r="I955">
            <v>3.0190177551965564E-4</v>
          </cell>
        </row>
        <row r="956">
          <cell r="A956" t="str">
            <v>RHES-SHDEM</v>
          </cell>
          <cell r="B956" t="str">
            <v>VAR_fin</v>
          </cell>
          <cell r="C956" t="str">
            <v>RHES-SHELCH</v>
          </cell>
          <cell r="D956">
            <v>9.1577192592966572</v>
          </cell>
          <cell r="E956">
            <v>10.275905046900242</v>
          </cell>
          <cell r="F956">
            <v>15.937119445873549</v>
          </cell>
          <cell r="G956">
            <v>19.226214233536624</v>
          </cell>
          <cell r="H956">
            <v>22.104749042449541</v>
          </cell>
          <cell r="I956">
            <v>23.56297416005382</v>
          </cell>
        </row>
        <row r="957">
          <cell r="A957" t="str">
            <v>RHES-SHDEM</v>
          </cell>
          <cell r="B957" t="str">
            <v>VAR_fin</v>
          </cell>
          <cell r="C957" t="str">
            <v>RHES-SHNST</v>
          </cell>
          <cell r="D957">
            <v>9.1674808075031792E-5</v>
          </cell>
          <cell r="F957">
            <v>9.5692661816308493E-5</v>
          </cell>
          <cell r="G957">
            <v>5.7646753127903855E-5</v>
          </cell>
          <cell r="H957">
            <v>8.0425800701985946E-5</v>
          </cell>
          <cell r="I957">
            <v>1.8269692021350526E-5</v>
          </cell>
        </row>
        <row r="958">
          <cell r="A958" t="str">
            <v>D-RHEM_LTH_CHPNGA</v>
          </cell>
          <cell r="B958" t="str">
            <v>VAR_fout</v>
          </cell>
          <cell r="C958" t="str">
            <v>RHSA_LTH</v>
          </cell>
          <cell r="D958">
            <v>1.2503831956902425E-3</v>
          </cell>
          <cell r="E958">
            <v>8.8351405900423692E-8</v>
          </cell>
          <cell r="F958">
            <v>4.4742796364961008E-5</v>
          </cell>
          <cell r="G958">
            <v>2.7322436314609926E-4</v>
          </cell>
          <cell r="H958">
            <v>0.15217489088391153</v>
          </cell>
          <cell r="I958">
            <v>0.2618397951237843</v>
          </cell>
        </row>
        <row r="959">
          <cell r="A959" t="str">
            <v>D-RHEM_LTH_CHPNGA</v>
          </cell>
          <cell r="B959" t="str">
            <v>VAR_fout</v>
          </cell>
          <cell r="C959" t="str">
            <v>RHEM_LTH_CHPNGA_ON</v>
          </cell>
          <cell r="D959">
            <v>4.5491940514332564E-2</v>
          </cell>
          <cell r="E959">
            <v>4.1348579377475031E-5</v>
          </cell>
          <cell r="F959">
            <v>0.50569645004899666</v>
          </cell>
          <cell r="G959">
            <v>0.87094539518883651</v>
          </cell>
          <cell r="H959">
            <v>1.0897446644637434</v>
          </cell>
          <cell r="I959">
            <v>1.0884878613279501</v>
          </cell>
        </row>
        <row r="960">
          <cell r="A960" t="str">
            <v>D-RHEM_LTH_CHPNGA</v>
          </cell>
          <cell r="B960" t="str">
            <v>VAR_fout</v>
          </cell>
          <cell r="C960" t="str">
            <v>LTH</v>
          </cell>
          <cell r="F960">
            <v>2.1756550343102877E-5</v>
          </cell>
          <cell r="G960">
            <v>3.4628302500310379E-5</v>
          </cell>
          <cell r="H960">
            <v>1.2250229292262228E-4</v>
          </cell>
          <cell r="I960">
            <v>1.0035484237664874E-4</v>
          </cell>
        </row>
        <row r="961">
          <cell r="A961" t="str">
            <v>D-RHEM_LTH_CHPNGA</v>
          </cell>
          <cell r="B961" t="str">
            <v>VAR_fin</v>
          </cell>
          <cell r="C961" t="str">
            <v>RHEM_LTH_CHPNGA</v>
          </cell>
          <cell r="D961">
            <v>4.67423237100228E-2</v>
          </cell>
          <cell r="E961">
            <v>4.2501452997365136E-5</v>
          </cell>
          <cell r="F961">
            <v>0.50576297688534311</v>
          </cell>
          <cell r="G961">
            <v>0.87125331111073645</v>
          </cell>
          <cell r="H961">
            <v>1.2420420576405773</v>
          </cell>
          <cell r="I961">
            <v>1.3504280112941114</v>
          </cell>
        </row>
        <row r="962">
          <cell r="A962" t="str">
            <v>RHEM-SHLTHCHPNGA</v>
          </cell>
          <cell r="B962" t="str">
            <v>VAR_fout</v>
          </cell>
          <cell r="C962" t="str">
            <v>RHEM-SHLTHC-NGA</v>
          </cell>
          <cell r="D962">
            <v>3.1973809113145575E-2</v>
          </cell>
          <cell r="E962">
            <v>4.0786512039750022E-5</v>
          </cell>
          <cell r="F962">
            <v>0.50060063253583664</v>
          </cell>
          <cell r="G962">
            <v>0.86216151199908786</v>
          </cell>
          <cell r="H962">
            <v>1.0257538119222476</v>
          </cell>
          <cell r="I962">
            <v>1.0254137588076362</v>
          </cell>
        </row>
        <row r="963">
          <cell r="A963" t="str">
            <v>RHEM-SHLTHCHPNGA</v>
          </cell>
          <cell r="B963" t="str">
            <v>VAR_fin</v>
          </cell>
          <cell r="C963" t="str">
            <v>RHEM_LTH_CHPNGA_ON</v>
          </cell>
          <cell r="D963">
            <v>3.229677688196525E-2</v>
          </cell>
          <cell r="E963">
            <v>4.1198497009848561E-5</v>
          </cell>
          <cell r="F963">
            <v>0.50565720458165331</v>
          </cell>
          <cell r="G963">
            <v>0.87087021414049282</v>
          </cell>
          <cell r="H963">
            <v>1.0361149615376239</v>
          </cell>
          <cell r="I963">
            <v>1.0357714735430665</v>
          </cell>
        </row>
        <row r="964">
          <cell r="A964" t="str">
            <v>RHEM-SHLTHCHPNGA</v>
          </cell>
          <cell r="B964" t="str">
            <v>VAR_fin</v>
          </cell>
          <cell r="C964" t="str">
            <v>RHEMLTHCHPC</v>
          </cell>
          <cell r="D964">
            <v>3.1973809113145575E-2</v>
          </cell>
          <cell r="E964">
            <v>4.0786512039750022E-5</v>
          </cell>
          <cell r="F964">
            <v>0.50060063253583664</v>
          </cell>
          <cell r="G964">
            <v>0.86216151199908786</v>
          </cell>
          <cell r="H964">
            <v>1.0257538119222476</v>
          </cell>
          <cell r="I964">
            <v>1.0254137588076362</v>
          </cell>
        </row>
        <row r="965">
          <cell r="A965" t="str">
            <v>RHEM-SHLTHCHPNGA</v>
          </cell>
          <cell r="B965" t="str">
            <v>VAR_ncap</v>
          </cell>
          <cell r="C965" t="str">
            <v>-</v>
          </cell>
          <cell r="D965">
            <v>8.2006051398753106E-5</v>
          </cell>
          <cell r="E965">
            <v>5.11854377295932E-6</v>
          </cell>
          <cell r="F965">
            <v>7.6115214457587996E-2</v>
          </cell>
          <cell r="G965">
            <v>5.0591367294830103E-2</v>
          </cell>
          <cell r="H965">
            <v>5.6268116676665203E-2</v>
          </cell>
          <cell r="I965">
            <v>0.141432240928303</v>
          </cell>
        </row>
        <row r="966">
          <cell r="A966" t="str">
            <v>RHEM-SHLTHCHPNGA</v>
          </cell>
          <cell r="B966" t="str">
            <v>VAR_cap</v>
          </cell>
          <cell r="C966" t="str">
            <v>-</v>
          </cell>
          <cell r="D966">
            <v>6.8802070499474829E-3</v>
          </cell>
          <cell r="E966">
            <v>8.0345650989820105E-6</v>
          </cell>
          <cell r="F966">
            <v>7.6120919944647883E-2</v>
          </cell>
          <cell r="G966">
            <v>0.12550928686071178</v>
          </cell>
          <cell r="H966">
            <v>0.12531908135904571</v>
          </cell>
          <cell r="I966">
            <v>0.19161840408301456</v>
          </cell>
        </row>
        <row r="967">
          <cell r="A967" t="str">
            <v>D-RHES_SOLELC</v>
          </cell>
          <cell r="B967" t="str">
            <v>VAR_fout</v>
          </cell>
          <cell r="C967" t="str">
            <v>RHES_ELC</v>
          </cell>
          <cell r="D967">
            <v>1.8527272406682054</v>
          </cell>
          <cell r="E967">
            <v>1.4414894395208047</v>
          </cell>
          <cell r="F967">
            <v>2.0575624895011728</v>
          </cell>
          <cell r="G967">
            <v>2.1950190429525307</v>
          </cell>
          <cell r="H967">
            <v>1.3196584203653785</v>
          </cell>
          <cell r="I967">
            <v>6.9479488539309786E-5</v>
          </cell>
        </row>
        <row r="968">
          <cell r="A968" t="str">
            <v>D-RHES_SOLELC</v>
          </cell>
          <cell r="B968" t="str">
            <v>VAR_fout</v>
          </cell>
          <cell r="C968" t="str">
            <v>ELC5</v>
          </cell>
          <cell r="D968">
            <v>0.28221184806645622</v>
          </cell>
          <cell r="E968">
            <v>1.9491763069498409</v>
          </cell>
          <cell r="F968">
            <v>3.227869983152396</v>
          </cell>
          <cell r="G968">
            <v>3.5269858053203773</v>
          </cell>
          <cell r="H968">
            <v>1.6063999143647265</v>
          </cell>
          <cell r="I968">
            <v>6.9564850543776441E-5</v>
          </cell>
        </row>
        <row r="969">
          <cell r="A969" t="str">
            <v>D-RHES_SOLELC</v>
          </cell>
          <cell r="B969" t="str">
            <v>VAR_fin</v>
          </cell>
          <cell r="C969" t="str">
            <v>RHES_SOL_ELC</v>
          </cell>
          <cell r="D969">
            <v>2.1349390887346629</v>
          </cell>
          <cell r="E969">
            <v>3.3906653574181629</v>
          </cell>
          <cell r="F969">
            <v>5.2854324726535626</v>
          </cell>
          <cell r="G969">
            <v>5.7220047980132795</v>
          </cell>
          <cell r="H969">
            <v>2.9260582825296475</v>
          </cell>
          <cell r="I969">
            <v>1.389726548192816E-4</v>
          </cell>
        </row>
        <row r="970">
          <cell r="A970" t="str">
            <v>D-DH2</v>
          </cell>
          <cell r="B970" t="str">
            <v>VAR_fout</v>
          </cell>
          <cell r="C970" t="str">
            <v>H2</v>
          </cell>
          <cell r="G970">
            <v>3.5543074617323683E-7</v>
          </cell>
          <cell r="H970">
            <v>9.3660754551368267E-5</v>
          </cell>
          <cell r="I970">
            <v>2.3797830065088176E-4</v>
          </cell>
        </row>
        <row r="971">
          <cell r="A971" t="str">
            <v>D-DH2</v>
          </cell>
          <cell r="B971" t="str">
            <v>VAR_fin</v>
          </cell>
          <cell r="C971" t="str">
            <v>H2_E</v>
          </cell>
          <cell r="G971">
            <v>3.5902095573054201E-7</v>
          </cell>
          <cell r="H971">
            <v>9.4606822779159889E-5</v>
          </cell>
          <cell r="I971">
            <v>2.4038212186957761E-4</v>
          </cell>
        </row>
        <row r="972">
          <cell r="A972" t="str">
            <v>D-DH2</v>
          </cell>
          <cell r="B972" t="str">
            <v>VAR_ncap</v>
          </cell>
          <cell r="C972" t="str">
            <v>-</v>
          </cell>
          <cell r="G972">
            <v>4.67282122463342E-6</v>
          </cell>
          <cell r="H972">
            <v>2.1323602938159099E-5</v>
          </cell>
          <cell r="I972">
            <v>5.6338934082303601E-6</v>
          </cell>
        </row>
        <row r="973">
          <cell r="A973" t="str">
            <v>D-DH2</v>
          </cell>
          <cell r="B973" t="str">
            <v>VAR_cap</v>
          </cell>
          <cell r="C973" t="str">
            <v>-</v>
          </cell>
          <cell r="G973">
            <v>4.67282122463342E-6</v>
          </cell>
          <cell r="H973">
            <v>3.0937170134167698E-5</v>
          </cell>
          <cell r="I973">
            <v>3.6571063542398102E-5</v>
          </cell>
        </row>
        <row r="974">
          <cell r="A974" t="str">
            <v>ITOT-SWHHFOBR</v>
          </cell>
          <cell r="B974" t="str">
            <v>VAR_fout</v>
          </cell>
          <cell r="C974" t="str">
            <v>ITOT-SWH</v>
          </cell>
          <cell r="D974">
            <v>1.8458216510986154</v>
          </cell>
          <cell r="E974">
            <v>0.77632405793658199</v>
          </cell>
          <cell r="F974">
            <v>4.5986728913112896E-4</v>
          </cell>
          <cell r="G974">
            <v>1.3324676074052204E-4</v>
          </cell>
          <cell r="H974">
            <v>1.7585064473724457E-4</v>
          </cell>
        </row>
        <row r="975">
          <cell r="A975" t="str">
            <v>ITOT-SWHHFOBR</v>
          </cell>
          <cell r="B975" t="str">
            <v>VAR_fout</v>
          </cell>
          <cell r="C975" t="str">
            <v>CO2_I</v>
          </cell>
          <cell r="D975">
            <v>210.21004567882201</v>
          </cell>
          <cell r="E975">
            <v>88.030266491594006</v>
          </cell>
          <cell r="F975">
            <v>5.1811294029222799E-2</v>
          </cell>
          <cell r="G975">
            <v>1.48534210307929E-2</v>
          </cell>
          <cell r="H975">
            <v>1.9196171745196298E-2</v>
          </cell>
        </row>
        <row r="976">
          <cell r="A976" t="str">
            <v>ITOT-SWHHFOBR</v>
          </cell>
          <cell r="B976" t="str">
            <v>VAR_fin</v>
          </cell>
          <cell r="C976" t="str">
            <v>IHFO</v>
          </cell>
          <cell r="D976">
            <v>2.7300005932314551</v>
          </cell>
          <cell r="E976">
            <v>1.1432502141765444</v>
          </cell>
          <cell r="F976">
            <v>6.7287394843146503E-4</v>
          </cell>
          <cell r="G976">
            <v>1.9290157182847914E-4</v>
          </cell>
          <cell r="H976">
            <v>2.4930093175579593E-4</v>
          </cell>
        </row>
        <row r="977">
          <cell r="A977" t="str">
            <v>ITOT-SWHHFOBR</v>
          </cell>
          <cell r="B977" t="str">
            <v>VAR_ncap</v>
          </cell>
          <cell r="C977" t="str">
            <v>-</v>
          </cell>
          <cell r="D977">
            <v>8.2654458122275692E-6</v>
          </cell>
          <cell r="E977">
            <v>2.31595541778145E-6</v>
          </cell>
          <cell r="F977">
            <v>3.10066248490074E-6</v>
          </cell>
          <cell r="G977">
            <v>2.9508778022839701E-6</v>
          </cell>
          <cell r="H977">
            <v>1.4638896098653699E-6</v>
          </cell>
        </row>
        <row r="978">
          <cell r="A978" t="str">
            <v>ITOT-SWHHFOBR</v>
          </cell>
          <cell r="B978" t="str">
            <v>VAR_cap</v>
          </cell>
          <cell r="C978" t="str">
            <v>-</v>
          </cell>
          <cell r="D978">
            <v>0.10072526544581223</v>
          </cell>
          <cell r="E978">
            <v>8.2763724163767899E-2</v>
          </cell>
          <cell r="F978">
            <v>4.3493307474912202E-5</v>
          </cell>
          <cell r="G978">
            <v>1.2589214761202228E-5</v>
          </cell>
          <cell r="H978">
            <v>1.658137310877261E-5</v>
          </cell>
          <cell r="I978">
            <v>-2.029616451009478E-9</v>
          </cell>
        </row>
        <row r="979">
          <cell r="A979" t="str">
            <v>RHSA-WHSTG-ELCHP</v>
          </cell>
          <cell r="B979" t="str">
            <v>VAR_fout</v>
          </cell>
          <cell r="C979" t="str">
            <v>RHSA-WHAELCH</v>
          </cell>
          <cell r="F979">
            <v>1.0619074502461594</v>
          </cell>
          <cell r="G979">
            <v>1.3700492050706572</v>
          </cell>
          <cell r="H979">
            <v>1.9668778580153843</v>
          </cell>
          <cell r="I979">
            <v>2.5748185250386268</v>
          </cell>
        </row>
        <row r="980">
          <cell r="A980" t="str">
            <v>RHSA-WHSTG-ELCHP</v>
          </cell>
          <cell r="B980" t="str">
            <v>VAR_fin</v>
          </cell>
          <cell r="C980" t="str">
            <v>RHSA-WHAELCH</v>
          </cell>
          <cell r="F980">
            <v>1.0619434288866099</v>
          </cell>
          <cell r="G980">
            <v>1.3701013509597995</v>
          </cell>
          <cell r="H980">
            <v>1.9669456710176998</v>
          </cell>
          <cell r="I980">
            <v>2.5748920060726985</v>
          </cell>
        </row>
        <row r="981">
          <cell r="A981" t="str">
            <v>RHSA-WHSTG-ELCHP</v>
          </cell>
          <cell r="B981" t="str">
            <v>VAR_ncap</v>
          </cell>
          <cell r="C981" t="str">
            <v>-</v>
          </cell>
          <cell r="D981">
            <v>8.4431893484996495E-4</v>
          </cell>
          <cell r="E981">
            <v>5.7066782143259102E-2</v>
          </cell>
          <cell r="F981">
            <v>2.7345334377133601E-2</v>
          </cell>
          <cell r="G981">
            <v>3.4237451764671398E-2</v>
          </cell>
          <cell r="H981">
            <v>8.2561724403928199E-2</v>
          </cell>
          <cell r="I981">
            <v>0.120210342180971</v>
          </cell>
        </row>
        <row r="982">
          <cell r="A982" t="str">
            <v>RHSA-WHSTG-ELCHP</v>
          </cell>
          <cell r="B982" t="str">
            <v>VAR_cap</v>
          </cell>
          <cell r="C982" t="str">
            <v>-</v>
          </cell>
          <cell r="D982">
            <v>8.4555846425305359E-4</v>
          </cell>
          <cell r="E982">
            <v>5.7911469966028972E-2</v>
          </cell>
          <cell r="F982">
            <v>8.5254821959015098E-2</v>
          </cell>
          <cell r="G982">
            <v>0.11948875018915538</v>
          </cell>
          <cell r="H982">
            <v>0.16430050957883138</v>
          </cell>
          <cell r="I982">
            <v>0.20276110403778619</v>
          </cell>
        </row>
        <row r="983">
          <cell r="A983" t="str">
            <v>ITOT-SWHSTG-ELCHP</v>
          </cell>
          <cell r="B983" t="str">
            <v>VAR_fout</v>
          </cell>
          <cell r="C983" t="str">
            <v>ITOT-SWHAELCH</v>
          </cell>
          <cell r="F983">
            <v>5.8257169451311427E-4</v>
          </cell>
          <cell r="G983">
            <v>3.035528613298009E-4</v>
          </cell>
          <cell r="H983">
            <v>6.2402233813235372E-4</v>
          </cell>
          <cell r="I983">
            <v>7.4142683520460567E-4</v>
          </cell>
        </row>
        <row r="984">
          <cell r="A984" t="str">
            <v>ITOT-SWHSTG-ELCHP</v>
          </cell>
          <cell r="B984" t="str">
            <v>VAR_fin</v>
          </cell>
          <cell r="C984" t="str">
            <v>ITOT-SWHAELCH</v>
          </cell>
          <cell r="F984">
            <v>7.5916783581235383E-4</v>
          </cell>
          <cell r="G984">
            <v>3.8592103968146363E-4</v>
          </cell>
          <cell r="H984">
            <v>7.4107232351878778E-4</v>
          </cell>
          <cell r="I984">
            <v>8.2995504093034056E-4</v>
          </cell>
        </row>
        <row r="985">
          <cell r="A985" t="str">
            <v>ITOT-SWHSTG-ELCHP</v>
          </cell>
          <cell r="B985" t="str">
            <v>VAR_ncap</v>
          </cell>
          <cell r="C985" t="str">
            <v>-</v>
          </cell>
          <cell r="D985">
            <v>2.1240864944375901E-3</v>
          </cell>
          <cell r="E985">
            <v>1.5807668782265801E-2</v>
          </cell>
          <cell r="F985">
            <v>1.09531548871861E-3</v>
          </cell>
          <cell r="G985">
            <v>8.0322413254410406E-6</v>
          </cell>
          <cell r="H985">
            <v>9.4372847221109099E-3</v>
          </cell>
          <cell r="I985">
            <v>9.5014859057849094E-3</v>
          </cell>
        </row>
        <row r="986">
          <cell r="A986" t="str">
            <v>ITOT-SWHSTG-ELCHP</v>
          </cell>
          <cell r="B986" t="str">
            <v>VAR_cap</v>
          </cell>
          <cell r="C986" t="str">
            <v>-</v>
          </cell>
          <cell r="D986">
            <v>2.1240864944375901E-3</v>
          </cell>
          <cell r="E986">
            <v>1.7928432019175891E-2</v>
          </cell>
          <cell r="F986">
            <v>1.902069503848023E-2</v>
          </cell>
          <cell r="G986">
            <v>1.9020879072115516E-2</v>
          </cell>
          <cell r="H986">
            <v>1.9021828102552266E-2</v>
          </cell>
          <cell r="I986">
            <v>2.0316585764842739E-2</v>
          </cell>
        </row>
        <row r="987">
          <cell r="A987" t="str">
            <v>D-RHNS_LTH_CHPWOD</v>
          </cell>
          <cell r="B987" t="str">
            <v>VAR_fout</v>
          </cell>
          <cell r="C987" t="str">
            <v>RHNS_LTH_CHPWOD_ON</v>
          </cell>
          <cell r="G987">
            <v>5.2157822167340226E-4</v>
          </cell>
          <cell r="H987">
            <v>8.2554509975646124E-4</v>
          </cell>
          <cell r="I987">
            <v>7.2637581707365529E-4</v>
          </cell>
        </row>
        <row r="988">
          <cell r="A988" t="str">
            <v>D-RHNS_LTH_CHPWOD</v>
          </cell>
          <cell r="B988" t="str">
            <v>VAR_fout</v>
          </cell>
          <cell r="C988" t="str">
            <v>RHSA_LTH</v>
          </cell>
          <cell r="G988">
            <v>1.4533419550740325E-5</v>
          </cell>
          <cell r="H988">
            <v>1.2001300853493311E-5</v>
          </cell>
          <cell r="I988">
            <v>5.4072441946149363E-6</v>
          </cell>
        </row>
        <row r="989">
          <cell r="A989" t="str">
            <v>D-RHNS_LTH_CHPWOD</v>
          </cell>
          <cell r="B989" t="str">
            <v>VAR_fout</v>
          </cell>
          <cell r="C989" t="str">
            <v>LTH</v>
          </cell>
          <cell r="G989">
            <v>2.0480720816574301E-8</v>
          </cell>
          <cell r="H989">
            <v>1.1534015466365967E-6</v>
          </cell>
          <cell r="I989">
            <v>1.3306202481564845E-6</v>
          </cell>
        </row>
        <row r="990">
          <cell r="A990" t="str">
            <v>D-RHNS_LTH_CHPWOD</v>
          </cell>
          <cell r="B990" t="str">
            <v>VAR_fin</v>
          </cell>
          <cell r="C990" t="str">
            <v>RHNS_LTH_CHPWOD</v>
          </cell>
          <cell r="G990">
            <v>5.3700910937471455E-4</v>
          </cell>
          <cell r="H990">
            <v>8.3983744202717025E-4</v>
          </cell>
          <cell r="I990">
            <v>7.3421518984527457E-4</v>
          </cell>
        </row>
        <row r="991">
          <cell r="A991" t="str">
            <v>D-SBIO</v>
          </cell>
          <cell r="B991" t="str">
            <v>VAR_fout</v>
          </cell>
          <cell r="C991" t="str">
            <v>SBIO</v>
          </cell>
          <cell r="D991">
            <v>4.0476424680070906</v>
          </cell>
          <cell r="E991">
            <v>4.5958344445424339</v>
          </cell>
          <cell r="F991">
            <v>3.0564467191337656</v>
          </cell>
          <cell r="G991">
            <v>3.0462023573397907</v>
          </cell>
          <cell r="H991">
            <v>2.9632767721707078</v>
          </cell>
          <cell r="I991">
            <v>2.8846517352394074</v>
          </cell>
        </row>
        <row r="992">
          <cell r="A992" t="str">
            <v>D-SBIO</v>
          </cell>
          <cell r="B992" t="str">
            <v>VAR_fin</v>
          </cell>
          <cell r="C992" t="str">
            <v>BIO</v>
          </cell>
          <cell r="D992">
            <v>4.0476424680070906</v>
          </cell>
          <cell r="E992">
            <v>4.5958344445424339</v>
          </cell>
          <cell r="F992">
            <v>3.0564467191337656</v>
          </cell>
          <cell r="G992">
            <v>3.0462023573397907</v>
          </cell>
          <cell r="H992">
            <v>2.9632767721707078</v>
          </cell>
          <cell r="I992">
            <v>2.8846517352394074</v>
          </cell>
        </row>
        <row r="993">
          <cell r="A993" t="str">
            <v>RHEM-SHDEM</v>
          </cell>
          <cell r="B993" t="str">
            <v>VAR_fout</v>
          </cell>
          <cell r="C993" t="str">
            <v>RHEM-SHD</v>
          </cell>
          <cell r="D993">
            <v>66.986774791699034</v>
          </cell>
          <cell r="E993">
            <v>66.782026660973088</v>
          </cell>
          <cell r="F993">
            <v>60.999748534385205</v>
          </cell>
          <cell r="G993">
            <v>57.262722976434844</v>
          </cell>
          <cell r="H993">
            <v>51.488981259548233</v>
          </cell>
          <cell r="I993">
            <v>46.45791255416259</v>
          </cell>
        </row>
        <row r="994">
          <cell r="A994" t="str">
            <v>RHEM-SHDEM</v>
          </cell>
          <cell r="B994" t="str">
            <v>VAR_fin</v>
          </cell>
          <cell r="C994" t="str">
            <v>RHEM-SHNST</v>
          </cell>
          <cell r="D994">
            <v>4.8760026652352228E-5</v>
          </cell>
          <cell r="F994">
            <v>1.2405670895248316E-4</v>
          </cell>
          <cell r="G994">
            <v>5.9218222324257841E-5</v>
          </cell>
          <cell r="H994">
            <v>1.0282328989525779E-2</v>
          </cell>
          <cell r="I994">
            <v>3.3010277486748354E-2</v>
          </cell>
        </row>
        <row r="995">
          <cell r="A995" t="str">
            <v>RHEM-SHDEM</v>
          </cell>
          <cell r="B995" t="str">
            <v>VAR_fin</v>
          </cell>
          <cell r="C995" t="str">
            <v>RHEM-SHPLT</v>
          </cell>
          <cell r="D995">
            <v>1.4010305669361978</v>
          </cell>
          <cell r="E995">
            <v>1.6077965998534247</v>
          </cell>
          <cell r="F995">
            <v>0.18139678192389599</v>
          </cell>
          <cell r="G995">
            <v>0.2999734876826754</v>
          </cell>
          <cell r="H995">
            <v>0.43041409966123279</v>
          </cell>
          <cell r="I995">
            <v>0.49840847316197351</v>
          </cell>
        </row>
        <row r="996">
          <cell r="A996" t="str">
            <v>RHEM-SHDEM</v>
          </cell>
          <cell r="B996" t="str">
            <v>VAR_fin</v>
          </cell>
          <cell r="C996" t="str">
            <v>RHEM-SHNGAH</v>
          </cell>
          <cell r="D996">
            <v>3.3371354532235278E-5</v>
          </cell>
          <cell r="F996">
            <v>6.208641086591741</v>
          </cell>
          <cell r="G996">
            <v>7.3944334455470573</v>
          </cell>
          <cell r="H996">
            <v>8.1676694516126283</v>
          </cell>
          <cell r="I996">
            <v>8.5766738818966086</v>
          </cell>
        </row>
        <row r="997">
          <cell r="A997" t="str">
            <v>RHEM-SHDEM</v>
          </cell>
          <cell r="B997" t="str">
            <v>VAR_fin</v>
          </cell>
          <cell r="C997" t="str">
            <v>RHEM-SHLTHC-WOD</v>
          </cell>
          <cell r="D997">
            <v>4.7999565141781441E-5</v>
          </cell>
          <cell r="G997">
            <v>9.8349735932677391E-5</v>
          </cell>
          <cell r="H997">
            <v>1.6925147376957564E-2</v>
          </cell>
          <cell r="I997">
            <v>5.1534064448810757E-2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RHEM-SHSOL</v>
          </cell>
          <cell r="D998">
            <v>0.40804423411140467</v>
          </cell>
          <cell r="E998">
            <v>0.47087157486923314</v>
          </cell>
          <cell r="F998">
            <v>0.47080441776323612</v>
          </cell>
          <cell r="G998">
            <v>0.77007298576027694</v>
          </cell>
          <cell r="H998">
            <v>1.1338597696098396</v>
          </cell>
          <cell r="I998">
            <v>1.576725887307151</v>
          </cell>
        </row>
        <row r="999">
          <cell r="A999" t="str">
            <v>RHEM-SHDEM</v>
          </cell>
          <cell r="B999" t="str">
            <v>VAR_fin</v>
          </cell>
          <cell r="C999" t="str">
            <v>RHEM-SHLTHD</v>
          </cell>
          <cell r="D999">
            <v>2.8775194992231996</v>
          </cell>
          <cell r="E999">
            <v>3.7887225681722598</v>
          </cell>
          <cell r="F999">
            <v>3.9125344840843468</v>
          </cell>
          <cell r="G999">
            <v>4.285848757503274</v>
          </cell>
          <cell r="H999">
            <v>4.4354671238202901</v>
          </cell>
          <cell r="I999">
            <v>4.4490990681935001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RHEM-SHNGA</v>
          </cell>
          <cell r="D1000">
            <v>18.9992664451328</v>
          </cell>
          <cell r="E1000">
            <v>19.745015745509253</v>
          </cell>
          <cell r="F1000">
            <v>19.432760432035735</v>
          </cell>
          <cell r="G1000">
            <v>16.328392937562679</v>
          </cell>
          <cell r="H1000">
            <v>10.472742336709265</v>
          </cell>
          <cell r="I1000">
            <v>5.5839110937028806</v>
          </cell>
        </row>
        <row r="1001">
          <cell r="A1001" t="str">
            <v>RHEM-SHDEM</v>
          </cell>
          <cell r="B1001" t="str">
            <v>VAR_fin</v>
          </cell>
          <cell r="C1001" t="str">
            <v>RHEM-SHELCB</v>
          </cell>
          <cell r="D1001">
            <v>4.6279180312661854</v>
          </cell>
          <cell r="E1001">
            <v>2.7794645621977665</v>
          </cell>
          <cell r="F1001">
            <v>2.6151290410188266E-2</v>
          </cell>
          <cell r="G1001">
            <v>6.460407061744557E-3</v>
          </cell>
          <cell r="H1001">
            <v>1.7837137701895531E-2</v>
          </cell>
          <cell r="I1001">
            <v>5.1650032021148672E-2</v>
          </cell>
        </row>
        <row r="1002">
          <cell r="A1002" t="str">
            <v>RHEM-SHDEM</v>
          </cell>
          <cell r="B1002" t="str">
            <v>VAR_fin</v>
          </cell>
          <cell r="C1002" t="str">
            <v>RHEM-SHELCH</v>
          </cell>
          <cell r="D1002">
            <v>9.9024110852937657</v>
          </cell>
          <cell r="E1002">
            <v>11.65519364179886</v>
          </cell>
          <cell r="F1002">
            <v>9.9190304357044727</v>
          </cell>
          <cell r="G1002">
            <v>12.477611386809212</v>
          </cell>
          <cell r="H1002">
            <v>15.510607531178573</v>
          </cell>
          <cell r="I1002">
            <v>18.070603705502656</v>
          </cell>
        </row>
        <row r="1003">
          <cell r="A1003" t="str">
            <v>RHEM-SHDEM</v>
          </cell>
          <cell r="B1003" t="str">
            <v>VAR_fin</v>
          </cell>
          <cell r="C1003" t="str">
            <v>RHEM-SHLFO</v>
          </cell>
          <cell r="D1003">
            <v>23.443608235655987</v>
          </cell>
          <cell r="E1003">
            <v>17.198212444830606</v>
          </cell>
          <cell r="F1003">
            <v>14.873850860884898</v>
          </cell>
          <cell r="G1003">
            <v>8.8862389467508738</v>
          </cell>
          <cell r="H1003">
            <v>4.477104722252462</v>
          </cell>
          <cell r="I1003">
            <v>1.2122260028665179</v>
          </cell>
        </row>
        <row r="1004">
          <cell r="A1004" t="str">
            <v>RHEM-SHDEM</v>
          </cell>
          <cell r="B1004" t="str">
            <v>VAR_fin</v>
          </cell>
          <cell r="C1004" t="str">
            <v>RHEM-SHCON</v>
          </cell>
          <cell r="D1004">
            <v>0.55111592560076428</v>
          </cell>
          <cell r="E1004">
            <v>4.7916235030540708</v>
          </cell>
          <cell r="F1004">
            <v>0.60824980631160297</v>
          </cell>
          <cell r="G1004">
            <v>0.58277643474496965</v>
          </cell>
          <cell r="H1004">
            <v>0.52919471460460965</v>
          </cell>
          <cell r="I1004">
            <v>0.47695285686728572</v>
          </cell>
        </row>
        <row r="1005">
          <cell r="A1005" t="str">
            <v>RHEM-SHDEM</v>
          </cell>
          <cell r="B1005" t="str">
            <v>VAR_fin</v>
          </cell>
          <cell r="C1005" t="str">
            <v>RHEM-SHWOD</v>
          </cell>
          <cell r="D1005">
            <v>4.7438130676000974</v>
          </cell>
          <cell r="E1005">
            <v>4.7450897191586998</v>
          </cell>
          <cell r="F1005">
            <v>4.8656864975505867</v>
          </cell>
          <cell r="G1005">
            <v>5.3686573178111585</v>
          </cell>
          <cell r="H1005">
            <v>5.2530144739562905</v>
          </cell>
          <cell r="I1005">
            <v>4.8386245826557985</v>
          </cell>
        </row>
        <row r="1006">
          <cell r="A1006" t="str">
            <v>RHEM-SHDEM</v>
          </cell>
          <cell r="B1006" t="str">
            <v>VAR_fin</v>
          </cell>
          <cell r="C1006" t="str">
            <v>RHEM-SHLTHC-NGA</v>
          </cell>
          <cell r="D1006">
            <v>3.1922416042672638E-2</v>
          </cell>
          <cell r="E1006">
            <v>4.0370655447507062E-5</v>
          </cell>
          <cell r="F1006">
            <v>0.50052583787351124</v>
          </cell>
          <cell r="G1006">
            <v>0.86210724941046768</v>
          </cell>
          <cell r="H1006">
            <v>1.0338714390681987</v>
          </cell>
          <cell r="I1006">
            <v>1.0385022234930741</v>
          </cell>
        </row>
        <row r="1007">
          <cell r="A1007" t="str">
            <v>ITOT-SWHH2BR</v>
          </cell>
          <cell r="B1007" t="str">
            <v>VAR_fout</v>
          </cell>
          <cell r="C1007" t="str">
            <v>ITOT-SWH</v>
          </cell>
          <cell r="G1007">
            <v>8.0532569132216289E-4</v>
          </cell>
          <cell r="H1007">
            <v>8.8919098500951524E-4</v>
          </cell>
          <cell r="I1007">
            <v>8.9222128460738541E-4</v>
          </cell>
        </row>
        <row r="1008">
          <cell r="A1008" t="str">
            <v>ITOT-SWHH2BR</v>
          </cell>
          <cell r="B1008" t="str">
            <v>VAR_fin</v>
          </cell>
          <cell r="C1008" t="str">
            <v>IH2</v>
          </cell>
          <cell r="G1008">
            <v>1.0004004458304835E-3</v>
          </cell>
          <cell r="H1008">
            <v>1.0997673421069905E-3</v>
          </cell>
          <cell r="I1008">
            <v>1.0987276129838539E-3</v>
          </cell>
        </row>
        <row r="1009">
          <cell r="A1009" t="str">
            <v>ITOT-SWHH2BR</v>
          </cell>
          <cell r="B1009" t="str">
            <v>VAR_ncap</v>
          </cell>
          <cell r="C1009" t="str">
            <v>-</v>
          </cell>
          <cell r="G1009">
            <v>7.1241337906910899E-5</v>
          </cell>
          <cell r="H1009">
            <v>2.1439045673772801E-5</v>
          </cell>
          <cell r="I1009">
            <v>5.4963641699326599E-5</v>
          </cell>
        </row>
        <row r="1010">
          <cell r="A1010" t="str">
            <v>ITOT-SWHH2BR</v>
          </cell>
          <cell r="B1010" t="str">
            <v>VAR_cap</v>
          </cell>
          <cell r="C1010" t="str">
            <v>-</v>
          </cell>
          <cell r="G1010">
            <v>7.1241337906910899E-5</v>
          </cell>
          <cell r="H1010">
            <v>7.8642147787477538E-5</v>
          </cell>
          <cell r="I1010">
            <v>7.3895331159686489E-5</v>
          </cell>
        </row>
        <row r="1011">
          <cell r="A1011" t="str">
            <v>RHNS-SHSTG-ELC</v>
          </cell>
          <cell r="B1011" t="str">
            <v>VAR_fout</v>
          </cell>
          <cell r="C1011" t="str">
            <v>RHNS-SHAELCB</v>
          </cell>
          <cell r="F1011">
            <v>4.531945469550646E-4</v>
          </cell>
          <cell r="G1011">
            <v>5.3917052687399013E-4</v>
          </cell>
          <cell r="H1011">
            <v>7.0986322521086117E-4</v>
          </cell>
          <cell r="I1011">
            <v>5.2773435320533843E-4</v>
          </cell>
        </row>
        <row r="1012">
          <cell r="A1012" t="str">
            <v>RHNS-SHSTG-ELC</v>
          </cell>
          <cell r="B1012" t="str">
            <v>VAR_fin</v>
          </cell>
          <cell r="C1012" t="str">
            <v>RHNS-SHAELCB</v>
          </cell>
          <cell r="F1012">
            <v>4.532433618382494E-4</v>
          </cell>
          <cell r="G1012">
            <v>5.3922208314703777E-4</v>
          </cell>
          <cell r="H1012">
            <v>7.1001631909042373E-4</v>
          </cell>
          <cell r="I1012">
            <v>5.278964121542101E-4</v>
          </cell>
        </row>
        <row r="1013">
          <cell r="A1013" t="str">
            <v>RHNS-SHSTG-ELC</v>
          </cell>
          <cell r="B1013" t="str">
            <v>VAR_ncap</v>
          </cell>
          <cell r="C1013" t="str">
            <v>-</v>
          </cell>
          <cell r="D1013">
            <v>2.0576512430199501E-5</v>
          </cell>
          <cell r="E1013">
            <v>8.7061395341442305E-4</v>
          </cell>
          <cell r="F1013">
            <v>1.7829678862613199E-6</v>
          </cell>
          <cell r="G1013">
            <v>2.4936199452466699E-6</v>
          </cell>
          <cell r="H1013">
            <v>3.35076264567585E-5</v>
          </cell>
          <cell r="I1013">
            <v>1.9310892272000002E-6</v>
          </cell>
        </row>
        <row r="1014">
          <cell r="A1014" t="str">
            <v>RHNS-SHSTG-ELC</v>
          </cell>
          <cell r="B1014" t="str">
            <v>VAR_cap</v>
          </cell>
          <cell r="C1014" t="str">
            <v>-</v>
          </cell>
          <cell r="D1014">
            <v>2.0576512430199501E-5</v>
          </cell>
          <cell r="E1014">
            <v>8.908315771722511E-4</v>
          </cell>
          <cell r="F1014">
            <v>8.188345022223703E-5</v>
          </cell>
          <cell r="G1014">
            <v>8.158063953683705E-5</v>
          </cell>
          <cell r="H1014">
            <v>1.6405020914259683E-4</v>
          </cell>
          <cell r="I1014">
            <v>6.9389843926168202E-5</v>
          </cell>
        </row>
        <row r="1015">
          <cell r="A1015" t="str">
            <v>RHES-SHCOABR</v>
          </cell>
          <cell r="B1015" t="str">
            <v>VAR_fout</v>
          </cell>
          <cell r="C1015" t="str">
            <v>CO2_R</v>
          </cell>
          <cell r="D1015">
            <v>9.2700527830488806</v>
          </cell>
          <cell r="E1015">
            <v>8.8791805310449092</v>
          </cell>
          <cell r="F1015">
            <v>2.2083363814424102</v>
          </cell>
          <cell r="G1015">
            <v>0.43814820234977397</v>
          </cell>
        </row>
        <row r="1016">
          <cell r="A1016" t="str">
            <v>RHES-SHCOABR</v>
          </cell>
          <cell r="B1016" t="str">
            <v>VAR_fout</v>
          </cell>
          <cell r="C1016" t="str">
            <v>RHES-SHCOA</v>
          </cell>
          <cell r="D1016">
            <v>7.2000409965428197E-2</v>
          </cell>
          <cell r="E1016">
            <v>7.2000411100038839E-2</v>
          </cell>
          <cell r="F1016">
            <v>1.903977133661763E-2</v>
          </cell>
          <cell r="G1016">
            <v>3.7806454431281345E-3</v>
          </cell>
        </row>
        <row r="1017">
          <cell r="A1017" t="str">
            <v>RHES-SHCOABR</v>
          </cell>
          <cell r="B1017" t="str">
            <v>VAR_fin</v>
          </cell>
          <cell r="C1017" t="str">
            <v>RCOA</v>
          </cell>
          <cell r="D1017">
            <v>0.10000056939642804</v>
          </cell>
          <cell r="E1017">
            <v>9.5784040248596727E-2</v>
          </cell>
          <cell r="F1017">
            <v>2.3822398936811314E-2</v>
          </cell>
          <cell r="G1017">
            <v>4.7265178247009087E-3</v>
          </cell>
        </row>
        <row r="1018">
          <cell r="A1018" t="str">
            <v>RHES-SHCOABR</v>
          </cell>
          <cell r="B1018" t="str">
            <v>VAR_cap</v>
          </cell>
          <cell r="C1018" t="str">
            <v>-</v>
          </cell>
          <cell r="D1018">
            <v>7.0000000000000001E-3</v>
          </cell>
          <cell r="E1018">
            <v>6.9423589634362397E-3</v>
          </cell>
          <cell r="F1018">
            <v>1.7034172269364605E-3</v>
          </cell>
          <cell r="G1018">
            <v>3.7618070799281048E-4</v>
          </cell>
        </row>
        <row r="1019">
          <cell r="A1019" t="str">
            <v>D-INGA</v>
          </cell>
          <cell r="B1019" t="str">
            <v>VAR_fout</v>
          </cell>
          <cell r="C1019" t="str">
            <v>CO2</v>
          </cell>
          <cell r="D1019">
            <v>2102.24015058844</v>
          </cell>
          <cell r="E1019">
            <v>1765.7451742416899</v>
          </cell>
          <cell r="F1019">
            <v>1637.2014896170799</v>
          </cell>
          <cell r="G1019">
            <v>2008.0622609714301</v>
          </cell>
          <cell r="H1019">
            <v>2123.4280067613799</v>
          </cell>
          <cell r="I1019">
            <v>2047.74912195356</v>
          </cell>
        </row>
        <row r="1020">
          <cell r="A1020" t="str">
            <v>D-INGA</v>
          </cell>
          <cell r="B1020" t="str">
            <v>VAR_fout</v>
          </cell>
          <cell r="C1020" t="str">
            <v>INGA</v>
          </cell>
          <cell r="D1020">
            <v>37.472207587019589</v>
          </cell>
          <cell r="E1020">
            <v>32.234903583091544</v>
          </cell>
          <cell r="F1020">
            <v>29.972237410199707</v>
          </cell>
          <cell r="G1020">
            <v>36.53337913934179</v>
          </cell>
          <cell r="H1020">
            <v>38.596289973026785</v>
          </cell>
          <cell r="I1020">
            <v>37.271919045037187</v>
          </cell>
        </row>
        <row r="1021">
          <cell r="A1021" t="str">
            <v>D-INGA</v>
          </cell>
          <cell r="B1021" t="str">
            <v>VAR_fin</v>
          </cell>
          <cell r="C1021" t="str">
            <v>NGA</v>
          </cell>
          <cell r="D1021">
            <v>37.273761535256092</v>
          </cell>
          <cell r="E1021">
            <v>31.307538550384599</v>
          </cell>
          <cell r="F1021">
            <v>29.028395205976587</v>
          </cell>
          <cell r="G1021">
            <v>35.60394079736573</v>
          </cell>
          <cell r="H1021">
            <v>37.649432743995973</v>
          </cell>
          <cell r="I1021">
            <v>36.307608545275926</v>
          </cell>
        </row>
        <row r="1022">
          <cell r="A1022" t="str">
            <v>D-INGA</v>
          </cell>
          <cell r="B1022" t="str">
            <v>VAR_fin</v>
          </cell>
          <cell r="C1022" t="str">
            <v>BNGA</v>
          </cell>
          <cell r="D1022">
            <v>0.31815550012892452</v>
          </cell>
          <cell r="E1022">
            <v>1.0303432871128024</v>
          </cell>
          <cell r="F1022">
            <v>1.0392747554089266</v>
          </cell>
          <cell r="G1022">
            <v>1.0459931885063676</v>
          </cell>
          <cell r="H1022">
            <v>1.0699772196915129</v>
          </cell>
          <cell r="I1022">
            <v>1.0831996551239791</v>
          </cell>
        </row>
        <row r="1023">
          <cell r="A1023" t="str">
            <v>D-INGA</v>
          </cell>
          <cell r="B1023" t="str">
            <v>VAR_fin</v>
          </cell>
          <cell r="C1023" t="str">
            <v>H2</v>
          </cell>
          <cell r="F1023">
            <v>3.1734554285306319E-4</v>
          </cell>
          <cell r="G1023">
            <v>1.5758908078324253E-4</v>
          </cell>
          <cell r="H1023">
            <v>1.8714249598916514E-4</v>
          </cell>
          <cell r="I1023">
            <v>1.8841567609529346E-4</v>
          </cell>
        </row>
        <row r="1024">
          <cell r="A1024" t="str">
            <v>D-INGA</v>
          </cell>
          <cell r="B1024" t="str">
            <v>VAR_ncap</v>
          </cell>
          <cell r="C1024" t="str">
            <v>-</v>
          </cell>
          <cell r="D1024">
            <v>6.5068248596495594E-8</v>
          </cell>
          <cell r="E1024">
            <v>3.7111650354564699E-8</v>
          </cell>
          <cell r="F1024">
            <v>4.59762566269887E-8</v>
          </cell>
          <cell r="G1024">
            <v>8.4588489421231698E-8</v>
          </cell>
          <cell r="H1024">
            <v>5.0957563820465596E-7</v>
          </cell>
          <cell r="I1024">
            <v>0.63910490799842701</v>
          </cell>
        </row>
        <row r="1025">
          <cell r="A1025" t="str">
            <v>D-INGA</v>
          </cell>
          <cell r="B1025" t="str">
            <v>VAR_cap</v>
          </cell>
          <cell r="C1025" t="str">
            <v>-</v>
          </cell>
          <cell r="D1025">
            <v>1.9844834353343486</v>
          </cell>
          <cell r="E1025">
            <v>1.984483472445999</v>
          </cell>
          <cell r="F1025">
            <v>1.9844835184222556</v>
          </cell>
          <cell r="G1025">
            <v>1.9844836030107449</v>
          </cell>
          <cell r="H1025">
            <v>1.9844843784316037</v>
          </cell>
          <cell r="I1025">
            <v>1.7345653536098509</v>
          </cell>
        </row>
        <row r="1026">
          <cell r="A1026" t="str">
            <v>RHEM-SHNGAHP</v>
          </cell>
          <cell r="B1026" t="str">
            <v>VAR_fout</v>
          </cell>
          <cell r="C1026" t="str">
            <v>CO2_R</v>
          </cell>
          <cell r="F1026">
            <v>187.885260176337</v>
          </cell>
          <cell r="G1026">
            <v>220.50884517925701</v>
          </cell>
          <cell r="H1026">
            <v>237.08558978563099</v>
          </cell>
          <cell r="I1026">
            <v>240.74031870549999</v>
          </cell>
        </row>
        <row r="1027">
          <cell r="A1027" t="str">
            <v>RHEM-SHNGAHP</v>
          </cell>
          <cell r="B1027" t="str">
            <v>VAR_fout</v>
          </cell>
          <cell r="C1027" t="str">
            <v>RHEM-SHANGAH</v>
          </cell>
          <cell r="F1027">
            <v>6.2087473283987613</v>
          </cell>
          <cell r="G1027">
            <v>7.394504328774576</v>
          </cell>
          <cell r="H1027">
            <v>8.1897616175755346</v>
          </cell>
          <cell r="I1027">
            <v>8.6511452954050245</v>
          </cell>
        </row>
        <row r="1028">
          <cell r="A1028" t="str">
            <v>RHEM-SHNGAHP</v>
          </cell>
          <cell r="B1028" t="str">
            <v>VAR_fin</v>
          </cell>
          <cell r="C1028" t="str">
            <v>RHEMELCHPC</v>
          </cell>
          <cell r="F1028">
            <v>6.2087473283987613</v>
          </cell>
          <cell r="G1028">
            <v>7.394504328774576</v>
          </cell>
          <cell r="H1028">
            <v>8.1897616175755346</v>
          </cell>
          <cell r="I1028">
            <v>8.6511452954050245</v>
          </cell>
        </row>
        <row r="1029">
          <cell r="A1029" t="str">
            <v>RHEM-SHNGAHP</v>
          </cell>
          <cell r="B1029" t="str">
            <v>VAR_fin</v>
          </cell>
          <cell r="C1029" t="str">
            <v>RNGA</v>
          </cell>
          <cell r="F1029">
            <v>3.3312989392967607</v>
          </cell>
          <cell r="G1029">
            <v>3.9097312975045653</v>
          </cell>
          <cell r="H1029">
            <v>4.2036452089650798</v>
          </cell>
          <cell r="I1029">
            <v>4.2684453671187859</v>
          </cell>
        </row>
        <row r="1030">
          <cell r="A1030" t="str">
            <v>RHEM-SHNGAHP</v>
          </cell>
          <cell r="B1030" t="str">
            <v>VAR_ncap</v>
          </cell>
          <cell r="C1030" t="str">
            <v>-</v>
          </cell>
          <cell r="D1030">
            <v>7.7065803854700895E-8</v>
          </cell>
          <cell r="E1030">
            <v>2.1674242085577799E-7</v>
          </cell>
          <cell r="F1030">
            <v>0.43842412796902003</v>
          </cell>
          <cell r="G1030">
            <v>8.3729278027007997E-2</v>
          </cell>
          <cell r="H1030">
            <v>0.40651595547272001</v>
          </cell>
          <cell r="I1030">
            <v>0.300891411757922</v>
          </cell>
        </row>
        <row r="1031">
          <cell r="A1031" t="str">
            <v>RHEM-SHNGAHP</v>
          </cell>
          <cell r="B1031" t="str">
            <v>VAR_cap</v>
          </cell>
          <cell r="C1031" t="str">
            <v>-</v>
          </cell>
          <cell r="D1031">
            <v>7.7065803854700895E-8</v>
          </cell>
          <cell r="E1031">
            <v>2.9380822471047898E-7</v>
          </cell>
          <cell r="F1031">
            <v>0.43842441052761699</v>
          </cell>
          <cell r="G1031">
            <v>0.52215366907690919</v>
          </cell>
          <cell r="H1031">
            <v>0.57934291710179076</v>
          </cell>
          <cell r="I1031">
            <v>0.61198175458416482</v>
          </cell>
        </row>
        <row r="1032">
          <cell r="A1032" t="str">
            <v>D-SPLT</v>
          </cell>
          <cell r="B1032" t="str">
            <v>VAR_fout</v>
          </cell>
          <cell r="C1032" t="str">
            <v>SPLT</v>
          </cell>
          <cell r="D1032">
            <v>2.0856334395256249</v>
          </cell>
          <cell r="E1032">
            <v>2.6911607420882375</v>
          </cell>
          <cell r="F1032">
            <v>0.70070705148073786</v>
          </cell>
          <cell r="G1032">
            <v>1.3625825989010492</v>
          </cell>
          <cell r="H1032">
            <v>1.8067907588529648</v>
          </cell>
          <cell r="I1032">
            <v>2.078671887345052</v>
          </cell>
        </row>
        <row r="1033">
          <cell r="A1033" t="str">
            <v>D-SPLT</v>
          </cell>
          <cell r="B1033" t="str">
            <v>VAR_fin</v>
          </cell>
          <cell r="C1033" t="str">
            <v>PLT</v>
          </cell>
          <cell r="D1033">
            <v>2.0856334395256249</v>
          </cell>
          <cell r="E1033">
            <v>2.6911607420882375</v>
          </cell>
          <cell r="F1033">
            <v>0.70070705148073786</v>
          </cell>
          <cell r="G1033">
            <v>1.3625825989010492</v>
          </cell>
          <cell r="H1033">
            <v>1.8067907588529648</v>
          </cell>
          <cell r="I1033">
            <v>2.078671887345052</v>
          </cell>
        </row>
        <row r="1034">
          <cell r="A1034" t="str">
            <v>RHES-SHCONBR</v>
          </cell>
          <cell r="B1034" t="str">
            <v>VAR_fout</v>
          </cell>
          <cell r="C1034" t="str">
            <v>RHES-SHCON</v>
          </cell>
          <cell r="F1034">
            <v>9.5961686828381656E-6</v>
          </cell>
          <cell r="G1034">
            <v>9.612952623790019E-6</v>
          </cell>
          <cell r="H1034">
            <v>9.765960194238895E-6</v>
          </cell>
          <cell r="I1034">
            <v>9.6110807749946624E-6</v>
          </cell>
        </row>
        <row r="1035">
          <cell r="A1035" t="str">
            <v>RHES-SHCONBR</v>
          </cell>
          <cell r="B1035" t="str">
            <v>VAR_fin</v>
          </cell>
          <cell r="C1035" t="str">
            <v>CON</v>
          </cell>
          <cell r="F1035">
            <v>9.5961686828381656E-6</v>
          </cell>
          <cell r="G1035">
            <v>9.612952623790019E-6</v>
          </cell>
          <cell r="H1035">
            <v>9.765960194238895E-6</v>
          </cell>
          <cell r="I1035">
            <v>9.6110807749946624E-6</v>
          </cell>
        </row>
        <row r="1036">
          <cell r="A1036" t="str">
            <v>RHES-SHCONBR</v>
          </cell>
          <cell r="B1036" t="str">
            <v>VAR_ncap</v>
          </cell>
          <cell r="C1036" t="str">
            <v>-</v>
          </cell>
          <cell r="F1036">
            <v>1.0953881457674199E-6</v>
          </cell>
        </row>
        <row r="1037">
          <cell r="A1037" t="str">
            <v>RHES-SHCONBR</v>
          </cell>
          <cell r="B1037" t="str">
            <v>VAR_cap</v>
          </cell>
          <cell r="C1037" t="str">
            <v>-</v>
          </cell>
          <cell r="F1037">
            <v>1.0953881457674199E-6</v>
          </cell>
          <cell r="G1037">
            <v>1.0953881457674199E-6</v>
          </cell>
          <cell r="H1037">
            <v>1.1188523914941101E-6</v>
          </cell>
          <cell r="I1037">
            <v>1.1188523914941101E-6</v>
          </cell>
        </row>
        <row r="1038">
          <cell r="A1038" t="str">
            <v>RHSA-WHSOLBR</v>
          </cell>
          <cell r="B1038" t="str">
            <v>VAR_fout</v>
          </cell>
          <cell r="C1038" t="str">
            <v>RHSA-WHASOL</v>
          </cell>
          <cell r="D1038">
            <v>1.721488024659851</v>
          </cell>
          <cell r="E1038">
            <v>1.9867172842731415</v>
          </cell>
          <cell r="F1038">
            <v>1.9867185293432781</v>
          </cell>
          <cell r="G1038">
            <v>1.9867188426803881</v>
          </cell>
          <cell r="H1038">
            <v>2.1352707804123736</v>
          </cell>
          <cell r="I1038">
            <v>2.3659512526230642</v>
          </cell>
        </row>
        <row r="1039">
          <cell r="A1039" t="str">
            <v>RHSA-WHSOLBR</v>
          </cell>
          <cell r="B1039" t="str">
            <v>VAR_fin</v>
          </cell>
          <cell r="C1039" t="str">
            <v>SOL</v>
          </cell>
          <cell r="D1039">
            <v>1.721488024659851</v>
          </cell>
          <cell r="E1039">
            <v>1.9867172842731415</v>
          </cell>
          <cell r="F1039">
            <v>1.9867185293432781</v>
          </cell>
          <cell r="G1039">
            <v>1.9867188426803881</v>
          </cell>
          <cell r="H1039">
            <v>2.1352707804123736</v>
          </cell>
          <cell r="I1039">
            <v>2.3659512526230642</v>
          </cell>
        </row>
        <row r="1040">
          <cell r="A1040" t="str">
            <v>RHSA-WHSOLBR</v>
          </cell>
          <cell r="B1040" t="str">
            <v>VAR_fin</v>
          </cell>
          <cell r="C1040" t="str">
            <v>RHSASOLBRC</v>
          </cell>
          <cell r="D1040">
            <v>1.721488024659851</v>
          </cell>
          <cell r="E1040">
            <v>1.9867172842731415</v>
          </cell>
          <cell r="F1040">
            <v>1.9867185293432781</v>
          </cell>
          <cell r="G1040">
            <v>1.9867188426803881</v>
          </cell>
          <cell r="H1040">
            <v>2.1352707804123736</v>
          </cell>
          <cell r="I1040">
            <v>2.3659512526230642</v>
          </cell>
        </row>
        <row r="1041">
          <cell r="A1041" t="str">
            <v>RHSA-WHSOLBR</v>
          </cell>
          <cell r="B1041" t="str">
            <v>VAR_ncap</v>
          </cell>
          <cell r="C1041" t="str">
            <v>-</v>
          </cell>
          <cell r="E1041">
            <v>3.8518969840873898E-2</v>
          </cell>
          <cell r="F1041">
            <v>1.80820242662396E-7</v>
          </cell>
          <cell r="G1041">
            <v>4.5505622831219401E-8</v>
          </cell>
          <cell r="H1041">
            <v>0.159765474897298</v>
          </cell>
          <cell r="I1041">
            <v>0.16406547602465399</v>
          </cell>
        </row>
        <row r="1042">
          <cell r="A1042" t="str">
            <v>RHSA-WHSOLBR</v>
          </cell>
          <cell r="B1042" t="str">
            <v>VAR_cap</v>
          </cell>
          <cell r="C1042" t="str">
            <v>-</v>
          </cell>
          <cell r="D1042">
            <v>0.25000991745774798</v>
          </cell>
          <cell r="E1042">
            <v>0.28852888729862186</v>
          </cell>
          <cell r="F1042">
            <v>0.28852906811886458</v>
          </cell>
          <cell r="G1042">
            <v>0.28852911362448735</v>
          </cell>
          <cell r="H1042">
            <v>0.31010314922058901</v>
          </cell>
          <cell r="I1042">
            <v>0.34360464255580497</v>
          </cell>
        </row>
        <row r="1043">
          <cell r="A1043" t="str">
            <v>RHNM-SHNGABR</v>
          </cell>
          <cell r="B1043" t="str">
            <v>VAR_fout</v>
          </cell>
          <cell r="C1043" t="str">
            <v>CO2_R</v>
          </cell>
          <cell r="E1043">
            <v>42.9198745972799</v>
          </cell>
          <cell r="F1043">
            <v>16.430865744758499</v>
          </cell>
          <cell r="G1043">
            <v>26.086215845037799</v>
          </cell>
          <cell r="H1043">
            <v>41.649857560908004</v>
          </cell>
          <cell r="I1043">
            <v>51.097529838775301</v>
          </cell>
        </row>
        <row r="1044">
          <cell r="A1044" t="str">
            <v>RHNM-SHNGABR</v>
          </cell>
          <cell r="B1044" t="str">
            <v>VAR_fout</v>
          </cell>
          <cell r="C1044" t="str">
            <v>RHNM-SHNGA</v>
          </cell>
          <cell r="E1044">
            <v>0.72595669795107443</v>
          </cell>
          <cell r="F1044">
            <v>0.27964711558963351</v>
          </cell>
          <cell r="G1044">
            <v>0.4439866602087929</v>
          </cell>
          <cell r="H1044">
            <v>0.70888133962981548</v>
          </cell>
          <cell r="I1044">
            <v>0.85050239830485719</v>
          </cell>
        </row>
        <row r="1045">
          <cell r="A1045" t="str">
            <v>RHNM-SHNGABR</v>
          </cell>
          <cell r="B1045" t="str">
            <v>VAR_fin</v>
          </cell>
          <cell r="C1045" t="str">
            <v>RNGA</v>
          </cell>
          <cell r="E1045">
            <v>0.76099068434893413</v>
          </cell>
          <cell r="F1045">
            <v>0.29132740682195957</v>
          </cell>
          <cell r="G1045">
            <v>0.46252155753613122</v>
          </cell>
          <cell r="H1045">
            <v>0.738472651789149</v>
          </cell>
          <cell r="I1045">
            <v>0.90598457160949109</v>
          </cell>
        </row>
        <row r="1046">
          <cell r="A1046" t="str">
            <v>RHNM-SHNGABR</v>
          </cell>
          <cell r="B1046" t="str">
            <v>VAR_ncap</v>
          </cell>
          <cell r="C1046" t="str">
            <v>-</v>
          </cell>
          <cell r="E1046">
            <v>5.7432000033072902E-2</v>
          </cell>
          <cell r="F1046">
            <v>1.05872285604931E-7</v>
          </cell>
          <cell r="G1046">
            <v>1.3166171231229299E-7</v>
          </cell>
          <cell r="H1046">
            <v>3.8793629081482303E-2</v>
          </cell>
          <cell r="I1046">
            <v>3.12445422574796E-2</v>
          </cell>
        </row>
        <row r="1047">
          <cell r="A1047" t="str">
            <v>RHNM-SHNGABR</v>
          </cell>
          <cell r="B1047" t="str">
            <v>VAR_cap</v>
          </cell>
          <cell r="C1047" t="str">
            <v>-</v>
          </cell>
          <cell r="E1047">
            <v>5.7432000033072902E-2</v>
          </cell>
          <cell r="F1047">
            <v>5.7431804694219893E-2</v>
          </cell>
          <cell r="G1047">
            <v>5.7431687546810661E-2</v>
          </cell>
          <cell r="H1047">
            <v>5.5182639995098155E-2</v>
          </cell>
          <cell r="I1047">
            <v>6.6330753937710721E-2</v>
          </cell>
        </row>
        <row r="1048">
          <cell r="A1048" t="str">
            <v>RHES-SHSOLBR</v>
          </cell>
          <cell r="B1048" t="str">
            <v>VAR_fout</v>
          </cell>
          <cell r="C1048" t="str">
            <v>RHES-SHASOL</v>
          </cell>
          <cell r="D1048">
            <v>0.37732610756439694</v>
          </cell>
          <cell r="E1048">
            <v>0.43546130951997714</v>
          </cell>
          <cell r="F1048">
            <v>0.56658790490580713</v>
          </cell>
          <cell r="G1048">
            <v>0.56660544015417813</v>
          </cell>
          <cell r="H1048">
            <v>0.44336981279265492</v>
          </cell>
          <cell r="I1048">
            <v>0.46664772629545775</v>
          </cell>
        </row>
        <row r="1049">
          <cell r="A1049" t="str">
            <v>RHES-SHSOLBR</v>
          </cell>
          <cell r="B1049" t="str">
            <v>VAR_fin</v>
          </cell>
          <cell r="C1049" t="str">
            <v>SOL</v>
          </cell>
          <cell r="D1049">
            <v>0.37732610756439694</v>
          </cell>
          <cell r="E1049">
            <v>0.43546130951997714</v>
          </cell>
          <cell r="F1049">
            <v>0.56658790490580713</v>
          </cell>
          <cell r="G1049">
            <v>0.56660544015417813</v>
          </cell>
          <cell r="H1049">
            <v>0.44336981279265492</v>
          </cell>
          <cell r="I1049">
            <v>0.46664772629545775</v>
          </cell>
        </row>
        <row r="1050">
          <cell r="A1050" t="str">
            <v>RHES-SHSOLBR</v>
          </cell>
          <cell r="B1050" t="str">
            <v>VAR_ncap</v>
          </cell>
          <cell r="C1050" t="str">
            <v>-</v>
          </cell>
          <cell r="E1050">
            <v>8.4428858297879092E-3</v>
          </cell>
          <cell r="F1050">
            <v>1.9043391625579501E-2</v>
          </cell>
          <cell r="G1050">
            <v>2.57164851999073E-6</v>
          </cell>
          <cell r="H1050">
            <v>4.2669643354330301E-2</v>
          </cell>
          <cell r="I1050">
            <v>2.9043808366747501E-2</v>
          </cell>
        </row>
        <row r="1051">
          <cell r="A1051" t="str">
            <v>RHES-SHSOLBR</v>
          </cell>
          <cell r="B1051" t="str">
            <v>VAR_cap</v>
          </cell>
          <cell r="C1051" t="str">
            <v>-</v>
          </cell>
          <cell r="D1051">
            <v>5.4798678617278197E-2</v>
          </cell>
          <cell r="E1051">
            <v>6.3241564447066106E-2</v>
          </cell>
          <cell r="F1051">
            <v>8.2284942925800061E-2</v>
          </cell>
          <cell r="G1051">
            <v>8.228749254941059E-2</v>
          </cell>
          <cell r="H1051">
            <v>6.4390110814386559E-2</v>
          </cell>
          <cell r="I1051">
            <v>6.7770734726533055E-2</v>
          </cell>
        </row>
        <row r="1052">
          <cell r="A1052" t="str">
            <v>SCOM-SHSOLBR</v>
          </cell>
          <cell r="B1052" t="str">
            <v>VAR_fout</v>
          </cell>
          <cell r="C1052" t="str">
            <v>SCOM-SHASOL</v>
          </cell>
          <cell r="D1052">
            <v>0.62699335417326996</v>
          </cell>
          <cell r="E1052">
            <v>0.68733148947450895</v>
          </cell>
          <cell r="F1052">
            <v>0.68733260438261812</v>
          </cell>
          <cell r="G1052">
            <v>0.68733374351646837</v>
          </cell>
          <cell r="H1052">
            <v>5.8726507837972034E-3</v>
          </cell>
          <cell r="I1052">
            <v>0.44535302210638311</v>
          </cell>
        </row>
        <row r="1053">
          <cell r="A1053" t="str">
            <v>SCOM-SHSOLBR</v>
          </cell>
          <cell r="B1053" t="str">
            <v>VAR_fin</v>
          </cell>
          <cell r="C1053" t="str">
            <v>SOL</v>
          </cell>
          <cell r="D1053">
            <v>0.62699335417326996</v>
          </cell>
          <cell r="E1053">
            <v>0.68733148947450895</v>
          </cell>
          <cell r="F1053">
            <v>0.68733260438261812</v>
          </cell>
          <cell r="G1053">
            <v>0.68733374351646837</v>
          </cell>
          <cell r="H1053">
            <v>5.8726507837972034E-3</v>
          </cell>
          <cell r="I1053">
            <v>0.44535302210638311</v>
          </cell>
        </row>
        <row r="1054">
          <cell r="A1054" t="str">
            <v>SCOM-SHSOLBR</v>
          </cell>
          <cell r="B1054" t="str">
            <v>VAR_ncap</v>
          </cell>
          <cell r="C1054" t="str">
            <v>-</v>
          </cell>
          <cell r="E1054">
            <v>8.76281903241132E-3</v>
          </cell>
          <cell r="F1054">
            <v>1.88345243938879E-7</v>
          </cell>
          <cell r="G1054">
            <v>2.09291897065235E-7</v>
          </cell>
          <cell r="H1054">
            <v>8.5207781108701702E-4</v>
          </cell>
          <cell r="I1054">
            <v>6.4059477362744893E-2</v>
          </cell>
        </row>
        <row r="1055">
          <cell r="A1055" t="str">
            <v>SCOM-SHSOLBR</v>
          </cell>
          <cell r="B1055" t="str">
            <v>VAR_cap</v>
          </cell>
          <cell r="C1055" t="str">
            <v>-</v>
          </cell>
          <cell r="D1055">
            <v>9.1057593476079501E-2</v>
          </cell>
          <cell r="E1055">
            <v>9.9820412508490816E-2</v>
          </cell>
          <cell r="F1055">
            <v>9.9820561324001439E-2</v>
          </cell>
          <cell r="G1055">
            <v>9.9820744606368292E-2</v>
          </cell>
          <cell r="H1055">
            <v>8.5285449443491359E-4</v>
          </cell>
          <cell r="I1055">
            <v>6.4678103455424713E-2</v>
          </cell>
        </row>
        <row r="1056">
          <cell r="A1056" t="str">
            <v>RHEM-SHSTG-ELCHP</v>
          </cell>
          <cell r="B1056" t="str">
            <v>VAR_fout</v>
          </cell>
          <cell r="C1056" t="str">
            <v>RHEM-SHAELCH</v>
          </cell>
          <cell r="F1056">
            <v>1.8679386955341806</v>
          </cell>
          <cell r="G1056">
            <v>1.8315508439525057</v>
          </cell>
          <cell r="H1056">
            <v>2.1701855715121914</v>
          </cell>
          <cell r="I1056">
            <v>2.8206294152193943</v>
          </cell>
        </row>
        <row r="1057">
          <cell r="A1057" t="str">
            <v>RHEM-SHSTG-ELCHP</v>
          </cell>
          <cell r="B1057" t="str">
            <v>VAR_fin</v>
          </cell>
          <cell r="C1057" t="str">
            <v>RHEM-SHAELCH</v>
          </cell>
          <cell r="F1057">
            <v>1.8680125441202908</v>
          </cell>
          <cell r="G1057">
            <v>1.8316272320731628</v>
          </cell>
          <cell r="H1057">
            <v>2.17027232444334</v>
          </cell>
          <cell r="I1057">
            <v>2.820735240550778</v>
          </cell>
        </row>
        <row r="1058">
          <cell r="A1058" t="str">
            <v>RHEM-SHSTG-ELCHP</v>
          </cell>
          <cell r="B1058" t="str">
            <v>VAR_ncap</v>
          </cell>
          <cell r="C1058" t="str">
            <v>-</v>
          </cell>
          <cell r="D1058">
            <v>8.9366963187132505E-4</v>
          </cell>
          <cell r="E1058">
            <v>0.19275745193412999</v>
          </cell>
          <cell r="F1058">
            <v>6.1566976161443798E-6</v>
          </cell>
          <cell r="G1058">
            <v>1.3669851614466899E-2</v>
          </cell>
          <cell r="H1058">
            <v>0.12481017301164</v>
          </cell>
          <cell r="I1058">
            <v>0.15982210764567301</v>
          </cell>
        </row>
        <row r="1059">
          <cell r="A1059" t="str">
            <v>RHEM-SHSTG-ELCHP</v>
          </cell>
          <cell r="B1059" t="str">
            <v>VAR_cap</v>
          </cell>
          <cell r="C1059" t="str">
            <v>-</v>
          </cell>
          <cell r="D1059">
            <v>8.9366963187132505E-4</v>
          </cell>
          <cell r="E1059">
            <v>0.19365051200632241</v>
          </cell>
          <cell r="F1059">
            <v>0.19365051380642664</v>
          </cell>
          <cell r="G1059">
            <v>0.20731688865515274</v>
          </cell>
          <cell r="H1059">
            <v>0.25865649960094472</v>
          </cell>
          <cell r="I1059">
            <v>0.30306353378900253</v>
          </cell>
        </row>
        <row r="1060">
          <cell r="A1060" t="str">
            <v>ITOT-SWHELCBR</v>
          </cell>
          <cell r="B1060" t="str">
            <v>VAR_fout</v>
          </cell>
          <cell r="C1060" t="str">
            <v>ITOT-SWHAELC</v>
          </cell>
          <cell r="D1060">
            <v>9.8138874912256711</v>
          </cell>
          <cell r="E1060">
            <v>10.335082720570634</v>
          </cell>
          <cell r="F1060">
            <v>10.335083345017313</v>
          </cell>
          <cell r="G1060">
            <v>10.526404888570479</v>
          </cell>
          <cell r="H1060">
            <v>10.914857589757615</v>
          </cell>
          <cell r="I1060">
            <v>11.349304431320034</v>
          </cell>
        </row>
        <row r="1061">
          <cell r="A1061" t="str">
            <v>ITOT-SWHELCBR</v>
          </cell>
          <cell r="B1061" t="str">
            <v>VAR_fin</v>
          </cell>
          <cell r="C1061" t="str">
            <v>ITOT_ELC</v>
          </cell>
          <cell r="D1061">
            <v>11.646935421131698</v>
          </cell>
          <cell r="E1061">
            <v>12.258977684119694</v>
          </cell>
          <cell r="F1061">
            <v>12.249237825120202</v>
          </cell>
          <cell r="G1061">
            <v>12.459494043167862</v>
          </cell>
          <cell r="H1061">
            <v>12.885200822162867</v>
          </cell>
          <cell r="I1061">
            <v>13.362821523410162</v>
          </cell>
        </row>
        <row r="1062">
          <cell r="A1062" t="str">
            <v>ITOT-SWHELCBR</v>
          </cell>
          <cell r="B1062" t="str">
            <v>VAR_ncap</v>
          </cell>
          <cell r="C1062" t="str">
            <v>-</v>
          </cell>
          <cell r="E1062">
            <v>0.132494902109354</v>
          </cell>
          <cell r="F1062">
            <v>2.51954259174616E-5</v>
          </cell>
          <cell r="G1062">
            <v>2.0643970009912398E-5</v>
          </cell>
          <cell r="H1062">
            <v>0.28917446849523298</v>
          </cell>
          <cell r="I1062">
            <v>0.42394440162041003</v>
          </cell>
        </row>
        <row r="1063">
          <cell r="A1063" t="str">
            <v>ITOT-SWHELCBR</v>
          </cell>
          <cell r="B1063" t="str">
            <v>VAR_cap</v>
          </cell>
          <cell r="C1063" t="str">
            <v>-</v>
          </cell>
          <cell r="D1063">
            <v>0.55644997413134401</v>
          </cell>
          <cell r="E1063">
            <v>0.68894439574942345</v>
          </cell>
          <cell r="F1063">
            <v>0.68896817069843808</v>
          </cell>
          <cell r="G1063">
            <v>0.6889864353798415</v>
          </cell>
          <cell r="H1063">
            <v>0.91580199860680778</v>
          </cell>
          <cell r="I1063">
            <v>0.89886029097109588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EQ_combalM</v>
          </cell>
          <cell r="D4" t="str">
            <v>-</v>
          </cell>
          <cell r="H4">
            <v>116.67146842190272</v>
          </cell>
          <cell r="I4">
            <v>129.78682204460534</v>
          </cell>
          <cell r="J4">
            <v>134.65111389661004</v>
          </cell>
        </row>
        <row r="5">
          <cell r="B5" t="str">
            <v>CO2_O</v>
          </cell>
          <cell r="C5" t="str">
            <v>EQ_combalM</v>
          </cell>
          <cell r="D5" t="str">
            <v>-</v>
          </cell>
          <cell r="H5">
            <v>116.67146842190272</v>
          </cell>
          <cell r="I5">
            <v>129.78682204460534</v>
          </cell>
          <cell r="J5">
            <v>134.65111389661004</v>
          </cell>
        </row>
        <row r="6">
          <cell r="B6" t="str">
            <v>CO2_R</v>
          </cell>
          <cell r="C6" t="str">
            <v>VAR_fout</v>
          </cell>
          <cell r="D6" t="str">
            <v>RHNM-SHLFOBR</v>
          </cell>
          <cell r="F6">
            <v>2.0555071713142602E-5</v>
          </cell>
          <cell r="G6">
            <v>5.5829704561518199</v>
          </cell>
          <cell r="H6">
            <v>5.9234376687779697</v>
          </cell>
          <cell r="I6">
            <v>5.92225374124531</v>
          </cell>
          <cell r="J6">
            <v>3.03687964684962</v>
          </cell>
        </row>
        <row r="7">
          <cell r="B7" t="str">
            <v>CO2_R</v>
          </cell>
          <cell r="C7" t="str">
            <v>VAR_fout</v>
          </cell>
          <cell r="D7" t="str">
            <v>RHNS-SHNGAHP</v>
          </cell>
          <cell r="G7">
            <v>11.9652686039729</v>
          </cell>
          <cell r="H7">
            <v>22.9258788047559</v>
          </cell>
          <cell r="I7">
            <v>35.128569256036002</v>
          </cell>
          <cell r="J7">
            <v>42.644240992668003</v>
          </cell>
        </row>
        <row r="8">
          <cell r="B8" t="str">
            <v>CO2_R</v>
          </cell>
          <cell r="C8" t="str">
            <v>VAR_fout</v>
          </cell>
          <cell r="D8" t="str">
            <v>RHNS-CHPGFC</v>
          </cell>
          <cell r="H8">
            <v>2.3111700599332602E-3</v>
          </cell>
          <cell r="I8">
            <v>6.7563550403019696E-3</v>
          </cell>
          <cell r="J8">
            <v>5.3009666983107303E-3</v>
          </cell>
        </row>
        <row r="9">
          <cell r="B9" t="str">
            <v>CO2_R</v>
          </cell>
          <cell r="C9" t="str">
            <v>VAR_fout</v>
          </cell>
          <cell r="D9" t="str">
            <v>RHES-CHPNGA</v>
          </cell>
          <cell r="E9">
            <v>1.3739932330321001</v>
          </cell>
          <cell r="F9">
            <v>0.14461872974481901</v>
          </cell>
          <cell r="G9">
            <v>165.02045203589199</v>
          </cell>
          <cell r="H9">
            <v>173.13776800243701</v>
          </cell>
          <cell r="I9">
            <v>252.07871156033701</v>
          </cell>
          <cell r="J9">
            <v>240.97216097752201</v>
          </cell>
        </row>
        <row r="10">
          <cell r="B10" t="str">
            <v>CO2_R</v>
          </cell>
          <cell r="C10" t="str">
            <v>VAR_fout</v>
          </cell>
          <cell r="D10" t="str">
            <v>RHEM-CHPGFC</v>
          </cell>
          <cell r="H10">
            <v>1.0129852093357299E-2</v>
          </cell>
          <cell r="I10">
            <v>3.2185229180332502E-2</v>
          </cell>
          <cell r="J10">
            <v>2.7944799726381499E-2</v>
          </cell>
        </row>
        <row r="11">
          <cell r="B11" t="str">
            <v>CO2_R</v>
          </cell>
          <cell r="C11" t="str">
            <v>VAR_fout</v>
          </cell>
          <cell r="D11" t="str">
            <v>RHEM-SHNGABR</v>
          </cell>
          <cell r="E11">
            <v>1127.96304239808</v>
          </cell>
          <cell r="F11">
            <v>1175.0097484502701</v>
          </cell>
          <cell r="G11">
            <v>1160.5603677679601</v>
          </cell>
          <cell r="H11">
            <v>969.34106845927204</v>
          </cell>
          <cell r="I11">
            <v>623.04082060465396</v>
          </cell>
          <cell r="J11">
            <v>333.330483239915</v>
          </cell>
        </row>
        <row r="12">
          <cell r="B12" t="str">
            <v>CO2_R</v>
          </cell>
          <cell r="C12" t="str">
            <v>VAR_fout</v>
          </cell>
          <cell r="D12" t="str">
            <v>RHSA-WHNGAHP</v>
          </cell>
          <cell r="G12">
            <v>119.25866420711201</v>
          </cell>
          <cell r="H12">
            <v>156.98567153753999</v>
          </cell>
          <cell r="I12">
            <v>186.389177076251</v>
          </cell>
          <cell r="J12">
            <v>207.10645250977001</v>
          </cell>
        </row>
        <row r="13">
          <cell r="B13" t="str">
            <v>CO2_R</v>
          </cell>
          <cell r="C13" t="str">
            <v>VAR_fout</v>
          </cell>
          <cell r="D13" t="str">
            <v>RHEM-SHLFOBR</v>
          </cell>
          <cell r="E13">
            <v>1928.7103094993699</v>
          </cell>
          <cell r="F13">
            <v>1442.2518835297301</v>
          </cell>
          <cell r="G13">
            <v>1284.5961315724201</v>
          </cell>
          <cell r="H13">
            <v>751.20819814903905</v>
          </cell>
          <cell r="I13">
            <v>373.30118200234602</v>
          </cell>
          <cell r="J13">
            <v>99.113891740825395</v>
          </cell>
        </row>
        <row r="14">
          <cell r="B14" t="str">
            <v>CO2_R</v>
          </cell>
          <cell r="C14" t="str">
            <v>VAR_fout</v>
          </cell>
          <cell r="D14" t="str">
            <v>RHES-SHNGAHP</v>
          </cell>
          <cell r="G14">
            <v>216.39723008831601</v>
          </cell>
          <cell r="H14">
            <v>243.23589556345601</v>
          </cell>
          <cell r="I14">
            <v>244.01039964123601</v>
          </cell>
          <cell r="J14">
            <v>233.55019135005301</v>
          </cell>
        </row>
        <row r="15">
          <cell r="B15" t="str">
            <v>CO2_R</v>
          </cell>
          <cell r="C15" t="str">
            <v>VAR_fout</v>
          </cell>
          <cell r="D15" t="str">
            <v>RHNS-SHNGABR</v>
          </cell>
          <cell r="F15">
            <v>6.0390024098471704</v>
          </cell>
          <cell r="G15">
            <v>20.5823814356235</v>
          </cell>
          <cell r="H15">
            <v>41.678241590873903</v>
          </cell>
          <cell r="I15">
            <v>66.753226457301196</v>
          </cell>
          <cell r="J15">
            <v>84.250828212032701</v>
          </cell>
        </row>
        <row r="16">
          <cell r="B16" t="str">
            <v>CO2_R</v>
          </cell>
          <cell r="C16" t="str">
            <v>VAR_fout</v>
          </cell>
          <cell r="D16" t="str">
            <v>RHNS-SHLFOBR</v>
          </cell>
          <cell r="F16">
            <v>2.18602251703346E-4</v>
          </cell>
          <cell r="G16">
            <v>0.83059219718628796</v>
          </cell>
          <cell r="H16">
            <v>1.1628030937215501</v>
          </cell>
          <cell r="I16">
            <v>1.4553562984383399</v>
          </cell>
          <cell r="J16">
            <v>1.03186474783224</v>
          </cell>
        </row>
        <row r="17">
          <cell r="B17" t="str">
            <v>CO2_R</v>
          </cell>
          <cell r="C17" t="str">
            <v>VAR_fout</v>
          </cell>
          <cell r="D17" t="str">
            <v>RHES-CHPGFC</v>
          </cell>
          <cell r="H17">
            <v>2.4803993557664002E-3</v>
          </cell>
          <cell r="I17">
            <v>7.3220877424612597E-3</v>
          </cell>
          <cell r="J17">
            <v>5.8555527015618104E-3</v>
          </cell>
        </row>
        <row r="18">
          <cell r="B18" t="str">
            <v>CO2_R</v>
          </cell>
          <cell r="C18" t="str">
            <v>VAR_fout</v>
          </cell>
          <cell r="D18" t="str">
            <v>RHNM-CHPNGA</v>
          </cell>
          <cell r="F18">
            <v>0.232041925930558</v>
          </cell>
          <cell r="G18">
            <v>11.0966830818308</v>
          </cell>
          <cell r="H18">
            <v>26.739329483046401</v>
          </cell>
          <cell r="I18">
            <v>52.128529729566303</v>
          </cell>
          <cell r="J18">
            <v>39.775715010449701</v>
          </cell>
        </row>
        <row r="19">
          <cell r="B19" t="str">
            <v>CO2_R</v>
          </cell>
          <cell r="C19" t="str">
            <v>VAR_fout</v>
          </cell>
          <cell r="D19" t="str">
            <v>RHNM-SHNGAHP</v>
          </cell>
          <cell r="G19">
            <v>16.262985408172302</v>
          </cell>
          <cell r="H19">
            <v>28.640185246667599</v>
          </cell>
          <cell r="I19">
            <v>43.704486618563401</v>
          </cell>
          <cell r="J19">
            <v>52.740337955872199</v>
          </cell>
        </row>
        <row r="20">
          <cell r="B20" t="str">
            <v>CO2_R</v>
          </cell>
          <cell r="C20" t="str">
            <v>VAR_fout</v>
          </cell>
          <cell r="D20" t="str">
            <v>RHES-SHNGABR</v>
          </cell>
          <cell r="E20">
            <v>1043.13503147499</v>
          </cell>
          <cell r="F20">
            <v>1134.2443858126201</v>
          </cell>
          <cell r="G20">
            <v>553.21901542841999</v>
          </cell>
          <cell r="H20">
            <v>465.75279707788798</v>
          </cell>
          <cell r="I20">
            <v>346.54477758696402</v>
          </cell>
          <cell r="J20">
            <v>248.857022080652</v>
          </cell>
        </row>
        <row r="21">
          <cell r="B21" t="str">
            <v>CO2_R</v>
          </cell>
          <cell r="C21" t="str">
            <v>VAR_fout</v>
          </cell>
          <cell r="D21" t="str">
            <v>RHSA-WHNGABR</v>
          </cell>
          <cell r="E21">
            <v>479.809747624598</v>
          </cell>
          <cell r="F21">
            <v>364.49223574735998</v>
          </cell>
          <cell r="G21">
            <v>459.67602963913998</v>
          </cell>
          <cell r="H21">
            <v>391.52851575914298</v>
          </cell>
          <cell r="I21">
            <v>272.20419767050402</v>
          </cell>
          <cell r="J21">
            <v>167.303142488562</v>
          </cell>
        </row>
        <row r="22">
          <cell r="B22" t="str">
            <v>CO2_R</v>
          </cell>
          <cell r="C22" t="str">
            <v>VAR_fout</v>
          </cell>
          <cell r="D22" t="str">
            <v>RHSA-WHLFOBR</v>
          </cell>
          <cell r="E22">
            <v>726.71207692715996</v>
          </cell>
          <cell r="F22">
            <v>662.72740582553297</v>
          </cell>
          <cell r="G22">
            <v>434.71599483637601</v>
          </cell>
          <cell r="H22">
            <v>279.33683531459701</v>
          </cell>
          <cell r="I22">
            <v>134.20147145678601</v>
          </cell>
          <cell r="J22">
            <v>38.838969632531303</v>
          </cell>
        </row>
        <row r="23">
          <cell r="B23" t="str">
            <v>CO2_R</v>
          </cell>
          <cell r="C23" t="str">
            <v>VAR_fout</v>
          </cell>
          <cell r="D23" t="str">
            <v>RHES-SHLFOBR</v>
          </cell>
          <cell r="E23">
            <v>1783.6624195941299</v>
          </cell>
          <cell r="F23">
            <v>1677.30442896829</v>
          </cell>
          <cell r="G23">
            <v>1166.5457761529999</v>
          </cell>
          <cell r="H23">
            <v>693.19007405860896</v>
          </cell>
          <cell r="I23">
            <v>263.52251917037398</v>
          </cell>
          <cell r="J23">
            <v>62.646510863783199</v>
          </cell>
        </row>
        <row r="24">
          <cell r="B24" t="str">
            <v>CO2_R</v>
          </cell>
          <cell r="C24" t="str">
            <v>VAR_fout</v>
          </cell>
          <cell r="D24" t="str">
            <v>RHNS-CHPNGA</v>
          </cell>
          <cell r="F24">
            <v>7.5996912739547895E-2</v>
          </cell>
          <cell r="G24">
            <v>0.103832296006011</v>
          </cell>
          <cell r="H24">
            <v>9.7496211784159306E-2</v>
          </cell>
          <cell r="I24">
            <v>0.144090497040152</v>
          </cell>
          <cell r="J24">
            <v>0.47019150788243402</v>
          </cell>
        </row>
        <row r="25">
          <cell r="B25" t="str">
            <v>CO2_R</v>
          </cell>
          <cell r="C25" t="str">
            <v>VAR_fout</v>
          </cell>
          <cell r="D25" t="str">
            <v>RHNM-CHPGFC</v>
          </cell>
          <cell r="H25">
            <v>1.00586217647204E-2</v>
          </cell>
          <cell r="I25">
            <v>3.2100890189697598E-2</v>
          </cell>
          <cell r="J25">
            <v>2.8013138721229201E-2</v>
          </cell>
        </row>
        <row r="26">
          <cell r="B26" t="str">
            <v>CO2_R</v>
          </cell>
          <cell r="C26" t="str">
            <v>VAR_fout</v>
          </cell>
          <cell r="D26" t="str">
            <v>RHEM-CHPNGA</v>
          </cell>
          <cell r="E26">
            <v>5.5686674181636597</v>
          </cell>
          <cell r="F26">
            <v>4.0445730370324102E-3</v>
          </cell>
          <cell r="G26">
            <v>45.712050020767002</v>
          </cell>
          <cell r="H26">
            <v>79.367417765129105</v>
          </cell>
          <cell r="I26">
            <v>114.166405055404</v>
          </cell>
          <cell r="J26">
            <v>124.943874240936</v>
          </cell>
        </row>
        <row r="27">
          <cell r="B27" t="str">
            <v>CO2_R</v>
          </cell>
          <cell r="C27" t="str">
            <v>VAR_fout</v>
          </cell>
          <cell r="D27" t="str">
            <v>RHES-SHCOABR</v>
          </cell>
          <cell r="E27">
            <v>9.2700527830488806</v>
          </cell>
          <cell r="F27">
            <v>8.8791805310449092</v>
          </cell>
          <cell r="G27">
            <v>2.2083363814424102</v>
          </cell>
          <cell r="H27">
            <v>0.43814820234977397</v>
          </cell>
        </row>
        <row r="28">
          <cell r="B28" t="str">
            <v>CO2_R</v>
          </cell>
          <cell r="C28" t="str">
            <v>VAR_fout</v>
          </cell>
          <cell r="D28" t="str">
            <v>RHEM-SHNGAHP</v>
          </cell>
          <cell r="G28">
            <v>187.885260176337</v>
          </cell>
          <cell r="H28">
            <v>220.50884517925701</v>
          </cell>
          <cell r="I28">
            <v>237.08558978563099</v>
          </cell>
          <cell r="J28">
            <v>240.74031870549999</v>
          </cell>
        </row>
        <row r="29">
          <cell r="B29" t="str">
            <v>CO2_R</v>
          </cell>
          <cell r="C29" t="str">
            <v>VAR_fout</v>
          </cell>
          <cell r="D29" t="str">
            <v>RHNM-SHNGABR</v>
          </cell>
          <cell r="F29">
            <v>42.9198745972799</v>
          </cell>
          <cell r="G29">
            <v>16.430865744758499</v>
          </cell>
          <cell r="H29">
            <v>26.086215845037799</v>
          </cell>
          <cell r="I29">
            <v>41.649857560908004</v>
          </cell>
          <cell r="J29">
            <v>51.097529838775301</v>
          </cell>
        </row>
        <row r="30">
          <cell r="B30" t="str">
            <v>CO2_R</v>
          </cell>
          <cell r="C30" t="str">
            <v>VAR_comnet</v>
          </cell>
          <cell r="D30" t="str">
            <v>-</v>
          </cell>
          <cell r="E30">
            <v>7106.2053409525797</v>
          </cell>
          <cell r="F30">
            <v>6514.3250871707496</v>
          </cell>
          <cell r="G30">
            <v>5878.65088753088</v>
          </cell>
          <cell r="H30">
            <v>4577.3098030566598</v>
          </cell>
          <cell r="I30">
            <v>3293.50998633174</v>
          </cell>
          <cell r="J30">
            <v>2272.5177202002601</v>
          </cell>
        </row>
        <row r="31">
          <cell r="B31" t="str">
            <v>CO2_S</v>
          </cell>
          <cell r="C31" t="str">
            <v>VAR_fout</v>
          </cell>
          <cell r="D31" t="str">
            <v>SCOM-SHNGAHP</v>
          </cell>
          <cell r="G31">
            <v>165.62965346953899</v>
          </cell>
          <cell r="H31">
            <v>199.66019091830799</v>
          </cell>
          <cell r="I31">
            <v>221.685983879708</v>
          </cell>
          <cell r="J31">
            <v>228.152025038499</v>
          </cell>
        </row>
        <row r="32">
          <cell r="B32" t="str">
            <v>CO2_S</v>
          </cell>
          <cell r="C32" t="str">
            <v>VAR_fout</v>
          </cell>
          <cell r="D32" t="str">
            <v>SCOM-CHPNGA</v>
          </cell>
          <cell r="E32">
            <v>93.209491844908896</v>
          </cell>
          <cell r="F32">
            <v>98.052194259649198</v>
          </cell>
          <cell r="G32">
            <v>76.954933863192494</v>
          </cell>
          <cell r="H32">
            <v>194.068721353049</v>
          </cell>
          <cell r="I32">
            <v>372.920218585307</v>
          </cell>
          <cell r="J32">
            <v>391.09272738923801</v>
          </cell>
        </row>
        <row r="33">
          <cell r="B33" t="str">
            <v>CO2_S</v>
          </cell>
          <cell r="C33" t="str">
            <v>VAR_fout</v>
          </cell>
          <cell r="D33" t="str">
            <v>SCOM-SHNGABR</v>
          </cell>
          <cell r="E33">
            <v>1440.94593153803</v>
          </cell>
          <cell r="F33">
            <v>1575.8854769163299</v>
          </cell>
          <cell r="G33">
            <v>1227.4545148679099</v>
          </cell>
          <cell r="H33">
            <v>996.49508890603704</v>
          </cell>
          <cell r="I33">
            <v>614.00659961651104</v>
          </cell>
          <cell r="J33">
            <v>353.573236141802</v>
          </cell>
        </row>
        <row r="34">
          <cell r="B34" t="str">
            <v>CO2_S</v>
          </cell>
          <cell r="C34" t="str">
            <v>VAR_fout</v>
          </cell>
          <cell r="D34" t="str">
            <v>SCOM-CHPGFC</v>
          </cell>
          <cell r="H34">
            <v>9.5852100677954397E-3</v>
          </cell>
          <cell r="I34">
            <v>2.16918738938096E-2</v>
          </cell>
          <cell r="J34">
            <v>2.0002067921257999E-2</v>
          </cell>
        </row>
        <row r="35">
          <cell r="B35" t="str">
            <v>CO2_S</v>
          </cell>
          <cell r="C35" t="str">
            <v>VAR_fout</v>
          </cell>
          <cell r="D35" t="str">
            <v>SCOM-SHLFOBR</v>
          </cell>
          <cell r="E35">
            <v>2229.9139100806001</v>
          </cell>
          <cell r="F35">
            <v>2052.5450088010002</v>
          </cell>
          <cell r="G35">
            <v>1386.1212868631501</v>
          </cell>
          <cell r="H35">
            <v>819.90643930623605</v>
          </cell>
          <cell r="I35">
            <v>427.186530124706</v>
          </cell>
          <cell r="J35">
            <v>109.737762282278</v>
          </cell>
        </row>
        <row r="36">
          <cell r="B36" t="str">
            <v>CO2_S</v>
          </cell>
          <cell r="C36" t="str">
            <v>VAR_comnet</v>
          </cell>
          <cell r="D36" t="str">
            <v>-</v>
          </cell>
          <cell r="E36">
            <v>3764.0693334635398</v>
          </cell>
          <cell r="F36">
            <v>3726.4826799769899</v>
          </cell>
          <cell r="G36">
            <v>2856.1603890637898</v>
          </cell>
          <cell r="H36">
            <v>2210.1400256937</v>
          </cell>
          <cell r="I36">
            <v>1635.82102408013</v>
          </cell>
          <cell r="J36">
            <v>1082.5757529197399</v>
          </cell>
        </row>
        <row r="37">
          <cell r="B37" t="str">
            <v>CO2_T</v>
          </cell>
          <cell r="C37" t="str">
            <v>VAR_fout</v>
          </cell>
          <cell r="D37" t="str">
            <v>T_B_u-ICENGAEXT</v>
          </cell>
          <cell r="E37">
            <v>1.7890978107208199E-2</v>
          </cell>
          <cell r="F37">
            <v>1.7878186156190998E-2</v>
          </cell>
          <cell r="G37">
            <v>1.7819214063684401E-2</v>
          </cell>
        </row>
        <row r="38">
          <cell r="B38" t="str">
            <v>CO2_T</v>
          </cell>
          <cell r="C38" t="str">
            <v>VAR_fout</v>
          </cell>
          <cell r="D38" t="str">
            <v>TFHGV-ICENGA</v>
          </cell>
          <cell r="E38">
            <v>3.5389243057314093</v>
          </cell>
          <cell r="F38">
            <v>0.66119690321749469</v>
          </cell>
          <cell r="G38">
            <v>5.0521480020107212</v>
          </cell>
          <cell r="H38">
            <v>10.96920286472446</v>
          </cell>
          <cell r="I38">
            <v>30.524127552709299</v>
          </cell>
          <cell r="J38">
            <v>64.173169399309486</v>
          </cell>
        </row>
        <row r="39">
          <cell r="B39" t="str">
            <v>CO2_T</v>
          </cell>
          <cell r="C39" t="str">
            <v>VAR_fout</v>
          </cell>
          <cell r="D39" t="str">
            <v>T-Plg-GSL-mix_S1</v>
          </cell>
          <cell r="E39">
            <v>2.2855476859337202E-2</v>
          </cell>
          <cell r="F39">
            <v>2.66435278319616E-2</v>
          </cell>
          <cell r="G39">
            <v>2.3536668797642067E-2</v>
          </cell>
          <cell r="H39">
            <v>1.9422533674946452E-2</v>
          </cell>
          <cell r="I39">
            <v>8.2435762151179502E-3</v>
          </cell>
          <cell r="J39">
            <v>3.9261440527158303E-3</v>
          </cell>
        </row>
        <row r="40">
          <cell r="B40" t="str">
            <v>CO2_T</v>
          </cell>
          <cell r="C40" t="str">
            <v>VAR_fout</v>
          </cell>
          <cell r="D40" t="str">
            <v>T-Plg-GSL-mix_S2</v>
          </cell>
          <cell r="E40">
            <v>4.8974213726142901</v>
          </cell>
          <cell r="F40">
            <v>10.339770750108681</v>
          </cell>
          <cell r="G40">
            <v>8.2206869074193492</v>
          </cell>
          <cell r="H40">
            <v>9.2969645978545294</v>
          </cell>
          <cell r="I40">
            <v>3.7808981898536702E-2</v>
          </cell>
          <cell r="J40">
            <v>1.6730489358080781E-2</v>
          </cell>
        </row>
        <row r="41">
          <cell r="B41" t="str">
            <v>CO2_T</v>
          </cell>
          <cell r="C41" t="str">
            <v>VAR_fout</v>
          </cell>
          <cell r="D41" t="str">
            <v>T-Plg-GSL-mix_S3</v>
          </cell>
          <cell r="E41">
            <v>7.5565125711886996</v>
          </cell>
          <cell r="F41">
            <v>17.565793968230029</v>
          </cell>
          <cell r="G41">
            <v>16.191983020710449</v>
          </cell>
          <cell r="H41">
            <v>11.30514948564225</v>
          </cell>
          <cell r="I41">
            <v>0.39547589065623334</v>
          </cell>
          <cell r="J41">
            <v>22.919504672770799</v>
          </cell>
        </row>
        <row r="42">
          <cell r="B42" t="str">
            <v>CO2_T</v>
          </cell>
          <cell r="C42" t="str">
            <v>VAR_fout</v>
          </cell>
          <cell r="D42" t="str">
            <v>T-Plg-GSL-mix_S4</v>
          </cell>
          <cell r="E42">
            <v>12.984970376638399</v>
          </cell>
          <cell r="F42">
            <v>19.18137709807441</v>
          </cell>
          <cell r="G42">
            <v>17.730049389411988</v>
          </cell>
          <cell r="H42">
            <v>12.509950304309459</v>
          </cell>
          <cell r="I42">
            <v>4.2234248358853289E-2</v>
          </cell>
          <cell r="J42">
            <v>1.6676836149097461E-2</v>
          </cell>
        </row>
        <row r="43">
          <cell r="B43" t="str">
            <v>CO2_T</v>
          </cell>
          <cell r="C43" t="str">
            <v>VAR_fout</v>
          </cell>
          <cell r="D43" t="str">
            <v>TFLGV-HYBDSL</v>
          </cell>
          <cell r="F43">
            <v>45.392746107831201</v>
          </cell>
          <cell r="G43">
            <v>115.74941722735699</v>
          </cell>
          <cell r="H43">
            <v>359.90843327708131</v>
          </cell>
          <cell r="I43">
            <v>710.96482453482895</v>
          </cell>
          <cell r="J43">
            <v>772.55591295493775</v>
          </cell>
        </row>
        <row r="44">
          <cell r="B44" t="str">
            <v>CO2_T</v>
          </cell>
          <cell r="C44" t="str">
            <v>VAR_fout</v>
          </cell>
          <cell r="D44" t="str">
            <v>TFLGV-ICEGSLExt</v>
          </cell>
          <cell r="E44">
            <v>61.350226780645798</v>
          </cell>
          <cell r="F44">
            <v>113.707034687636</v>
          </cell>
          <cell r="G44">
            <v>40.005742988516303</v>
          </cell>
          <cell r="H44">
            <v>19.9866482542688</v>
          </cell>
        </row>
        <row r="45">
          <cell r="B45" t="str">
            <v>CO2_T</v>
          </cell>
          <cell r="C45" t="str">
            <v>VAR_fout</v>
          </cell>
          <cell r="D45" t="str">
            <v>TFLGV-ICEDSLExt</v>
          </cell>
          <cell r="E45">
            <v>811.41864939060804</v>
          </cell>
          <cell r="F45">
            <v>545.25563003801403</v>
          </cell>
          <cell r="G45">
            <v>415.64450909293203</v>
          </cell>
          <cell r="H45">
            <v>199.76231794366399</v>
          </cell>
        </row>
        <row r="46">
          <cell r="B46" t="str">
            <v>CO2_T</v>
          </cell>
          <cell r="C46" t="str">
            <v>VAR_fout</v>
          </cell>
          <cell r="D46" t="str">
            <v>T_C-ICE-NGA-S1</v>
          </cell>
          <cell r="E46">
            <v>0.21696570926236677</v>
          </cell>
          <cell r="F46">
            <v>0.22240606708110891</v>
          </cell>
          <cell r="G46">
            <v>0.1595922852490175</v>
          </cell>
          <cell r="H46">
            <v>0.11645631137342023</v>
          </cell>
          <cell r="I46">
            <v>3.003999473149447E-3</v>
          </cell>
          <cell r="J46">
            <v>1.141109917192396E-3</v>
          </cell>
        </row>
        <row r="47">
          <cell r="B47" t="str">
            <v>CO2_T</v>
          </cell>
          <cell r="C47" t="str">
            <v>VAR_fout</v>
          </cell>
          <cell r="D47" t="str">
            <v>T_C-ICE-NGA-S2</v>
          </cell>
          <cell r="E47">
            <v>3.1669560559289747</v>
          </cell>
          <cell r="F47">
            <v>2.7433824292607301</v>
          </cell>
          <cell r="G47">
            <v>2.7001070626253876</v>
          </cell>
          <cell r="H47">
            <v>2.3453341233703631</v>
          </cell>
          <cell r="I47">
            <v>1.0651463490869473E-2</v>
          </cell>
          <cell r="J47">
            <v>3.6613334599783481E-3</v>
          </cell>
        </row>
        <row r="48">
          <cell r="B48" t="str">
            <v>CO2_T</v>
          </cell>
          <cell r="C48" t="str">
            <v>VAR_fout</v>
          </cell>
          <cell r="D48" t="str">
            <v>TFLGV-ICEDSL</v>
          </cell>
          <cell r="E48">
            <v>326.26826417883547</v>
          </cell>
          <cell r="F48">
            <v>384.71521316029208</v>
          </cell>
          <cell r="G48">
            <v>384.67137799181597</v>
          </cell>
          <cell r="H48">
            <v>152.50179370467592</v>
          </cell>
          <cell r="I48">
            <v>2.9299009520054528E-2</v>
          </cell>
          <cell r="J48">
            <v>1.324618628862315E-2</v>
          </cell>
        </row>
        <row r="49">
          <cell r="B49" t="str">
            <v>CO2_T</v>
          </cell>
          <cell r="C49" t="str">
            <v>VAR_fout</v>
          </cell>
          <cell r="D49" t="str">
            <v>T_C-ICE-NGA-S3</v>
          </cell>
          <cell r="E49">
            <v>0.25957765587711773</v>
          </cell>
          <cell r="F49">
            <v>0.27597515659496735</v>
          </cell>
          <cell r="G49">
            <v>1.9413075026026863</v>
          </cell>
          <cell r="H49">
            <v>7.9456536110895639</v>
          </cell>
          <cell r="I49">
            <v>2.7182780536664262</v>
          </cell>
          <cell r="J49">
            <v>2.2400798586082449E-2</v>
          </cell>
        </row>
        <row r="50">
          <cell r="B50" t="str">
            <v>CO2_T</v>
          </cell>
          <cell r="C50" t="str">
            <v>VAR_fout</v>
          </cell>
          <cell r="D50" t="str">
            <v>T_C-ICE-NGA-S4</v>
          </cell>
          <cell r="E50">
            <v>1.1653922330833099E-3</v>
          </cell>
          <cell r="F50">
            <v>4.32961388433405E-3</v>
          </cell>
          <cell r="G50">
            <v>0.14637508800731819</v>
          </cell>
          <cell r="H50">
            <v>0.15835408442549481</v>
          </cell>
          <cell r="I50">
            <v>7.5742258663978514</v>
          </cell>
          <cell r="J50">
            <v>7.1327837381029955</v>
          </cell>
        </row>
        <row r="51">
          <cell r="B51" t="str">
            <v>CO2_T</v>
          </cell>
          <cell r="C51" t="str">
            <v>VAR_fout</v>
          </cell>
          <cell r="D51" t="str">
            <v>T_C-MHY-GSL-S1</v>
          </cell>
          <cell r="F51">
            <v>4.38655004614384E-4</v>
          </cell>
          <cell r="G51">
            <v>3.0731695594353216E-2</v>
          </cell>
          <cell r="H51">
            <v>0.10575764314981539</v>
          </cell>
          <cell r="I51">
            <v>4.8222461156708543E-2</v>
          </cell>
          <cell r="J51">
            <v>5.5282084938982502E-3</v>
          </cell>
        </row>
        <row r="52">
          <cell r="B52" t="str">
            <v>CO2_T</v>
          </cell>
          <cell r="C52" t="str">
            <v>VAR_fout</v>
          </cell>
          <cell r="D52" t="str">
            <v>T_C-MHY-GSL-S2</v>
          </cell>
          <cell r="F52">
            <v>5.6950534499629096E-4</v>
          </cell>
          <cell r="G52">
            <v>1.6728068197079018E-2</v>
          </cell>
          <cell r="H52">
            <v>0.40430752263129527</v>
          </cell>
          <cell r="I52">
            <v>0.17534541568038325</v>
          </cell>
          <cell r="J52">
            <v>9.358760612450669E-3</v>
          </cell>
        </row>
        <row r="53">
          <cell r="B53" t="str">
            <v>CO2_T</v>
          </cell>
          <cell r="C53" t="str">
            <v>VAR_fout</v>
          </cell>
          <cell r="D53" t="str">
            <v>T_C-MHY-DSL-S1</v>
          </cell>
          <cell r="F53">
            <v>4.6118722928721899E-4</v>
          </cell>
          <cell r="G53">
            <v>2.4760989977292844E-2</v>
          </cell>
          <cell r="H53">
            <v>104.58923873646495</v>
          </cell>
          <cell r="I53">
            <v>51.457882158809774</v>
          </cell>
          <cell r="J53">
            <v>2.7045479037598268</v>
          </cell>
        </row>
        <row r="54">
          <cell r="B54" t="str">
            <v>CO2_T</v>
          </cell>
          <cell r="C54" t="str">
            <v>VAR_fout</v>
          </cell>
          <cell r="D54" t="str">
            <v>T_C-MHY-GSL-S3</v>
          </cell>
          <cell r="F54">
            <v>5.5871111006596203E-4</v>
          </cell>
          <cell r="G54">
            <v>1.7331941604492931E-2</v>
          </cell>
          <cell r="H54">
            <v>8.2948318998339127E-2</v>
          </cell>
          <cell r="I54">
            <v>4.8713996919301644E-2</v>
          </cell>
          <cell r="J54">
            <v>1.0709171874934311E-2</v>
          </cell>
        </row>
        <row r="55">
          <cell r="B55" t="str">
            <v>CO2_T</v>
          </cell>
          <cell r="C55" t="str">
            <v>VAR_fout</v>
          </cell>
          <cell r="D55" t="str">
            <v>T_C-MHY-DSL-S2</v>
          </cell>
          <cell r="F55">
            <v>6.1466881822090202E-4</v>
          </cell>
          <cell r="G55">
            <v>1.5274531998864837E-2</v>
          </cell>
          <cell r="H55">
            <v>100.56330160074074</v>
          </cell>
          <cell r="I55">
            <v>29.297339667214917</v>
          </cell>
          <cell r="J55">
            <v>2.618074829870639E-2</v>
          </cell>
        </row>
        <row r="56">
          <cell r="B56" t="str">
            <v>CO2_T</v>
          </cell>
          <cell r="C56" t="str">
            <v>VAR_fout</v>
          </cell>
          <cell r="D56" t="str">
            <v>T_C-MHY-GSL-S4</v>
          </cell>
          <cell r="F56">
            <v>7.8070647808713796E-4</v>
          </cell>
          <cell r="G56">
            <v>3.1493717152548256E-2</v>
          </cell>
          <cell r="H56">
            <v>371.45178373998499</v>
          </cell>
          <cell r="I56">
            <v>291.80589784649243</v>
          </cell>
          <cell r="J56">
            <v>260.38201624974897</v>
          </cell>
        </row>
        <row r="57">
          <cell r="B57" t="str">
            <v>CO2_T</v>
          </cell>
          <cell r="C57" t="str">
            <v>VAR_fout</v>
          </cell>
          <cell r="D57" t="str">
            <v>T_C-MHY-DSL-S3</v>
          </cell>
          <cell r="F57">
            <v>5.9972521509878E-4</v>
          </cell>
          <cell r="G57">
            <v>1.4981896001111113E-2</v>
          </cell>
          <cell r="H57">
            <v>0.11712066217781285</v>
          </cell>
          <cell r="I57">
            <v>97.085251802927729</v>
          </cell>
          <cell r="J57">
            <v>173.62837971759404</v>
          </cell>
        </row>
        <row r="58">
          <cell r="B58" t="str">
            <v>CO2_T</v>
          </cell>
          <cell r="C58" t="str">
            <v>VAR_fout</v>
          </cell>
          <cell r="D58" t="str">
            <v>T_B_c-HYBDSL-S1</v>
          </cell>
          <cell r="F58">
            <v>17.893492216387301</v>
          </cell>
          <cell r="G58">
            <v>5.133200264635808E-2</v>
          </cell>
          <cell r="H58">
            <v>2.9064739374975241E-2</v>
          </cell>
          <cell r="I58">
            <v>10.755854214017402</v>
          </cell>
          <cell r="J58">
            <v>15.955233017383762</v>
          </cell>
        </row>
        <row r="59">
          <cell r="B59" t="str">
            <v>CO2_T</v>
          </cell>
          <cell r="C59" t="str">
            <v>VAR_fout</v>
          </cell>
          <cell r="D59" t="str">
            <v>T_C-MHY-DSL-S4</v>
          </cell>
          <cell r="F59">
            <v>5.8730050746837604E-4</v>
          </cell>
          <cell r="G59">
            <v>5.9217182751794837E-3</v>
          </cell>
          <cell r="H59">
            <v>1.0883433601441969E-2</v>
          </cell>
          <cell r="I59">
            <v>1.6797722647150778E-2</v>
          </cell>
          <cell r="J59">
            <v>9.760517890255031E-3</v>
          </cell>
        </row>
        <row r="60">
          <cell r="B60" t="str">
            <v>CO2_T</v>
          </cell>
          <cell r="C60" t="str">
            <v>VAR_fout</v>
          </cell>
          <cell r="D60" t="str">
            <v>T_B_c-HYBDSL-S2</v>
          </cell>
          <cell r="F60">
            <v>16.9831651557664</v>
          </cell>
          <cell r="G60">
            <v>16.986144313663122</v>
          </cell>
          <cell r="H60">
            <v>14.744931171841621</v>
          </cell>
          <cell r="I60">
            <v>26.584841475315098</v>
          </cell>
          <cell r="J60">
            <v>25.709323099434499</v>
          </cell>
        </row>
        <row r="61">
          <cell r="B61" t="str">
            <v>CO2_T</v>
          </cell>
          <cell r="C61" t="str">
            <v>VAR_fout</v>
          </cell>
          <cell r="D61" t="str">
            <v>T_B_c-HYBDSL-S3</v>
          </cell>
          <cell r="F61">
            <v>2.7843482128607802</v>
          </cell>
          <cell r="G61">
            <v>2.7855338937656189</v>
          </cell>
          <cell r="H61">
            <v>1.6572399134894629</v>
          </cell>
          <cell r="I61">
            <v>6.8079615185581899</v>
          </cell>
          <cell r="J61">
            <v>3.377910015053962</v>
          </cell>
        </row>
        <row r="62">
          <cell r="B62" t="str">
            <v>CO2_T</v>
          </cell>
          <cell r="C62" t="str">
            <v>VAR_fout</v>
          </cell>
          <cell r="D62" t="str">
            <v>TFHGV-ICEDSLExt</v>
          </cell>
          <cell r="E62">
            <v>1410.2299090163499</v>
          </cell>
          <cell r="F62">
            <v>1167.6361598717599</v>
          </cell>
          <cell r="G62">
            <v>838.46654523469795</v>
          </cell>
          <cell r="H62">
            <v>355.90893200789299</v>
          </cell>
        </row>
        <row r="63">
          <cell r="B63" t="str">
            <v>CO2_T</v>
          </cell>
          <cell r="C63" t="str">
            <v>VAR_fout</v>
          </cell>
          <cell r="D63" t="str">
            <v>TPSHPGSLEXT</v>
          </cell>
          <cell r="E63">
            <v>129.873812963153</v>
          </cell>
          <cell r="F63">
            <v>1.6008407555745499E-5</v>
          </cell>
          <cell r="G63">
            <v>3.70788234386529E-4</v>
          </cell>
          <cell r="H63">
            <v>3.5951411374819599E-4</v>
          </cell>
          <cell r="I63">
            <v>4.1132692669229598E-4</v>
          </cell>
        </row>
        <row r="64">
          <cell r="B64" t="str">
            <v>CO2_T</v>
          </cell>
          <cell r="C64" t="str">
            <v>VAR_fout</v>
          </cell>
          <cell r="D64" t="str">
            <v>T_TW-ICEGSL-S1</v>
          </cell>
          <cell r="E64">
            <v>3.2726658764859398</v>
          </cell>
          <cell r="F64">
            <v>3.7075945333228644</v>
          </cell>
          <cell r="G64">
            <v>15.751795390379266</v>
          </cell>
          <cell r="H64">
            <v>34.020734099100245</v>
          </cell>
          <cell r="I64">
            <v>70.267261670211766</v>
          </cell>
          <cell r="J64">
            <v>65.38291253310733</v>
          </cell>
        </row>
        <row r="65">
          <cell r="B65" t="str">
            <v>CO2_T</v>
          </cell>
          <cell r="C65" t="str">
            <v>VAR_fout</v>
          </cell>
          <cell r="D65" t="str">
            <v>TPSHPDSLEXT</v>
          </cell>
          <cell r="E65">
            <v>1273.9831592043399</v>
          </cell>
          <cell r="F65">
            <v>1287.5201668428199</v>
          </cell>
          <cell r="G65">
            <v>851.89396971918404</v>
          </cell>
          <cell r="H65">
            <v>611.96426673480005</v>
          </cell>
          <cell r="I65">
            <v>1197.9636386278</v>
          </cell>
          <cell r="J65">
            <v>1197.9640057898901</v>
          </cell>
        </row>
        <row r="66">
          <cell r="B66" t="str">
            <v>CO2_T</v>
          </cell>
          <cell r="C66" t="str">
            <v>VAR_fout</v>
          </cell>
          <cell r="D66" t="str">
            <v>T_TW-ICEGSL-S2</v>
          </cell>
          <cell r="E66">
            <v>8.3054977407773194</v>
          </cell>
          <cell r="F66">
            <v>2.5399627555030509E-2</v>
          </cell>
          <cell r="G66">
            <v>2.4167836419058036E-2</v>
          </cell>
          <cell r="H66">
            <v>2.3512430612754296E-2</v>
          </cell>
          <cell r="I66">
            <v>5.9156480307602909E-3</v>
          </cell>
          <cell r="J66">
            <v>3.3710665590762951E-3</v>
          </cell>
        </row>
        <row r="67">
          <cell r="B67" t="str">
            <v>CO2_T</v>
          </cell>
          <cell r="C67" t="str">
            <v>VAR_fout</v>
          </cell>
          <cell r="D67" t="str">
            <v>T_TW-ICEGSL-S3</v>
          </cell>
          <cell r="E67">
            <v>8.2991430813346803</v>
          </cell>
          <cell r="F67">
            <v>1.0506291537549494E-2</v>
          </cell>
          <cell r="G67">
            <v>1.2351211769911979E-2</v>
          </cell>
          <cell r="H67">
            <v>1.3436204439087608E-2</v>
          </cell>
          <cell r="I67">
            <v>7.6884154389577006E-3</v>
          </cell>
          <cell r="J67">
            <v>2.9125853346093997E-3</v>
          </cell>
        </row>
        <row r="68">
          <cell r="B68" t="str">
            <v>CO2_T</v>
          </cell>
          <cell r="C68" t="str">
            <v>VAR_fout</v>
          </cell>
          <cell r="D68" t="str">
            <v>T_C-ICEGSLEXT</v>
          </cell>
          <cell r="E68">
            <v>4722.2881866870903</v>
          </cell>
          <cell r="F68">
            <v>4331.1783537584597</v>
          </cell>
          <cell r="G68">
            <v>3571.6669728511602</v>
          </cell>
          <cell r="H68">
            <v>934.24112954084205</v>
          </cell>
        </row>
        <row r="69">
          <cell r="B69" t="str">
            <v>CO2_T</v>
          </cell>
          <cell r="C69" t="str">
            <v>VAR_fout</v>
          </cell>
          <cell r="D69" t="str">
            <v>T_TW-ICEGSL-S4</v>
          </cell>
          <cell r="E69">
            <v>2.2458138799891643</v>
          </cell>
          <cell r="F69">
            <v>1.1796523380504135E-2</v>
          </cell>
          <cell r="G69">
            <v>1.3517417825009998E-2</v>
          </cell>
          <cell r="H69">
            <v>1.3721976113304463E-2</v>
          </cell>
          <cell r="I69">
            <v>1.3828702021535062E-2</v>
          </cell>
          <cell r="J69">
            <v>2.6216995134876282E-3</v>
          </cell>
        </row>
        <row r="70">
          <cell r="B70" t="str">
            <v>CO2_T</v>
          </cell>
          <cell r="C70" t="str">
            <v>VAR_fout</v>
          </cell>
          <cell r="D70" t="str">
            <v>T_C-ICEDSLEXT</v>
          </cell>
          <cell r="E70">
            <v>4299.9532377818095</v>
          </cell>
          <cell r="F70">
            <v>3569.7775565245402</v>
          </cell>
          <cell r="G70">
            <v>2582.91553249754</v>
          </cell>
          <cell r="H70">
            <v>1175.14963840717</v>
          </cell>
        </row>
        <row r="71">
          <cell r="B71" t="str">
            <v>CO2_T</v>
          </cell>
          <cell r="C71" t="str">
            <v>VAR_fout</v>
          </cell>
          <cell r="D71" t="str">
            <v>T_TW-ICEGSLEXT</v>
          </cell>
          <cell r="E71">
            <v>154.78331871598601</v>
          </cell>
          <cell r="F71">
            <v>101.92098030819299</v>
          </cell>
          <cell r="G71">
            <v>70.177363379815802</v>
          </cell>
          <cell r="H71">
            <v>33.432494979266998</v>
          </cell>
        </row>
        <row r="72">
          <cell r="B72" t="str">
            <v>CO2_T</v>
          </cell>
          <cell r="C72" t="str">
            <v>VAR_fout</v>
          </cell>
          <cell r="D72" t="str">
            <v>TFLGV-ICENGA</v>
          </cell>
          <cell r="E72">
            <v>0.33325794328607666</v>
          </cell>
          <cell r="F72">
            <v>0.46124359008142152</v>
          </cell>
          <cell r="G72">
            <v>1.5007118363776275</v>
          </cell>
          <cell r="H72">
            <v>3.8880774992134248</v>
          </cell>
          <cell r="I72">
            <v>6.2326178353365105</v>
          </cell>
          <cell r="J72">
            <v>6.8898361119185623</v>
          </cell>
        </row>
        <row r="73">
          <cell r="B73" t="str">
            <v>CO2_T</v>
          </cell>
          <cell r="C73" t="str">
            <v>VAR_fout</v>
          </cell>
          <cell r="D73" t="str">
            <v>T_B_c-ICENGA-S1</v>
          </cell>
          <cell r="F73">
            <v>9.5513265196294495E-5</v>
          </cell>
          <cell r="G73">
            <v>6.8354062989593048E-3</v>
          </cell>
          <cell r="H73">
            <v>9.1890776503961696E-3</v>
          </cell>
          <cell r="I73">
            <v>1.3319519874499062E-2</v>
          </cell>
          <cell r="J73">
            <v>6.8470075136273399E-3</v>
          </cell>
        </row>
        <row r="74">
          <cell r="B74" t="str">
            <v>CO2_T</v>
          </cell>
          <cell r="C74" t="str">
            <v>VAR_fout</v>
          </cell>
          <cell r="D74" t="str">
            <v>T_B_c-ICENGA-S2</v>
          </cell>
          <cell r="G74">
            <v>1.4093666468767582E-2</v>
          </cell>
          <cell r="H74">
            <v>2.0854205421676372E-2</v>
          </cell>
          <cell r="I74">
            <v>2.7751852216492661E-2</v>
          </cell>
          <cell r="J74">
            <v>1.4989339279214229E-2</v>
          </cell>
        </row>
        <row r="75">
          <cell r="B75" t="str">
            <v>CO2_T</v>
          </cell>
          <cell r="C75" t="str">
            <v>VAR_fout</v>
          </cell>
          <cell r="D75" t="str">
            <v>T_B_u-ICEDSL-S1</v>
          </cell>
          <cell r="E75">
            <v>2.152794602094726E-2</v>
          </cell>
          <cell r="F75">
            <v>1.7412657019115547E-2</v>
          </cell>
          <cell r="G75">
            <v>33.252831930606796</v>
          </cell>
          <cell r="H75">
            <v>55.726054419683003</v>
          </cell>
          <cell r="I75">
            <v>19.26321617677408</v>
          </cell>
          <cell r="J75">
            <v>4.8876695037902795</v>
          </cell>
        </row>
        <row r="76">
          <cell r="B76" t="str">
            <v>CO2_T</v>
          </cell>
          <cell r="C76" t="str">
            <v>VAR_fout</v>
          </cell>
          <cell r="D76" t="str">
            <v>T_B_c-ICENGA-S3</v>
          </cell>
          <cell r="G76">
            <v>1.07956559546595</v>
          </cell>
          <cell r="H76">
            <v>1.0983152671253964</v>
          </cell>
          <cell r="I76">
            <v>2.6821009609097399</v>
          </cell>
          <cell r="J76">
            <v>5.13737304154645</v>
          </cell>
        </row>
        <row r="77">
          <cell r="B77" t="str">
            <v>CO2_T</v>
          </cell>
          <cell r="C77" t="str">
            <v>VAR_fout</v>
          </cell>
          <cell r="D77" t="str">
            <v>T_B_u-ICEDSL-S2</v>
          </cell>
          <cell r="E77">
            <v>8.2005924814217597</v>
          </cell>
          <cell r="F77">
            <v>6.5602908328365059E-2</v>
          </cell>
          <cell r="G77">
            <v>7.7841178009849621</v>
          </cell>
          <cell r="H77">
            <v>21.281577058794205</v>
          </cell>
          <cell r="I77">
            <v>2.4615706620001752</v>
          </cell>
          <cell r="J77">
            <v>3.0187728297407811E-2</v>
          </cell>
        </row>
        <row r="78">
          <cell r="B78" t="str">
            <v>CO2_T</v>
          </cell>
          <cell r="C78" t="str">
            <v>VAR_fout</v>
          </cell>
          <cell r="D78" t="str">
            <v>T_B_u-ICEDSL-S3</v>
          </cell>
          <cell r="E78">
            <v>45.233481429498703</v>
          </cell>
          <cell r="F78">
            <v>6.7673186191219461</v>
          </cell>
          <cell r="G78">
            <v>55.712965409154961</v>
          </cell>
          <cell r="H78">
            <v>156.86129900626571</v>
          </cell>
          <cell r="I78">
            <v>6.7267981258630996E-2</v>
          </cell>
          <cell r="J78">
            <v>1.9058787577423998E-2</v>
          </cell>
        </row>
        <row r="79">
          <cell r="B79" t="str">
            <v>CO2_T</v>
          </cell>
          <cell r="C79" t="str">
            <v>VAR_fout</v>
          </cell>
          <cell r="D79" t="str">
            <v>T_B_u-ICEDSL-S4</v>
          </cell>
          <cell r="E79">
            <v>0.26324818630812358</v>
          </cell>
        </row>
        <row r="80">
          <cell r="B80" t="str">
            <v>CO2_T</v>
          </cell>
          <cell r="C80" t="str">
            <v>VAR_fout</v>
          </cell>
          <cell r="D80" t="str">
            <v>T_B_c-ICENGAEXT</v>
          </cell>
          <cell r="E80">
            <v>7.7487469558435102E-3</v>
          </cell>
          <cell r="F80">
            <v>7.7409811533298003E-3</v>
          </cell>
          <cell r="G80">
            <v>7.6892535973844397E-3</v>
          </cell>
        </row>
        <row r="81">
          <cell r="B81" t="str">
            <v>CO2_T</v>
          </cell>
          <cell r="C81" t="str">
            <v>VAR_fout</v>
          </cell>
          <cell r="D81" t="str">
            <v>T_B_u-ICEDSLEXT</v>
          </cell>
          <cell r="E81">
            <v>1.27107334842792</v>
          </cell>
          <cell r="F81">
            <v>1.2694193196352901</v>
          </cell>
          <cell r="G81">
            <v>1.26444827245464</v>
          </cell>
        </row>
        <row r="82">
          <cell r="B82" t="str">
            <v>CO2_T</v>
          </cell>
          <cell r="C82" t="str">
            <v>VAR_fout</v>
          </cell>
          <cell r="D82" t="str">
            <v>T_C-HYBGSLEXT</v>
          </cell>
          <cell r="E82">
            <v>92.549050893883603</v>
          </cell>
          <cell r="F82">
            <v>91.724502064311096</v>
          </cell>
          <cell r="G82">
            <v>68.278516102732894</v>
          </cell>
          <cell r="H82">
            <v>32.3955271245514</v>
          </cell>
        </row>
        <row r="83">
          <cell r="B83" t="str">
            <v>CO2_T</v>
          </cell>
          <cell r="C83" t="str">
            <v>VAR_fout</v>
          </cell>
          <cell r="D83" t="str">
            <v>TPAVDKEREXT</v>
          </cell>
          <cell r="E83">
            <v>79.576349423418094</v>
          </cell>
          <cell r="F83">
            <v>100.796237247683</v>
          </cell>
          <cell r="G83">
            <v>132.626068984081</v>
          </cell>
          <cell r="H83">
            <v>185.675788544743</v>
          </cell>
          <cell r="I83">
            <v>154.38211110512901</v>
          </cell>
          <cell r="J83">
            <v>123.088433665514</v>
          </cell>
        </row>
        <row r="84">
          <cell r="B84" t="str">
            <v>CO2_T</v>
          </cell>
          <cell r="C84" t="str">
            <v>VAR_fout</v>
          </cell>
          <cell r="D84" t="str">
            <v>T_C-ICE-GSL-S1</v>
          </cell>
          <cell r="E84">
            <v>20.040363917599151</v>
          </cell>
          <cell r="F84">
            <v>7.2685623258809104E-2</v>
          </cell>
          <cell r="G84">
            <v>0.23849895628032938</v>
          </cell>
          <cell r="H84">
            <v>0.2141694440463896</v>
          </cell>
          <cell r="I84">
            <v>3.0420539145495189E-2</v>
          </cell>
          <cell r="J84">
            <v>4.2873978147609177E-3</v>
          </cell>
        </row>
        <row r="85">
          <cell r="B85" t="str">
            <v>CO2_T</v>
          </cell>
          <cell r="C85" t="str">
            <v>VAR_fout</v>
          </cell>
          <cell r="D85" t="str">
            <v>TFLGV-ICEGSL</v>
          </cell>
          <cell r="E85">
            <v>26.254484329728552</v>
          </cell>
          <cell r="F85">
            <v>42.571416190367586</v>
          </cell>
          <cell r="G85">
            <v>62.023876952661041</v>
          </cell>
          <cell r="H85">
            <v>93.110973557537449</v>
          </cell>
          <cell r="I85">
            <v>19.566646797946429</v>
          </cell>
          <cell r="J85">
            <v>19.028045632119436</v>
          </cell>
        </row>
        <row r="86">
          <cell r="B86" t="str">
            <v>CO2_T</v>
          </cell>
          <cell r="C86" t="str">
            <v>VAR_fout</v>
          </cell>
          <cell r="D86" t="str">
            <v>T_C-ICE-GSL-S2</v>
          </cell>
          <cell r="E86">
            <v>224.03897007730856</v>
          </cell>
          <cell r="F86">
            <v>300.60235992912845</v>
          </cell>
          <cell r="G86">
            <v>235.13902433632219</v>
          </cell>
          <cell r="H86">
            <v>249.47109279511619</v>
          </cell>
          <cell r="I86">
            <v>0.18994571955349215</v>
          </cell>
          <cell r="J86">
            <v>1.176594867695346E-2</v>
          </cell>
        </row>
        <row r="87">
          <cell r="B87" t="str">
            <v>CO2_T</v>
          </cell>
          <cell r="C87" t="str">
            <v>VAR_fout</v>
          </cell>
          <cell r="D87" t="str">
            <v>T_C-ICE-DSL-S1</v>
          </cell>
          <cell r="E87">
            <v>0.40307751203259434</v>
          </cell>
          <cell r="F87">
            <v>0.17352396926861618</v>
          </cell>
          <cell r="G87">
            <v>0.12959630932106161</v>
          </cell>
          <cell r="H87">
            <v>0.10864695557476882</v>
          </cell>
          <cell r="I87">
            <v>7.3774346514099438E-3</v>
          </cell>
          <cell r="J87">
            <v>2.3871308685131688E-3</v>
          </cell>
        </row>
        <row r="88">
          <cell r="B88" t="str">
            <v>CO2_T</v>
          </cell>
          <cell r="C88" t="str">
            <v>VAR_fout</v>
          </cell>
          <cell r="D88" t="str">
            <v>T_C-ICE-GSL-S3</v>
          </cell>
          <cell r="E88">
            <v>235.38377148514937</v>
          </cell>
          <cell r="F88">
            <v>346.14558624579979</v>
          </cell>
          <cell r="G88">
            <v>500.93039561979288</v>
          </cell>
          <cell r="H88">
            <v>821.90243170125791</v>
          </cell>
          <cell r="I88">
            <v>171.29609913604651</v>
          </cell>
          <cell r="J88">
            <v>2.085345219849365E-2</v>
          </cell>
        </row>
        <row r="89">
          <cell r="B89" t="str">
            <v>CO2_T</v>
          </cell>
          <cell r="C89" t="str">
            <v>VAR_fout</v>
          </cell>
          <cell r="D89" t="str">
            <v>T_C-ICE-DSL-S2</v>
          </cell>
          <cell r="E89">
            <v>47.511791938205356</v>
          </cell>
          <cell r="F89">
            <v>51.662493322971564</v>
          </cell>
          <cell r="G89">
            <v>50.942344043049012</v>
          </cell>
          <cell r="H89">
            <v>42.653950294355234</v>
          </cell>
          <cell r="I89">
            <v>1.3821151776566343E-2</v>
          </cell>
          <cell r="J89">
            <v>4.5915069128629107E-3</v>
          </cell>
        </row>
        <row r="90">
          <cell r="B90" t="str">
            <v>CO2_T</v>
          </cell>
          <cell r="C90" t="str">
            <v>VAR_fout</v>
          </cell>
          <cell r="D90" t="str">
            <v>T_C-ICE-GSL-S4</v>
          </cell>
          <cell r="E90">
            <v>198.05869880235397</v>
          </cell>
          <cell r="F90">
            <v>267.55827253957818</v>
          </cell>
          <cell r="G90">
            <v>1014.4988835163563</v>
          </cell>
          <cell r="H90">
            <v>2119.830021637862</v>
          </cell>
          <cell r="I90">
            <v>2521.5532024332751</v>
          </cell>
          <cell r="J90">
            <v>2108.410097295487</v>
          </cell>
        </row>
        <row r="91">
          <cell r="B91" t="str">
            <v>CO2_T</v>
          </cell>
          <cell r="C91" t="str">
            <v>VAR_fout</v>
          </cell>
          <cell r="D91" t="str">
            <v>T_C-ICE-DSL-S3</v>
          </cell>
          <cell r="E91">
            <v>251.3358583203474</v>
          </cell>
          <cell r="F91">
            <v>270.58378285076714</v>
          </cell>
          <cell r="G91">
            <v>266.85125979841723</v>
          </cell>
          <cell r="H91">
            <v>224.30337121055592</v>
          </cell>
          <cell r="I91">
            <v>1.5008763319159377E-2</v>
          </cell>
          <cell r="J91">
            <v>5.6873161644460501E-3</v>
          </cell>
        </row>
        <row r="92">
          <cell r="B92" t="str">
            <v>CO2_T</v>
          </cell>
          <cell r="C92" t="str">
            <v>VAR_fout</v>
          </cell>
          <cell r="D92" t="str">
            <v>T_C-ICE-DSL-S4</v>
          </cell>
          <cell r="E92">
            <v>142.33659952276841</v>
          </cell>
          <cell r="F92">
            <v>76.953961072958151</v>
          </cell>
          <cell r="G92">
            <v>76.947687310365936</v>
          </cell>
          <cell r="H92">
            <v>66.19331399389516</v>
          </cell>
          <cell r="I92">
            <v>7.8578609555519027E-3</v>
          </cell>
          <cell r="J92">
            <v>3.62778953888661E-3</v>
          </cell>
        </row>
        <row r="93">
          <cell r="B93" t="str">
            <v>CO2_T</v>
          </cell>
          <cell r="C93" t="str">
            <v>VAR_fout</v>
          </cell>
          <cell r="D93" t="str">
            <v>TFLGV-ICENGAExt</v>
          </cell>
          <cell r="E93">
            <v>6.0724648371598899</v>
          </cell>
          <cell r="F93">
            <v>1.82677262340761</v>
          </cell>
          <cell r="G93">
            <v>3.9563259701414899</v>
          </cell>
          <cell r="H93">
            <v>1.9779000237730999</v>
          </cell>
        </row>
        <row r="94">
          <cell r="B94" t="str">
            <v>CO2_T</v>
          </cell>
          <cell r="C94" t="str">
            <v>VAR_fout</v>
          </cell>
          <cell r="D94" t="str">
            <v>T_B_u-HYBDSL-S1</v>
          </cell>
          <cell r="F94">
            <v>15.8420583925309</v>
          </cell>
          <cell r="G94">
            <v>7.6805454807853279E-2</v>
          </cell>
          <cell r="H94">
            <v>3.9525107275874979E-2</v>
          </cell>
          <cell r="I94">
            <v>27.188002384297842</v>
          </cell>
          <cell r="J94">
            <v>38.895926895632023</v>
          </cell>
        </row>
        <row r="95">
          <cell r="B95" t="str">
            <v>CO2_T</v>
          </cell>
          <cell r="C95" t="str">
            <v>VAR_fout</v>
          </cell>
          <cell r="D95" t="str">
            <v>T_B_u-HYBDSL-S2</v>
          </cell>
          <cell r="F95">
            <v>7.7127808929217903</v>
          </cell>
          <cell r="G95">
            <v>7.7168667657571044</v>
          </cell>
          <cell r="H95">
            <v>6.7070368097721067</v>
          </cell>
          <cell r="I95">
            <v>9.9148196925270131</v>
          </cell>
          <cell r="J95">
            <v>10.274205766509482</v>
          </cell>
        </row>
        <row r="96">
          <cell r="B96" t="str">
            <v>CO2_T</v>
          </cell>
          <cell r="C96" t="str">
            <v>VAR_fout</v>
          </cell>
          <cell r="D96" t="str">
            <v>T_B_u-HYBDSL-S3</v>
          </cell>
          <cell r="F96">
            <v>46.035545712675102</v>
          </cell>
          <cell r="G96">
            <v>46.037710080789772</v>
          </cell>
          <cell r="H96">
            <v>27.287346973048997</v>
          </cell>
          <cell r="I96">
            <v>138.0096339219775</v>
          </cell>
          <cell r="J96">
            <v>125.1381131867271</v>
          </cell>
        </row>
        <row r="97">
          <cell r="B97" t="str">
            <v>CO2_T</v>
          </cell>
          <cell r="C97" t="str">
            <v>VAR_fout</v>
          </cell>
          <cell r="D97" t="str">
            <v>T_C-HY-GSL-S1</v>
          </cell>
          <cell r="E97">
            <v>2.2322253848332849</v>
          </cell>
          <cell r="F97">
            <v>2.6128593010516967</v>
          </cell>
          <cell r="G97">
            <v>1.8089643315293085</v>
          </cell>
          <cell r="H97">
            <v>1.5447806552154733</v>
          </cell>
          <cell r="I97">
            <v>62.550957031356916</v>
          </cell>
          <cell r="J97">
            <v>30.382197320665572</v>
          </cell>
        </row>
        <row r="98">
          <cell r="B98" t="str">
            <v>CO2_T</v>
          </cell>
          <cell r="C98" t="str">
            <v>VAR_fout</v>
          </cell>
          <cell r="D98" t="str">
            <v>TFRLFDSLEXT</v>
          </cell>
          <cell r="E98">
            <v>29.025684835540801</v>
          </cell>
          <cell r="F98">
            <v>20.307979517432599</v>
          </cell>
        </row>
        <row r="99">
          <cell r="B99" t="str">
            <v>CO2_T</v>
          </cell>
          <cell r="C99" t="str">
            <v>VAR_fout</v>
          </cell>
          <cell r="D99" t="str">
            <v>T_C-HY-GSL-S2</v>
          </cell>
          <cell r="E99">
            <v>9.9304193880399509</v>
          </cell>
          <cell r="F99">
            <v>15.050614438272685</v>
          </cell>
          <cell r="G99">
            <v>57.632386438302866</v>
          </cell>
          <cell r="H99">
            <v>49.918976795399352</v>
          </cell>
          <cell r="I99">
            <v>162.78349049345326</v>
          </cell>
          <cell r="J99">
            <v>176.9311138715793</v>
          </cell>
        </row>
        <row r="100">
          <cell r="B100" t="str">
            <v>CO2_T</v>
          </cell>
          <cell r="C100" t="str">
            <v>VAR_fout</v>
          </cell>
          <cell r="D100" t="str">
            <v>TPSHPNGAEXT</v>
          </cell>
          <cell r="F100">
            <v>1.5101438504805E-6</v>
          </cell>
          <cell r="G100">
            <v>299.682832744341</v>
          </cell>
          <cell r="H100">
            <v>441.22396801937902</v>
          </cell>
          <cell r="I100">
            <v>6.4094933937874301E-6</v>
          </cell>
          <cell r="J100">
            <v>8.2722673250261305E-6</v>
          </cell>
        </row>
        <row r="101">
          <cell r="B101" t="str">
            <v>CO2_T</v>
          </cell>
          <cell r="C101" t="str">
            <v>VAR_fout</v>
          </cell>
          <cell r="D101" t="str">
            <v>T_C-HY-DSL-S1</v>
          </cell>
          <cell r="E101">
            <v>2.3592026500987898E-3</v>
          </cell>
          <cell r="F101">
            <v>1.2626558539875188E-3</v>
          </cell>
          <cell r="G101">
            <v>9.7366680937557692E-3</v>
          </cell>
          <cell r="H101">
            <v>1.3924153368064959E-2</v>
          </cell>
          <cell r="I101">
            <v>81.645619630282908</v>
          </cell>
          <cell r="J101">
            <v>30.163367193236429</v>
          </cell>
        </row>
        <row r="102">
          <cell r="B102" t="str">
            <v>CO2_T</v>
          </cell>
          <cell r="C102" t="str">
            <v>VAR_fout</v>
          </cell>
          <cell r="D102" t="str">
            <v>T_C-HY-GSL-S3</v>
          </cell>
          <cell r="E102">
            <v>7.4401667065985286</v>
          </cell>
          <cell r="F102">
            <v>142.02350649298697</v>
          </cell>
          <cell r="G102">
            <v>134.15855597627441</v>
          </cell>
          <cell r="H102">
            <v>107.43209100346202</v>
          </cell>
          <cell r="I102">
            <v>1.2562708838226432E-2</v>
          </cell>
          <cell r="J102">
            <v>6.9939742502925801E-3</v>
          </cell>
        </row>
        <row r="103">
          <cell r="B103" t="str">
            <v>CO2_T</v>
          </cell>
          <cell r="C103" t="str">
            <v>VAR_fout</v>
          </cell>
          <cell r="D103" t="str">
            <v>T_C-HY-DSL-S2</v>
          </cell>
          <cell r="E103">
            <v>0.21261806094877683</v>
          </cell>
          <cell r="F103">
            <v>74.755598173172032</v>
          </cell>
          <cell r="G103">
            <v>136.20765305962027</v>
          </cell>
          <cell r="H103">
            <v>114.43056038163103</v>
          </cell>
          <cell r="I103">
            <v>64.277421967766443</v>
          </cell>
          <cell r="J103">
            <v>165.38612512533012</v>
          </cell>
        </row>
        <row r="104">
          <cell r="B104" t="str">
            <v>CO2_T</v>
          </cell>
          <cell r="C104" t="str">
            <v>VAR_fout</v>
          </cell>
          <cell r="D104" t="str">
            <v>T_C-HY-GSL-S4</v>
          </cell>
          <cell r="E104">
            <v>6.1153783223659151</v>
          </cell>
          <cell r="F104">
            <v>9.1893152950672139</v>
          </cell>
          <cell r="G104">
            <v>8.8222582262506108</v>
          </cell>
          <cell r="H104">
            <v>7.4863424511665144</v>
          </cell>
          <cell r="I104">
            <v>1.6064765441689149E-2</v>
          </cell>
          <cell r="J104">
            <v>1.765820841743072E-2</v>
          </cell>
        </row>
        <row r="105">
          <cell r="B105" t="str">
            <v>CO2_T</v>
          </cell>
          <cell r="C105" t="str">
            <v>VAR_fout</v>
          </cell>
          <cell r="D105" t="str">
            <v>T_C-HY-DSL-S3</v>
          </cell>
          <cell r="E105">
            <v>1.7740742091308102</v>
          </cell>
          <cell r="F105">
            <v>2.5267399377771924</v>
          </cell>
          <cell r="G105">
            <v>2.3821594046594616</v>
          </cell>
          <cell r="H105">
            <v>1.9031005157906491</v>
          </cell>
          <cell r="I105">
            <v>1.252384330689419E-2</v>
          </cell>
          <cell r="J105">
            <v>6.9469845637517994E-3</v>
          </cell>
        </row>
        <row r="106">
          <cell r="B106" t="str">
            <v>CO2_T</v>
          </cell>
          <cell r="C106" t="str">
            <v>VAR_fout</v>
          </cell>
          <cell r="D106" t="str">
            <v>T_C-HY-DSL-S4</v>
          </cell>
          <cell r="E106">
            <v>2.6095912091183355</v>
          </cell>
          <cell r="F106">
            <v>32.98448231397991</v>
          </cell>
          <cell r="G106">
            <v>31.120413828635375</v>
          </cell>
          <cell r="H106">
            <v>25.079631104279898</v>
          </cell>
          <cell r="I106">
            <v>1.587103911275696E-2</v>
          </cell>
          <cell r="J106">
            <v>1.7479000474025879E-2</v>
          </cell>
        </row>
        <row r="107">
          <cell r="B107" t="str">
            <v>CO2_T</v>
          </cell>
          <cell r="C107" t="str">
            <v>VAR_fout</v>
          </cell>
          <cell r="D107" t="str">
            <v>TFHGV-HYBDSL</v>
          </cell>
          <cell r="F107">
            <v>397.086203347435</v>
          </cell>
          <cell r="G107">
            <v>561.11231385087103</v>
          </cell>
          <cell r="H107">
            <v>836.76253621660408</v>
          </cell>
          <cell r="I107">
            <v>1096.9960594195011</v>
          </cell>
          <cell r="J107">
            <v>1151.7216133414827</v>
          </cell>
        </row>
        <row r="108">
          <cell r="B108" t="str">
            <v>CO2_T</v>
          </cell>
          <cell r="C108" t="str">
            <v>VAR_fout</v>
          </cell>
          <cell r="D108" t="str">
            <v>TFHGV-ICEDSL</v>
          </cell>
          <cell r="E108">
            <v>382.10138975509</v>
          </cell>
          <cell r="F108">
            <v>5.6640955928607553E-3</v>
          </cell>
          <cell r="G108">
            <v>2.9772368903280003E-2</v>
          </cell>
          <cell r="H108">
            <v>3.80254426598544E-2</v>
          </cell>
          <cell r="I108">
            <v>0.33096313627701968</v>
          </cell>
          <cell r="J108">
            <v>6.0080671990189329E-2</v>
          </cell>
        </row>
        <row r="109">
          <cell r="B109" t="str">
            <v>CO2_T</v>
          </cell>
          <cell r="C109" t="str">
            <v>VAR_fout</v>
          </cell>
          <cell r="D109" t="str">
            <v>T-Plg-DSL-mix_S1</v>
          </cell>
          <cell r="E109">
            <v>1.29269013868831E-3</v>
          </cell>
          <cell r="F109">
            <v>2.43191624948914E-2</v>
          </cell>
          <cell r="G109">
            <v>2.1168774178943261E-2</v>
          </cell>
          <cell r="H109">
            <v>1.8038955783600489E-2</v>
          </cell>
          <cell r="I109">
            <v>8.2315152218677308E-3</v>
          </cell>
          <cell r="J109">
            <v>3.8502662015622098E-3</v>
          </cell>
        </row>
        <row r="110">
          <cell r="B110" t="str">
            <v>CO2_T</v>
          </cell>
          <cell r="C110" t="str">
            <v>VAR_fout</v>
          </cell>
          <cell r="D110" t="str">
            <v>T-Plg-DSL-mix_S2</v>
          </cell>
          <cell r="E110">
            <v>2.8494911003528199E-4</v>
          </cell>
          <cell r="F110">
            <v>9.3618233837609501E-3</v>
          </cell>
          <cell r="G110">
            <v>3.482631762009105E-2</v>
          </cell>
          <cell r="H110">
            <v>4.6990138875544998E-2</v>
          </cell>
          <cell r="I110">
            <v>4.3385261477184647E-2</v>
          </cell>
          <cell r="J110">
            <v>1.6591390016419939E-2</v>
          </cell>
        </row>
        <row r="111">
          <cell r="B111" t="str">
            <v>CO2_T</v>
          </cell>
          <cell r="C111" t="str">
            <v>VAR_fout</v>
          </cell>
          <cell r="D111" t="str">
            <v>T-Plg-DSL-mix_S3</v>
          </cell>
          <cell r="E111">
            <v>7.0871623403380903E-3</v>
          </cell>
          <cell r="F111">
            <v>3.4493909503250195E-2</v>
          </cell>
          <cell r="G111">
            <v>96.210637333959653</v>
          </cell>
          <cell r="H111">
            <v>344.82355732735499</v>
          </cell>
          <cell r="I111">
            <v>583.50726226231279</v>
          </cell>
          <cell r="J111">
            <v>298.40561008006034</v>
          </cell>
        </row>
        <row r="112">
          <cell r="B112" t="str">
            <v>CO2_T</v>
          </cell>
          <cell r="C112" t="str">
            <v>VAR_fout</v>
          </cell>
          <cell r="D112" t="str">
            <v>T_B_c-ICEDSL-S1</v>
          </cell>
          <cell r="E112">
            <v>8.32252350369731</v>
          </cell>
          <cell r="F112">
            <v>2.3608436335370152E-2</v>
          </cell>
          <cell r="G112">
            <v>26.485961594386382</v>
          </cell>
          <cell r="H112">
            <v>34.102835483424116</v>
          </cell>
          <cell r="I112">
            <v>13.53575082595775</v>
          </cell>
          <cell r="J112">
            <v>3.5618034380656671</v>
          </cell>
        </row>
        <row r="113">
          <cell r="B113" t="str">
            <v>CO2_T</v>
          </cell>
          <cell r="C113" t="str">
            <v>VAR_fout</v>
          </cell>
          <cell r="D113" t="str">
            <v>T-Plg-DSL-mix_S4</v>
          </cell>
          <cell r="E113">
            <v>0.45047275089293698</v>
          </cell>
          <cell r="F113">
            <v>89.351929733249108</v>
          </cell>
          <cell r="G113">
            <v>81.1967766518448</v>
          </cell>
          <cell r="H113">
            <v>58.063508073640847</v>
          </cell>
          <cell r="I113">
            <v>4.4785465290179405E-2</v>
          </cell>
          <cell r="J113">
            <v>1.670581748745701E-2</v>
          </cell>
        </row>
        <row r="114">
          <cell r="B114" t="str">
            <v>CO2_T</v>
          </cell>
          <cell r="C114" t="str">
            <v>VAR_fout</v>
          </cell>
          <cell r="D114" t="str">
            <v>T_B_c-ICEDSL-S2</v>
          </cell>
          <cell r="E114">
            <v>38.094240754436399</v>
          </cell>
          <cell r="F114">
            <v>6.6603889363672799</v>
          </cell>
          <cell r="G114">
            <v>13.041833659720156</v>
          </cell>
          <cell r="H114">
            <v>25.381723750788161</v>
          </cell>
          <cell r="I114">
            <v>2.4529547870802331</v>
          </cell>
          <cell r="J114">
            <v>3.9668407345913918E-2</v>
          </cell>
        </row>
        <row r="115">
          <cell r="B115" t="str">
            <v>CO2_T</v>
          </cell>
          <cell r="C115" t="str">
            <v>VAR_fout</v>
          </cell>
          <cell r="D115" t="str">
            <v>T_B_c-ICEDSL-S3</v>
          </cell>
          <cell r="E115">
            <v>11.820807175522969</v>
          </cell>
          <cell r="F115">
            <v>5.5889399685099637</v>
          </cell>
          <cell r="G115">
            <v>6.354911101688371</v>
          </cell>
          <cell r="H115">
            <v>10.464429067314308</v>
          </cell>
          <cell r="I115">
            <v>7.173579964616969E-2</v>
          </cell>
          <cell r="J115">
            <v>1.8695661682882659E-2</v>
          </cell>
        </row>
        <row r="116">
          <cell r="B116" t="str">
            <v>CO2_T</v>
          </cell>
          <cell r="C116" t="str">
            <v>VAR_fout</v>
          </cell>
          <cell r="D116" t="str">
            <v>T_B_c-ICEDSL-S4</v>
          </cell>
          <cell r="E116">
            <v>0.89691495007189093</v>
          </cell>
        </row>
        <row r="117">
          <cell r="B117" t="str">
            <v>CO2_T</v>
          </cell>
          <cell r="C117" t="str">
            <v>VAR_fout</v>
          </cell>
          <cell r="D117" t="str">
            <v>T_B_u-ICENGA-S1</v>
          </cell>
          <cell r="F117">
            <v>7.5977704828885802E-5</v>
          </cell>
          <cell r="G117">
            <v>7.7369777160461103E-3</v>
          </cell>
          <cell r="H117">
            <v>9.6227018681746407E-3</v>
          </cell>
          <cell r="I117">
            <v>1.4613742158744657E-2</v>
          </cell>
          <cell r="J117">
            <v>7.2964570150912799E-3</v>
          </cell>
        </row>
        <row r="118">
          <cell r="B118" t="str">
            <v>CO2_T</v>
          </cell>
          <cell r="C118" t="str">
            <v>VAR_fout</v>
          </cell>
          <cell r="D118" t="str">
            <v>T_B_u-ICENGA-S2</v>
          </cell>
          <cell r="G118">
            <v>1.5061201841067968E-2</v>
          </cell>
          <cell r="H118">
            <v>2.2534967948913541E-2</v>
          </cell>
          <cell r="I118">
            <v>2.8000805183836786E-2</v>
          </cell>
          <cell r="J118">
            <v>1.494866912092478E-2</v>
          </cell>
        </row>
        <row r="119">
          <cell r="B119" t="str">
            <v>CO2_T</v>
          </cell>
          <cell r="C119" t="str">
            <v>VAR_fout</v>
          </cell>
          <cell r="D119" t="str">
            <v>T_B_c-ICEDSLEXT</v>
          </cell>
          <cell r="E119">
            <v>0.44183331388862901</v>
          </cell>
          <cell r="F119">
            <v>0.44076437405137697</v>
          </cell>
          <cell r="G119">
            <v>0.437545099484764</v>
          </cell>
        </row>
        <row r="120">
          <cell r="B120" t="str">
            <v>CO2_T</v>
          </cell>
          <cell r="C120" t="str">
            <v>VAR_fout</v>
          </cell>
          <cell r="D120" t="str">
            <v>T_B_u-ICENGA-S3</v>
          </cell>
          <cell r="G120">
            <v>2.7869023685188901</v>
          </cell>
          <cell r="H120">
            <v>2.8079340930085595</v>
          </cell>
          <cell r="I120">
            <v>7.1612029697849895</v>
          </cell>
          <cell r="J120">
            <v>14.393254646681422</v>
          </cell>
        </row>
        <row r="121">
          <cell r="B121" t="str">
            <v>CO2_T</v>
          </cell>
          <cell r="C121" t="str">
            <v>VAR_comnet</v>
          </cell>
          <cell r="D121" t="str">
            <v>-</v>
          </cell>
          <cell r="E121">
            <v>15125.306900658101</v>
          </cell>
          <cell r="F121">
            <v>14067.0924456955</v>
          </cell>
          <cell r="G121">
            <v>12985.7350008882</v>
          </cell>
          <cell r="H121">
            <v>10697.6820584794</v>
          </cell>
          <cell r="I121">
            <v>7683.0832816553002</v>
          </cell>
          <cell r="J121">
            <v>6925.0799180494996</v>
          </cell>
        </row>
        <row r="122">
          <cell r="B122" t="str">
            <v>CO2</v>
          </cell>
          <cell r="C122" t="str">
            <v>VAR_fout</v>
          </cell>
          <cell r="D122" t="str">
            <v>D-ICOA</v>
          </cell>
          <cell r="E122">
            <v>330.01205986198198</v>
          </cell>
          <cell r="F122">
            <v>321.17926536913899</v>
          </cell>
          <cell r="G122">
            <v>297.87235206153002</v>
          </cell>
          <cell r="H122">
            <v>280.61609473274899</v>
          </cell>
          <cell r="I122">
            <v>237.512132257123</v>
          </cell>
          <cell r="J122">
            <v>196.04732444138901</v>
          </cell>
        </row>
        <row r="123">
          <cell r="B123" t="str">
            <v>CO2</v>
          </cell>
          <cell r="C123" t="str">
            <v>VAR_fout</v>
          </cell>
          <cell r="D123" t="str">
            <v>D-ENGA</v>
          </cell>
          <cell r="E123">
            <v>309.59556365986998</v>
          </cell>
          <cell r="F123">
            <v>7.94261093061077E-3</v>
          </cell>
          <cell r="G123">
            <v>0.26599021445982302</v>
          </cell>
          <cell r="H123">
            <v>302.95569581149499</v>
          </cell>
          <cell r="I123">
            <v>848.87511970799301</v>
          </cell>
          <cell r="J123">
            <v>2749.4115749634998</v>
          </cell>
        </row>
        <row r="124">
          <cell r="B124" t="str">
            <v>CO2</v>
          </cell>
          <cell r="C124" t="str">
            <v>VAR_fout</v>
          </cell>
          <cell r="D124" t="str">
            <v>D-ILFO</v>
          </cell>
          <cell r="E124">
            <v>688.79508387722501</v>
          </cell>
          <cell r="F124">
            <v>659.57586574219204</v>
          </cell>
          <cell r="G124">
            <v>646.04354313782301</v>
          </cell>
          <cell r="H124">
            <v>533.66624489983496</v>
          </cell>
          <cell r="I124">
            <v>249.585438780944</v>
          </cell>
          <cell r="J124">
            <v>18.871063629550999</v>
          </cell>
        </row>
        <row r="125">
          <cell r="B125" t="str">
            <v>CO2</v>
          </cell>
          <cell r="C125" t="str">
            <v>VAR_fout</v>
          </cell>
          <cell r="D125" t="str">
            <v>D-TDSL</v>
          </cell>
          <cell r="E125">
            <v>9008.8197120220793</v>
          </cell>
          <cell r="F125">
            <v>8045.3135037142401</v>
          </cell>
          <cell r="G125">
            <v>6589.6582695119896</v>
          </cell>
          <cell r="H125">
            <v>5028.8654422378004</v>
          </cell>
          <cell r="I125">
            <v>4144.6250177459096</v>
          </cell>
          <cell r="J125">
            <v>3985.3500745186302</v>
          </cell>
        </row>
        <row r="126">
          <cell r="B126" t="str">
            <v>CO2</v>
          </cell>
          <cell r="C126" t="str">
            <v>VAR_fout</v>
          </cell>
          <cell r="D126" t="str">
            <v>D-CNGA</v>
          </cell>
          <cell r="H126">
            <v>0.165239564261313</v>
          </cell>
          <cell r="I126">
            <v>0.398142770652195</v>
          </cell>
          <cell r="J126">
            <v>0.26759338097582502</v>
          </cell>
        </row>
        <row r="127">
          <cell r="B127" t="str">
            <v>CO2</v>
          </cell>
          <cell r="C127" t="str">
            <v>VAR_fout</v>
          </cell>
          <cell r="D127" t="str">
            <v>ITOT-PROCESSCO2</v>
          </cell>
          <cell r="E127">
            <v>2120.5745177745098</v>
          </cell>
          <cell r="F127">
            <v>2195.9990660291501</v>
          </cell>
          <cell r="G127">
            <v>2091.4843946779802</v>
          </cell>
          <cell r="H127">
            <v>1986.96972332681</v>
          </cell>
          <cell r="I127">
            <v>1907.7056888766999</v>
          </cell>
          <cell r="J127">
            <v>1829.3933294641199</v>
          </cell>
        </row>
        <row r="128">
          <cell r="B128" t="str">
            <v>CO2</v>
          </cell>
          <cell r="C128" t="str">
            <v>VAR_fout</v>
          </cell>
          <cell r="D128" t="str">
            <v>D-ELFO</v>
          </cell>
          <cell r="E128">
            <v>25.924368129001</v>
          </cell>
          <cell r="F128">
            <v>25.835643633411301</v>
          </cell>
          <cell r="G128">
            <v>0.15430395006586201</v>
          </cell>
          <cell r="H128">
            <v>0.14291372913472999</v>
          </cell>
          <cell r="I128">
            <v>0.22595126966306101</v>
          </cell>
          <cell r="J128">
            <v>0.12895287642167799</v>
          </cell>
        </row>
        <row r="129">
          <cell r="B129" t="str">
            <v>CO2</v>
          </cell>
          <cell r="C129" t="str">
            <v>VAR_fout</v>
          </cell>
          <cell r="D129" t="str">
            <v>D-TNGA</v>
          </cell>
          <cell r="E129">
            <v>12.608089958048801</v>
          </cell>
          <cell r="F129">
            <v>5.5780899091964002</v>
          </cell>
          <cell r="G129">
            <v>293.94746110724702</v>
          </cell>
          <cell r="H129">
            <v>429.28305767499398</v>
          </cell>
          <cell r="I129">
            <v>45.129458981664897</v>
          </cell>
          <cell r="J129">
            <v>77.267099121070302</v>
          </cell>
        </row>
        <row r="130">
          <cell r="B130" t="str">
            <v>CO2</v>
          </cell>
          <cell r="C130" t="str">
            <v>VAR_fout</v>
          </cell>
          <cell r="D130" t="str">
            <v>D-SNGA</v>
          </cell>
          <cell r="E130">
            <v>1522.31337324735</v>
          </cell>
          <cell r="F130">
            <v>1610.07756838812</v>
          </cell>
          <cell r="G130">
            <v>1415.5773624394601</v>
          </cell>
          <cell r="H130">
            <v>1351.26656850828</v>
          </cell>
          <cell r="I130">
            <v>1162.1403329894799</v>
          </cell>
          <cell r="J130">
            <v>933.41321977733696</v>
          </cell>
        </row>
        <row r="131">
          <cell r="B131" t="str">
            <v>CO2</v>
          </cell>
          <cell r="C131" t="str">
            <v>VAR_fout</v>
          </cell>
          <cell r="D131" t="str">
            <v>D-RNGA</v>
          </cell>
          <cell r="E131">
            <v>2648.3781549785399</v>
          </cell>
          <cell r="F131">
            <v>2637.59917593415</v>
          </cell>
          <cell r="G131">
            <v>2915.4194545949799</v>
          </cell>
          <cell r="H131">
            <v>2802.8856168778798</v>
          </cell>
          <cell r="I131">
            <v>2465.0547755794501</v>
          </cell>
          <cell r="J131">
            <v>2030.29246620402</v>
          </cell>
        </row>
        <row r="132">
          <cell r="B132" t="str">
            <v>CO2</v>
          </cell>
          <cell r="C132" t="str">
            <v>VAR_fout</v>
          </cell>
          <cell r="D132" t="str">
            <v>D-IHFO</v>
          </cell>
          <cell r="E132">
            <v>213.78042796456</v>
          </cell>
          <cell r="F132">
            <v>89.525445768471201</v>
          </cell>
          <cell r="G132">
            <v>5.2691300147892001E-2</v>
          </cell>
          <cell r="H132">
            <v>1.5105703889871799E-2</v>
          </cell>
          <cell r="I132">
            <v>1.95222154950642E-2</v>
          </cell>
        </row>
        <row r="133">
          <cell r="B133" t="str">
            <v>CO2</v>
          </cell>
          <cell r="C133" t="str">
            <v>VAR_fout</v>
          </cell>
          <cell r="D133" t="str">
            <v>D-SLFO</v>
          </cell>
          <cell r="E133">
            <v>2267.7886229543901</v>
          </cell>
          <cell r="F133">
            <v>2087.4071407054898</v>
          </cell>
          <cell r="G133">
            <v>1409.6617633364799</v>
          </cell>
          <cell r="H133">
            <v>833.82961035712106</v>
          </cell>
          <cell r="I133">
            <v>434.437634894626</v>
          </cell>
          <cell r="J133">
            <v>111.598895376496</v>
          </cell>
        </row>
        <row r="134">
          <cell r="B134" t="str">
            <v>CO2</v>
          </cell>
          <cell r="C134" t="str">
            <v>VAR_fout</v>
          </cell>
          <cell r="D134" t="str">
            <v>D-RCOA</v>
          </cell>
          <cell r="E134">
            <v>9.2700527830488806</v>
          </cell>
          <cell r="F134">
            <v>8.8791805310449092</v>
          </cell>
          <cell r="G134">
            <v>2.2083363814424102</v>
          </cell>
          <cell r="H134">
            <v>0.43814820234977397</v>
          </cell>
        </row>
        <row r="135">
          <cell r="B135" t="str">
            <v>CO2</v>
          </cell>
          <cell r="C135" t="str">
            <v>VAR_fout</v>
          </cell>
          <cell r="D135" t="str">
            <v>D-RLFO</v>
          </cell>
          <cell r="E135">
            <v>4514.4819151603497</v>
          </cell>
          <cell r="F135">
            <v>3846.5255841050098</v>
          </cell>
          <cell r="G135">
            <v>2941.3935752372299</v>
          </cell>
          <cell r="H135">
            <v>1760.2161491530801</v>
          </cell>
          <cell r="I135">
            <v>791.61920162287902</v>
          </cell>
          <cell r="J135">
            <v>208.14188070771101</v>
          </cell>
        </row>
        <row r="136">
          <cell r="B136" t="str">
            <v>CO2</v>
          </cell>
          <cell r="C136" t="str">
            <v>VAR_fout</v>
          </cell>
          <cell r="D136" t="str">
            <v>D-TGSL</v>
          </cell>
          <cell r="E136">
            <v>5696.5964787262401</v>
          </cell>
          <cell r="F136">
            <v>5578.8875367841802</v>
          </cell>
          <cell r="G136">
            <v>5586.76707598128</v>
          </cell>
          <cell r="H136">
            <v>4700.7815543755796</v>
          </cell>
          <cell r="I136">
            <v>3076.2907192718699</v>
          </cell>
          <cell r="J136">
            <v>2440.8100766262201</v>
          </cell>
        </row>
        <row r="137">
          <cell r="B137" t="str">
            <v>CO2</v>
          </cell>
          <cell r="C137" t="str">
            <v>VAR_fout</v>
          </cell>
          <cell r="D137" t="str">
            <v>D-IWST</v>
          </cell>
          <cell r="E137">
            <v>1068.1287141309999</v>
          </cell>
          <cell r="F137">
            <v>1094.48281306895</v>
          </cell>
          <cell r="G137">
            <v>1024.64193174875</v>
          </cell>
          <cell r="H137">
            <v>1013.19799284952</v>
          </cell>
          <cell r="I137">
            <v>996.69841545323595</v>
          </cell>
          <cell r="J137">
            <v>986.58528310628503</v>
          </cell>
        </row>
        <row r="138">
          <cell r="B138" t="str">
            <v>CO2</v>
          </cell>
          <cell r="C138" t="str">
            <v>VAR_fout</v>
          </cell>
          <cell r="D138" t="str">
            <v>D-TKER</v>
          </cell>
          <cell r="E138">
            <v>80.763254672403804</v>
          </cell>
          <cell r="F138">
            <v>102.299643522715</v>
          </cell>
          <cell r="G138">
            <v>134.604226798182</v>
          </cell>
          <cell r="H138">
            <v>144.56111856926199</v>
          </cell>
          <cell r="I138">
            <v>25.003887202142401</v>
          </cell>
          <cell r="J138">
            <v>5.1184722393084401E-5</v>
          </cell>
        </row>
        <row r="139">
          <cell r="B139" t="str">
            <v>CO2</v>
          </cell>
          <cell r="C139" t="str">
            <v>VAR_fout</v>
          </cell>
          <cell r="D139" t="str">
            <v>D-INGA</v>
          </cell>
          <cell r="E139">
            <v>2102.24015058844</v>
          </cell>
          <cell r="F139">
            <v>1765.7451742416899</v>
          </cell>
          <cell r="G139">
            <v>1637.2014896170799</v>
          </cell>
          <cell r="H139">
            <v>2008.0622609714301</v>
          </cell>
          <cell r="I139">
            <v>2123.4280067613799</v>
          </cell>
          <cell r="J139">
            <v>2047.74912195356</v>
          </cell>
        </row>
        <row r="140">
          <cell r="B140" t="str">
            <v>CO2</v>
          </cell>
          <cell r="C140" t="str">
            <v>VAR_fout</v>
          </cell>
          <cell r="D140" t="str">
            <v>D-EWST</v>
          </cell>
          <cell r="E140">
            <v>2236.6455960498001</v>
          </cell>
          <cell r="F140">
            <v>2235.4036026318199</v>
          </cell>
          <cell r="G140">
            <v>2268.78308252345</v>
          </cell>
          <cell r="H140">
            <v>2265.8207728870798</v>
          </cell>
          <cell r="I140">
            <v>2288.76474063979</v>
          </cell>
          <cell r="J140">
            <v>2340.5698729177402</v>
          </cell>
        </row>
        <row r="141">
          <cell r="B141" t="str">
            <v>CO2_SECTOR</v>
          </cell>
          <cell r="C141" t="str">
            <v>VAR_fout</v>
          </cell>
          <cell r="D141" t="str">
            <v>CO2_H2</v>
          </cell>
          <cell r="H141">
            <v>0.16523956426131281</v>
          </cell>
          <cell r="I141">
            <v>0.39814277065219561</v>
          </cell>
          <cell r="J141">
            <v>0.26759338097582458</v>
          </cell>
        </row>
        <row r="142">
          <cell r="B142" t="str">
            <v>CO2_SECTOR</v>
          </cell>
          <cell r="C142" t="str">
            <v>VAR_fout</v>
          </cell>
          <cell r="D142" t="str">
            <v>CO2_IND</v>
          </cell>
          <cell r="E142">
            <v>6523.5309541977194</v>
          </cell>
          <cell r="F142">
            <v>6126.5076302195903</v>
          </cell>
          <cell r="G142">
            <v>5697.2964025433175</v>
          </cell>
          <cell r="H142">
            <v>5822.5274224842251</v>
          </cell>
          <cell r="I142">
            <v>5514.9492043448745</v>
          </cell>
          <cell r="J142">
            <v>5078.646122594906</v>
          </cell>
        </row>
        <row r="143">
          <cell r="B143" t="str">
            <v>CO2_SECTOR</v>
          </cell>
          <cell r="C143" t="str">
            <v>VAR_fout</v>
          </cell>
          <cell r="D143" t="str">
            <v>CO2_RES</v>
          </cell>
          <cell r="E143">
            <v>7172.1301229219416</v>
          </cell>
          <cell r="F143">
            <v>6493.0039405702082</v>
          </cell>
          <cell r="G143">
            <v>5859.0213662136512</v>
          </cell>
          <cell r="H143">
            <v>4563.5399142333035</v>
          </cell>
          <cell r="I143">
            <v>3256.6739772023316</v>
          </cell>
          <cell r="J143">
            <v>2238.4343469117307</v>
          </cell>
        </row>
        <row r="144">
          <cell r="B144" t="str">
            <v>CO2_SECTOR</v>
          </cell>
          <cell r="C144" t="str">
            <v>VAR_fout</v>
          </cell>
          <cell r="D144" t="str">
            <v>CO2_TRA</v>
          </cell>
          <cell r="E144">
            <v>14797.600630129788</v>
          </cell>
          <cell r="F144">
            <v>13730.575369111706</v>
          </cell>
          <cell r="G144">
            <v>12602.998878215491</v>
          </cell>
          <cell r="H144">
            <v>10301.36668988016</v>
          </cell>
          <cell r="I144">
            <v>7290.6816265868429</v>
          </cell>
          <cell r="J144">
            <v>6503.4273012393114</v>
          </cell>
        </row>
        <row r="145">
          <cell r="B145" t="str">
            <v>CO2_SECTOR</v>
          </cell>
          <cell r="C145" t="str">
            <v>VAR_fout</v>
          </cell>
          <cell r="D145" t="str">
            <v>CO2_ELC</v>
          </cell>
          <cell r="E145">
            <v>2572.1655278386747</v>
          </cell>
          <cell r="F145">
            <v>2261.2471888761643</v>
          </cell>
          <cell r="G145">
            <v>2269.2033766879777</v>
          </cell>
          <cell r="H145">
            <v>2568.9193824277077</v>
          </cell>
          <cell r="I145">
            <v>3137.8658116174461</v>
          </cell>
          <cell r="J145">
            <v>5090.1104007576605</v>
          </cell>
        </row>
        <row r="146">
          <cell r="B146" t="str">
            <v>CO2_SECTOR</v>
          </cell>
          <cell r="C146" t="str">
            <v>VAR_fout</v>
          </cell>
          <cell r="D146" t="str">
            <v>CO2_SER</v>
          </cell>
          <cell r="E146">
            <v>3790.1019962017417</v>
          </cell>
          <cell r="F146">
            <v>3697.4847090936109</v>
          </cell>
          <cell r="G146">
            <v>2825.2391257759432</v>
          </cell>
          <cell r="H146">
            <v>2185.0961788654004</v>
          </cell>
          <cell r="I146">
            <v>1596.5779678841072</v>
          </cell>
          <cell r="J146">
            <v>1045.0121151538324</v>
          </cell>
        </row>
        <row r="147">
          <cell r="B147" t="str">
            <v>CO2_SECTOR</v>
          </cell>
          <cell r="C147" t="str">
            <v>VAR_fout</v>
          </cell>
          <cell r="D147" t="str">
            <v>CO2_ELCCCS</v>
          </cell>
          <cell r="E147">
            <v>2572.1655278386747</v>
          </cell>
          <cell r="F147">
            <v>2261.2471888761643</v>
          </cell>
          <cell r="G147">
            <v>2269.2033766879777</v>
          </cell>
          <cell r="H147">
            <v>2568.9193824277077</v>
          </cell>
          <cell r="I147">
            <v>3137.8658116174461</v>
          </cell>
          <cell r="J147">
            <v>5090.1104007576605</v>
          </cell>
        </row>
        <row r="148">
          <cell r="B148" t="str">
            <v>CO2_SECTOR</v>
          </cell>
          <cell r="C148" t="str">
            <v>VAR_fout</v>
          </cell>
          <cell r="D148" t="str">
            <v>CO2_H2CCS</v>
          </cell>
          <cell r="H148">
            <v>0.16523956426131281</v>
          </cell>
          <cell r="I148">
            <v>0.39814277065219561</v>
          </cell>
          <cell r="J148">
            <v>0.26759338097582458</v>
          </cell>
        </row>
        <row r="149">
          <cell r="B149" t="str">
            <v>CO2_SECTOR</v>
          </cell>
          <cell r="C149" t="str">
            <v>VAR_fout</v>
          </cell>
          <cell r="D149" t="str">
            <v>CO2_INDCCS</v>
          </cell>
          <cell r="E149">
            <v>6523.5309541977194</v>
          </cell>
          <cell r="F149">
            <v>6126.5076302195903</v>
          </cell>
          <cell r="G149">
            <v>5697.2964025433175</v>
          </cell>
          <cell r="H149">
            <v>5822.5274224842251</v>
          </cell>
          <cell r="I149">
            <v>5514.9492043448745</v>
          </cell>
          <cell r="J149">
            <v>5078.646122594906</v>
          </cell>
        </row>
        <row r="150">
          <cell r="B150" t="str">
            <v>CO2_SECTOR</v>
          </cell>
          <cell r="C150" t="str">
            <v>VAR_comnet</v>
          </cell>
          <cell r="D150" t="str">
            <v>-</v>
          </cell>
          <cell r="E150">
            <v>43951.225713326283</v>
          </cell>
          <cell r="F150">
            <v>40696.573656967012</v>
          </cell>
          <cell r="G150">
            <v>37220.258928667688</v>
          </cell>
          <cell r="H150">
            <v>33833.226871931249</v>
          </cell>
          <cell r="I150">
            <v>29450.35988913921</v>
          </cell>
          <cell r="J150">
            <v>30124.92199677198</v>
          </cell>
        </row>
        <row r="151">
          <cell r="B151" t="str">
            <v>CO2SC</v>
          </cell>
          <cell r="C151" t="str">
            <v>VAR_fout</v>
          </cell>
          <cell r="D151" t="str">
            <v>CO2S1</v>
          </cell>
          <cell r="E151">
            <v>6307.1990227535098</v>
          </cell>
          <cell r="F151">
            <v>6307.1990227535098</v>
          </cell>
          <cell r="G151">
            <v>6307.1990227535098</v>
          </cell>
          <cell r="H151">
            <v>6307.1990227535098</v>
          </cell>
          <cell r="I151">
            <v>6307.1990227535098</v>
          </cell>
          <cell r="J151">
            <v>6307.1990227535098</v>
          </cell>
        </row>
        <row r="152">
          <cell r="B152" t="str">
            <v>CO2P</v>
          </cell>
          <cell r="C152" t="str">
            <v>VAR_fout</v>
          </cell>
          <cell r="D152" t="str">
            <v>ITOT-PROCESSCO2</v>
          </cell>
          <cell r="E152">
            <v>2120.5745177745098</v>
          </cell>
          <cell r="F152">
            <v>2195.9990660291501</v>
          </cell>
          <cell r="G152">
            <v>2091.4843946779802</v>
          </cell>
          <cell r="H152">
            <v>1986.96972332681</v>
          </cell>
          <cell r="I152">
            <v>1907.7056888766999</v>
          </cell>
          <cell r="J152">
            <v>1829.3933294641199</v>
          </cell>
        </row>
        <row r="153">
          <cell r="B153" t="str">
            <v>CO2P</v>
          </cell>
          <cell r="C153" t="str">
            <v>VAR_comnet</v>
          </cell>
          <cell r="D153" t="str">
            <v>-</v>
          </cell>
          <cell r="E153">
            <v>2120.5745177745098</v>
          </cell>
          <cell r="F153">
            <v>2195.9990660291501</v>
          </cell>
          <cell r="G153">
            <v>2091.4843946779802</v>
          </cell>
          <cell r="H153">
            <v>1986.96972332681</v>
          </cell>
          <cell r="I153">
            <v>1907.7056888766999</v>
          </cell>
          <cell r="J153">
            <v>1829.3933294641199</v>
          </cell>
        </row>
        <row r="154">
          <cell r="B154" t="str">
            <v>CO2_E</v>
          </cell>
          <cell r="C154" t="str">
            <v>VAR_fout</v>
          </cell>
          <cell r="D154" t="str">
            <v>ENGA-CCS</v>
          </cell>
          <cell r="I154">
            <v>4.7345303855959803E-3</v>
          </cell>
          <cell r="J154">
            <v>2.63245342461797E-3</v>
          </cell>
        </row>
        <row r="155">
          <cell r="B155" t="str">
            <v>CO2_E</v>
          </cell>
          <cell r="C155" t="str">
            <v>VAR_fout</v>
          </cell>
          <cell r="D155" t="str">
            <v>HPLNGA</v>
          </cell>
          <cell r="E155">
            <v>114.383370463563</v>
          </cell>
          <cell r="F155">
            <v>4.8109805753377701E-4</v>
          </cell>
          <cell r="G155">
            <v>8.8479583292947802E-3</v>
          </cell>
          <cell r="H155">
            <v>64.326829586699105</v>
          </cell>
          <cell r="I155">
            <v>0.11684409069335699</v>
          </cell>
          <cell r="J155">
            <v>7.1921443614530498E-2</v>
          </cell>
        </row>
        <row r="156">
          <cell r="B156" t="str">
            <v>CO2_E</v>
          </cell>
          <cell r="C156" t="str">
            <v>VAR_fout</v>
          </cell>
          <cell r="D156" t="str">
            <v>CHPWST</v>
          </cell>
          <cell r="E156">
            <v>2783.99790594153</v>
          </cell>
          <cell r="F156">
            <v>2574.9232347185098</v>
          </cell>
          <cell r="G156">
            <v>2409.05674852215</v>
          </cell>
          <cell r="H156">
            <v>2587.5664357516798</v>
          </cell>
          <cell r="I156">
            <v>2566.9086762871402</v>
          </cell>
          <cell r="J156">
            <v>2574.7464261517898</v>
          </cell>
        </row>
        <row r="157">
          <cell r="B157" t="str">
            <v>CO2_E</v>
          </cell>
          <cell r="C157" t="str">
            <v>VAR_fout</v>
          </cell>
          <cell r="D157" t="str">
            <v>CHPNGA</v>
          </cell>
          <cell r="E157">
            <v>206.84005831496901</v>
          </cell>
          <cell r="F157">
            <v>4.2890843926088303E-3</v>
          </cell>
          <cell r="G157">
            <v>8.8179345774030304E-2</v>
          </cell>
          <cell r="H157">
            <v>260.12919407456098</v>
          </cell>
          <cell r="I157">
            <v>490.39649397046998</v>
          </cell>
          <cell r="J157">
            <v>392.47168260187902</v>
          </cell>
        </row>
        <row r="158">
          <cell r="B158" t="str">
            <v>CO2_E</v>
          </cell>
          <cell r="C158" t="str">
            <v>VAR_fout</v>
          </cell>
          <cell r="D158" t="str">
            <v>EWSTINC</v>
          </cell>
          <cell r="E158">
            <v>1689.29328615808</v>
          </cell>
          <cell r="F158">
            <v>1895.8839705451301</v>
          </cell>
          <cell r="G158">
            <v>2128.5094165247601</v>
          </cell>
          <cell r="H158">
            <v>1944.07511002248</v>
          </cell>
          <cell r="I158">
            <v>2010.6208049924401</v>
          </cell>
          <cell r="J158">
            <v>2106.3933196836902</v>
          </cell>
        </row>
        <row r="159">
          <cell r="B159" t="str">
            <v>CO2_E</v>
          </cell>
          <cell r="C159" t="str">
            <v>VAR_fout</v>
          </cell>
          <cell r="D159" t="str">
            <v>ENGA-GTCC</v>
          </cell>
          <cell r="I159">
            <v>335.57629458072603</v>
          </cell>
          <cell r="J159">
            <v>2176.0352165535201</v>
          </cell>
        </row>
        <row r="160">
          <cell r="B160" t="str">
            <v>CO2_E</v>
          </cell>
          <cell r="C160" t="str">
            <v>VAR_fout</v>
          </cell>
          <cell r="D160" t="str">
            <v>HPLOIL</v>
          </cell>
          <cell r="E160">
            <v>15.8762031881704</v>
          </cell>
          <cell r="F160">
            <v>25.397060124836699</v>
          </cell>
          <cell r="G160">
            <v>9.6337899087524104E-3</v>
          </cell>
          <cell r="H160">
            <v>6.0651520690142499E-3</v>
          </cell>
          <cell r="I160">
            <v>6.14047382288848E-3</v>
          </cell>
          <cell r="J160">
            <v>3.09709819228788E-3</v>
          </cell>
        </row>
        <row r="161">
          <cell r="B161" t="str">
            <v>CO2_E</v>
          </cell>
          <cell r="C161" t="str">
            <v>VAR_fout</v>
          </cell>
          <cell r="D161" t="str">
            <v>CHPGFC</v>
          </cell>
          <cell r="I161">
            <v>61.064978531880101</v>
          </cell>
          <cell r="J161">
            <v>215.30757112150101</v>
          </cell>
        </row>
        <row r="162">
          <cell r="B162" t="str">
            <v>CO2_E</v>
          </cell>
          <cell r="C162" t="str">
            <v>VAR_fout</v>
          </cell>
          <cell r="D162" t="str">
            <v>EOIL-ENG</v>
          </cell>
          <cell r="E162">
            <v>8.3890758774891392</v>
          </cell>
          <cell r="F162">
            <v>2.9805717263114602E-3</v>
          </cell>
          <cell r="G162">
            <v>7.0274609977296398E-2</v>
          </cell>
          <cell r="H162">
            <v>6.2259909299041703E-2</v>
          </cell>
          <cell r="I162">
            <v>0.112989050591655</v>
          </cell>
          <cell r="J162">
            <v>6.73805557789805E-2</v>
          </cell>
        </row>
        <row r="163">
          <cell r="B163" t="str">
            <v>CO2_E</v>
          </cell>
          <cell r="C163" t="str">
            <v>VAR_fout</v>
          </cell>
          <cell r="D163" t="str">
            <v>ENGA-GTOC</v>
          </cell>
          <cell r="F163">
            <v>4.4055010105564897E-3</v>
          </cell>
          <cell r="G163">
            <v>0.19614941459513499</v>
          </cell>
          <cell r="H163">
            <v>0.175932375931908</v>
          </cell>
          <cell r="I163">
            <v>0.167242789136342</v>
          </cell>
          <cell r="J163">
            <v>0.10102390722641399</v>
          </cell>
        </row>
        <row r="164">
          <cell r="B164" t="str">
            <v>CO2_E</v>
          </cell>
          <cell r="C164" t="str">
            <v>VAR_fout</v>
          </cell>
          <cell r="D164" t="str">
            <v>CHPOIL</v>
          </cell>
          <cell r="E164">
            <v>1.2261219034475399</v>
          </cell>
          <cell r="F164">
            <v>4.1175794297710596E-3</v>
          </cell>
          <cell r="G164">
            <v>7.1818494388597207E-2</v>
          </cell>
          <cell r="H164">
            <v>7.2201841939119896E-2</v>
          </cell>
          <cell r="I164">
            <v>0.10304809572257199</v>
          </cell>
          <cell r="J164">
            <v>5.6321559133077397E-2</v>
          </cell>
        </row>
        <row r="165">
          <cell r="B165" t="str">
            <v>CO2_E</v>
          </cell>
          <cell r="C165" t="str">
            <v>VAR_comnet</v>
          </cell>
          <cell r="D165" t="str">
            <v>-</v>
          </cell>
          <cell r="E165">
            <v>4820.0060218472499</v>
          </cell>
          <cell r="F165">
            <v>4496.2205392230999</v>
          </cell>
          <cell r="G165">
            <v>4538.01106865988</v>
          </cell>
          <cell r="H165">
            <v>4856.4140287146502</v>
          </cell>
          <cell r="I165">
            <v>5465.0782473930103</v>
          </cell>
          <cell r="J165">
            <v>7465.2565931297504</v>
          </cell>
        </row>
        <row r="166">
          <cell r="B166" t="str">
            <v>CO2_I</v>
          </cell>
          <cell r="C166" t="str">
            <v>VAR_fout</v>
          </cell>
          <cell r="D166" t="str">
            <v>ITOT-CHPNGA</v>
          </cell>
          <cell r="E166">
            <v>108.279396627553</v>
          </cell>
          <cell r="F166">
            <v>81.222036688385103</v>
          </cell>
          <cell r="G166">
            <v>301.15884501617001</v>
          </cell>
          <cell r="H166">
            <v>498.407786352843</v>
          </cell>
          <cell r="I166">
            <v>66.251066123003596</v>
          </cell>
          <cell r="J166">
            <v>17.092173183084402</v>
          </cell>
        </row>
        <row r="167">
          <cell r="B167" t="str">
            <v>CO2_I</v>
          </cell>
          <cell r="C167" t="str">
            <v>VAR_fout</v>
          </cell>
          <cell r="D167" t="str">
            <v>ITOT-SWHNGABR</v>
          </cell>
          <cell r="E167">
            <v>2005.15311128035</v>
          </cell>
          <cell r="F167">
            <v>1736.82652539798</v>
          </cell>
          <cell r="G167">
            <v>1388.2405190734601</v>
          </cell>
          <cell r="H167">
            <v>1558.87770929565</v>
          </cell>
          <cell r="I167">
            <v>2105.0387360749301</v>
          </cell>
          <cell r="J167">
            <v>2072.1465341707799</v>
          </cell>
        </row>
        <row r="168">
          <cell r="B168" t="str">
            <v>CO2_I</v>
          </cell>
          <cell r="C168" t="str">
            <v>VAR_fout</v>
          </cell>
          <cell r="D168" t="str">
            <v>ITOT-SWHLFOBR</v>
          </cell>
          <cell r="E168">
            <v>655.767892329863</v>
          </cell>
          <cell r="F168">
            <v>597.31631944547303</v>
          </cell>
          <cell r="G168">
            <v>585.36687829538005</v>
          </cell>
          <cell r="H168">
            <v>476.85868224678302</v>
          </cell>
          <cell r="I168">
            <v>245.31155851778101</v>
          </cell>
          <cell r="J168">
            <v>18.503010121494299</v>
          </cell>
        </row>
        <row r="169">
          <cell r="B169" t="str">
            <v>CO2_I</v>
          </cell>
          <cell r="C169" t="str">
            <v>VAR_fout</v>
          </cell>
          <cell r="D169" t="str">
            <v>ITOT-CHPNGACCS</v>
          </cell>
          <cell r="I169">
            <v>3.2703511439234E-3</v>
          </cell>
          <cell r="J169">
            <v>1.7659891824603001E-3</v>
          </cell>
        </row>
        <row r="170">
          <cell r="B170" t="str">
            <v>CO2_I</v>
          </cell>
          <cell r="C170" t="str">
            <v>VAR_fout</v>
          </cell>
          <cell r="D170" t="str">
            <v>ITOT-CHPGFC</v>
          </cell>
          <cell r="H170">
            <v>2.2984766705790201E-2</v>
          </cell>
          <cell r="I170">
            <v>6.0506601664615599E-2</v>
          </cell>
          <cell r="J170">
            <v>4.3544625542207602E-2</v>
          </cell>
        </row>
        <row r="171">
          <cell r="B171" t="str">
            <v>CO2_I</v>
          </cell>
          <cell r="C171" t="str">
            <v>VAR_fout</v>
          </cell>
          <cell r="D171" t="str">
            <v>ITOT-SWHCOABR</v>
          </cell>
          <cell r="E171">
            <v>330.01205986198198</v>
          </cell>
          <cell r="F171">
            <v>321.17926536913899</v>
          </cell>
          <cell r="G171">
            <v>297.87235206153002</v>
          </cell>
          <cell r="H171">
            <v>280.61609473274899</v>
          </cell>
          <cell r="I171">
            <v>237.512132257123</v>
          </cell>
          <cell r="J171">
            <v>196.04732444138901</v>
          </cell>
        </row>
        <row r="172">
          <cell r="B172" t="str">
            <v>CO2_I</v>
          </cell>
          <cell r="C172" t="str">
            <v>VAR_fout</v>
          </cell>
          <cell r="D172" t="str">
            <v>ITOT-CHPOIL</v>
          </cell>
          <cell r="E172">
            <v>21.523510927983001</v>
          </cell>
          <cell r="F172">
            <v>51.243860672137302</v>
          </cell>
          <cell r="G172">
            <v>49.8893493980313</v>
          </cell>
          <cell r="H172">
            <v>47.897614983546198</v>
          </cell>
          <cell r="I172">
            <v>0.109648856163358</v>
          </cell>
          <cell r="J172">
            <v>5.6982620474950098E-2</v>
          </cell>
        </row>
        <row r="173">
          <cell r="B173" t="str">
            <v>CO2_I</v>
          </cell>
          <cell r="C173" t="str">
            <v>VAR_fout</v>
          </cell>
          <cell r="D173" t="str">
            <v>ITOT-SWHWSTBR</v>
          </cell>
          <cell r="E173">
            <v>723.65818396497195</v>
          </cell>
          <cell r="F173">
            <v>749.83701876285704</v>
          </cell>
          <cell r="G173">
            <v>520.44641687371302</v>
          </cell>
          <cell r="H173">
            <v>514.63430449694999</v>
          </cell>
          <cell r="I173">
            <v>506.25363330251798</v>
          </cell>
          <cell r="J173">
            <v>501.11688464459002</v>
          </cell>
        </row>
        <row r="174">
          <cell r="B174" t="str">
            <v>CO2_I</v>
          </cell>
          <cell r="C174" t="str">
            <v>VAR_fout</v>
          </cell>
          <cell r="D174" t="str">
            <v>ITOT-SWHNGAHP</v>
          </cell>
          <cell r="G174">
            <v>1.0349159393692</v>
          </cell>
          <cell r="H174">
            <v>3.1743208084991998</v>
          </cell>
          <cell r="I174">
            <v>5.4784901674919402</v>
          </cell>
          <cell r="J174">
            <v>12.8534378297882</v>
          </cell>
        </row>
        <row r="175">
          <cell r="B175" t="str">
            <v>CO2_I</v>
          </cell>
          <cell r="C175" t="str">
            <v>VAR_fout</v>
          </cell>
          <cell r="D175" t="str">
            <v>ITOT-CHPWST</v>
          </cell>
          <cell r="E175">
            <v>344.47053016602803</v>
          </cell>
          <cell r="F175">
            <v>344.64579430608802</v>
          </cell>
          <cell r="G175">
            <v>504.19551487503998</v>
          </cell>
          <cell r="H175">
            <v>498.56436850486102</v>
          </cell>
          <cell r="I175">
            <v>490.44543976743699</v>
          </cell>
          <cell r="J175">
            <v>485.46896594473401</v>
          </cell>
        </row>
        <row r="176">
          <cell r="B176" t="str">
            <v>CO2_I</v>
          </cell>
          <cell r="C176" t="str">
            <v>VAR_fout</v>
          </cell>
          <cell r="D176" t="str">
            <v>ITOT-SWHHFOBR</v>
          </cell>
          <cell r="E176">
            <v>210.21004567882201</v>
          </cell>
          <cell r="F176">
            <v>88.030266491594006</v>
          </cell>
          <cell r="G176">
            <v>5.1811294029222799E-2</v>
          </cell>
          <cell r="H176">
            <v>1.48534210307929E-2</v>
          </cell>
          <cell r="I176">
            <v>1.9196171745196298E-2</v>
          </cell>
        </row>
        <row r="177">
          <cell r="B177" t="str">
            <v>CO2_I</v>
          </cell>
          <cell r="C177" t="str">
            <v>VAR_comnet</v>
          </cell>
          <cell r="D177" t="str">
            <v>-</v>
          </cell>
          <cell r="E177">
            <v>4399.0747308375603</v>
          </cell>
          <cell r="F177">
            <v>3970.3010871336501</v>
          </cell>
          <cell r="G177">
            <v>3648.2566028267202</v>
          </cell>
          <cell r="H177">
            <v>3879.0687196096201</v>
          </cell>
          <cell r="I177">
            <v>3656.4836781909999</v>
          </cell>
          <cell r="J177">
            <v>3303.3306235710602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9.5088194056200696E-5</v>
          </cell>
          <cell r="I4">
            <v>3.62381885833429E-6</v>
          </cell>
          <cell r="J4">
            <v>5.5446197721861003E-5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1.0762027120122799E-5</v>
          </cell>
          <cell r="J5">
            <v>3.2220559032828002E-7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3.6975567281513699E-7</v>
          </cell>
          <cell r="I6">
            <v>1.2052524096651401E-7</v>
          </cell>
          <cell r="J6">
            <v>1.2675075891615501E-7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1.2056377339633899E-7</v>
          </cell>
          <cell r="I7">
            <v>1.08476229777642E-7</v>
          </cell>
          <cell r="J7">
            <v>6.6252024767041906E-8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5.5168529111366603E-8</v>
          </cell>
          <cell r="F8">
            <v>3.86154909224281E-8</v>
          </cell>
          <cell r="G8">
            <v>7.3141901831361904E-8</v>
          </cell>
          <cell r="H8">
            <v>9.1019026353875997E-8</v>
          </cell>
          <cell r="I8">
            <v>4.0845799222383302E-7</v>
          </cell>
          <cell r="J8">
            <v>1.3962083383066499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1.5864423555690701E-4</v>
          </cell>
          <cell r="J9">
            <v>3.7556604505640199E-7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4.0952278288248298E-3</v>
          </cell>
          <cell r="F10">
            <v>2.9404862246149298E-4</v>
          </cell>
          <cell r="G10">
            <v>1.4740576831898501E-7</v>
          </cell>
          <cell r="H10">
            <v>6.6383235829231405E-2</v>
          </cell>
          <cell r="I10">
            <v>1.43342534117042E-2</v>
          </cell>
          <cell r="J10">
            <v>6.2415049380496301E-2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9.3269649779543306E-8</v>
          </cell>
          <cell r="F11">
            <v>1.1055553293313901E-7</v>
          </cell>
          <cell r="G11">
            <v>2.3176448450247899E-7</v>
          </cell>
          <cell r="H11">
            <v>1.3978834524412399E-4</v>
          </cell>
          <cell r="I11">
            <v>4.4157635817203101E-6</v>
          </cell>
          <cell r="J11">
            <v>3.58901518828164E-5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1.3455579323421099E-2</v>
          </cell>
          <cell r="F12">
            <v>8.7258017167585605E-2</v>
          </cell>
          <cell r="G12">
            <v>5.8743442929682298E-4</v>
          </cell>
          <cell r="H12">
            <v>4.2665613369152599E-3</v>
          </cell>
          <cell r="I12">
            <v>5.5237255958011003E-2</v>
          </cell>
          <cell r="J12">
            <v>5.1765445627977497E-2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3.3116474908496298E-6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F14">
            <v>1.0115873389288101E-8</v>
          </cell>
          <cell r="G14">
            <v>1.2095099698547499E-8</v>
          </cell>
          <cell r="H14">
            <v>1.44327325501964E-8</v>
          </cell>
          <cell r="I14">
            <v>2.82991863954371E-8</v>
          </cell>
          <cell r="J14">
            <v>5.1240695933204502E-8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9.5139077339764004E-7</v>
          </cell>
          <cell r="I15">
            <v>7.4178052668309298E-6</v>
          </cell>
          <cell r="J15">
            <v>1.5731835738762499E-5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1.5272195245840901E-7</v>
          </cell>
          <cell r="I16">
            <v>1.4545293278708299E-7</v>
          </cell>
          <cell r="J16">
            <v>8.8322217177950195E-8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2.7267403045171698E-7</v>
          </cell>
          <cell r="I17">
            <v>3.4404515153275403E-5</v>
          </cell>
          <cell r="J17">
            <v>4.9307454868675902E-5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1.36557105008574E-8</v>
          </cell>
          <cell r="F18">
            <v>1.20524038375326E-8</v>
          </cell>
          <cell r="G18">
            <v>1.33327688857235E-8</v>
          </cell>
          <cell r="H18">
            <v>1.8555398630546299E-8</v>
          </cell>
          <cell r="I18">
            <v>3.3800686851598798E-8</v>
          </cell>
          <cell r="J18">
            <v>8.5427279270961599E-8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6.4708336791280102E-2</v>
          </cell>
          <cell r="F19">
            <v>5.7901874812227201E-2</v>
          </cell>
          <cell r="G19">
            <v>4.5498054074747901E-7</v>
          </cell>
          <cell r="H19">
            <v>3.16783332315808E-7</v>
          </cell>
          <cell r="I19">
            <v>6.9944394781565805E-2</v>
          </cell>
          <cell r="J19">
            <v>5.9154773113675299E-2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2.10770184079594E-8</v>
          </cell>
          <cell r="F20">
            <v>2.1927588436375999E-8</v>
          </cell>
          <cell r="G20">
            <v>3.4034315563032299E-8</v>
          </cell>
          <cell r="H20">
            <v>2.3249108259929401E-8</v>
          </cell>
          <cell r="I20">
            <v>4.9482453297037502E-8</v>
          </cell>
          <cell r="J20">
            <v>0.49179050172004002</v>
          </cell>
        </row>
        <row r="21">
          <cell r="A21" t="str">
            <v>-</v>
          </cell>
          <cell r="B21" t="str">
            <v>VAR_ncap</v>
          </cell>
          <cell r="C21" t="str">
            <v>SUP_WODBIO</v>
          </cell>
          <cell r="E21">
            <v>1.26623627865208E-7</v>
          </cell>
          <cell r="F21">
            <v>2.7323861200100199E-6</v>
          </cell>
          <cell r="G21">
            <v>1.8082866784032201E-7</v>
          </cell>
          <cell r="H21">
            <v>5.8197888404794299E-8</v>
          </cell>
          <cell r="I21">
            <v>2.3129932686881999E-7</v>
          </cell>
          <cell r="J21">
            <v>1.5564124382175001E-7</v>
          </cell>
        </row>
        <row r="22">
          <cell r="A22" t="str">
            <v>-</v>
          </cell>
          <cell r="B22" t="str">
            <v>VAR_ncap</v>
          </cell>
          <cell r="C22" t="str">
            <v>SUP_ELCH2_SOEC</v>
          </cell>
          <cell r="I22">
            <v>4.8421765603997201E-5</v>
          </cell>
          <cell r="J22">
            <v>3.7241041754887103E-5</v>
          </cell>
        </row>
        <row r="23">
          <cell r="A23" t="str">
            <v>-</v>
          </cell>
          <cell r="B23" t="str">
            <v>VAR_ncap</v>
          </cell>
          <cell r="C23" t="str">
            <v>SUP_ELCH2</v>
          </cell>
          <cell r="E23">
            <v>1.88363869020576E-4</v>
          </cell>
          <cell r="F23">
            <v>4.0497755575479403E-5</v>
          </cell>
          <cell r="G23">
            <v>3.9718329080764098E-7</v>
          </cell>
          <cell r="H23">
            <v>4.0738236912460998E-7</v>
          </cell>
          <cell r="I23">
            <v>1.04721357050291E-4</v>
          </cell>
          <cell r="J23">
            <v>1.18566648394317E-4</v>
          </cell>
        </row>
        <row r="24">
          <cell r="A24" t="str">
            <v>-</v>
          </cell>
          <cell r="B24" t="str">
            <v>VAR_ncap</v>
          </cell>
          <cell r="C24" t="str">
            <v>CT_CWODBDS</v>
          </cell>
          <cell r="E24">
            <v>3.1901187023498003E-8</v>
          </cell>
          <cell r="F24">
            <v>2.5771923569027102E-8</v>
          </cell>
          <cell r="G24">
            <v>3.6049878803120002E-8</v>
          </cell>
          <cell r="H24">
            <v>4.2081540594978903E-8</v>
          </cell>
          <cell r="I24">
            <v>4.1253523675267003E-7</v>
          </cell>
          <cell r="J24">
            <v>4.2155762698826098E-8</v>
          </cell>
        </row>
        <row r="25">
          <cell r="A25" t="str">
            <v>-</v>
          </cell>
          <cell r="B25" t="str">
            <v>VAR_ncap</v>
          </cell>
          <cell r="C25" t="str">
            <v>CT_CWODPLT</v>
          </cell>
          <cell r="E25">
            <v>0.16928254114407201</v>
          </cell>
          <cell r="F25">
            <v>7.93048426620582E-2</v>
          </cell>
          <cell r="G25">
            <v>1.4439222313395501E-7</v>
          </cell>
          <cell r="H25">
            <v>1.8890347353219999E-7</v>
          </cell>
          <cell r="I25">
            <v>0.118693362588168</v>
          </cell>
          <cell r="J25">
            <v>9.64601148799928E-2</v>
          </cell>
        </row>
        <row r="26">
          <cell r="A26" t="str">
            <v>-</v>
          </cell>
          <cell r="B26" t="str">
            <v>VAR_ncap</v>
          </cell>
          <cell r="C26" t="str">
            <v>D-DH2</v>
          </cell>
          <cell r="H26">
            <v>4.67282122463342E-6</v>
          </cell>
          <cell r="I26">
            <v>2.1323602938159099E-5</v>
          </cell>
          <cell r="J26">
            <v>5.6338934082303601E-6</v>
          </cell>
        </row>
        <row r="27">
          <cell r="A27" t="str">
            <v>-</v>
          </cell>
          <cell r="B27" t="str">
            <v>VAR_ncap</v>
          </cell>
          <cell r="C27" t="str">
            <v>CT_CWODETH</v>
          </cell>
          <cell r="E27">
            <v>5.2173279467283301E-8</v>
          </cell>
          <cell r="F27">
            <v>3.9435795563770903E-8</v>
          </cell>
          <cell r="G27">
            <v>5.5292962886665101E-8</v>
          </cell>
          <cell r="H27">
            <v>8.9859390396303101E-8</v>
          </cell>
          <cell r="I27">
            <v>1.00744702018391E-7</v>
          </cell>
          <cell r="J27">
            <v>5.7833493652828503E-8</v>
          </cell>
        </row>
        <row r="28">
          <cell r="A28" t="str">
            <v>-</v>
          </cell>
          <cell r="B28" t="str">
            <v>VAR_ncap</v>
          </cell>
          <cell r="C28" t="str">
            <v>D-INGA</v>
          </cell>
          <cell r="E28">
            <v>6.5068248596495594E-8</v>
          </cell>
          <cell r="F28">
            <v>3.7111650354564699E-8</v>
          </cell>
          <cell r="G28">
            <v>4.59762566269887E-8</v>
          </cell>
          <cell r="H28">
            <v>8.4588489421231698E-8</v>
          </cell>
          <cell r="I28">
            <v>5.0957563820465596E-7</v>
          </cell>
          <cell r="J28">
            <v>0.63910490799842701</v>
          </cell>
        </row>
        <row r="29">
          <cell r="A29" t="str">
            <v>-</v>
          </cell>
          <cell r="B29" t="str">
            <v>VAR_ncap</v>
          </cell>
          <cell r="C29" t="str">
            <v>SUP_H2DSL</v>
          </cell>
          <cell r="H29">
            <v>1.6624183658578999E-7</v>
          </cell>
          <cell r="I29">
            <v>1.59889223349404E-7</v>
          </cell>
          <cell r="J29">
            <v>9.7691916291607899E-8</v>
          </cell>
        </row>
        <row r="30">
          <cell r="A30" t="str">
            <v>-</v>
          </cell>
          <cell r="B30" t="str">
            <v>VAR_cap</v>
          </cell>
          <cell r="C30" t="str">
            <v>SUP_NGAH2</v>
          </cell>
          <cell r="H30">
            <v>9.5088194056200696E-5</v>
          </cell>
          <cell r="I30">
            <v>2.4525418542343174E-4</v>
          </cell>
          <cell r="J30">
            <v>2.6757684062338335E-4</v>
          </cell>
        </row>
        <row r="31">
          <cell r="A31" t="str">
            <v>-</v>
          </cell>
          <cell r="B31" t="str">
            <v>VAR_cap</v>
          </cell>
          <cell r="C31" t="str">
            <v>SUP_WSTHTGBIO</v>
          </cell>
          <cell r="I31">
            <v>1.0762027120122799E-5</v>
          </cell>
          <cell r="J31">
            <v>1.1084232710451099E-5</v>
          </cell>
        </row>
        <row r="32">
          <cell r="A32" t="str">
            <v>-</v>
          </cell>
          <cell r="B32" t="str">
            <v>VAR_cap</v>
          </cell>
          <cell r="C32" t="str">
            <v>STG-H2</v>
          </cell>
          <cell r="H32">
            <v>3.6975567281513699E-7</v>
          </cell>
          <cell r="I32">
            <v>6.9457492657718041E-7</v>
          </cell>
          <cell r="J32">
            <v>4.7549952328452901E-7</v>
          </cell>
        </row>
        <row r="33">
          <cell r="A33" t="str">
            <v>-</v>
          </cell>
          <cell r="B33" t="str">
            <v>VAR_cap</v>
          </cell>
          <cell r="C33" t="str">
            <v>SUP_H2NGA</v>
          </cell>
          <cell r="H33">
            <v>1.2056377339633899E-7</v>
          </cell>
          <cell r="I33">
            <v>2.4692488667500101E-7</v>
          </cell>
          <cell r="J33">
            <v>1.7723300861270998E-7</v>
          </cell>
        </row>
        <row r="34">
          <cell r="A34" t="str">
            <v>-</v>
          </cell>
          <cell r="B34" t="str">
            <v>VAR_cap</v>
          </cell>
          <cell r="C34" t="str">
            <v>D-ENGA</v>
          </cell>
          <cell r="E34">
            <v>1.0275120497095092</v>
          </cell>
          <cell r="F34">
            <v>1.0275120883250002</v>
          </cell>
          <cell r="G34">
            <v>1.0275121614669021</v>
          </cell>
          <cell r="H34">
            <v>1.0275122524859284</v>
          </cell>
          <cell r="I34">
            <v>1.0275128406600531</v>
          </cell>
          <cell r="J34">
            <v>2.1208858657404801</v>
          </cell>
        </row>
        <row r="35">
          <cell r="A35" t="str">
            <v>-</v>
          </cell>
          <cell r="B35" t="str">
            <v>VAR_cap</v>
          </cell>
          <cell r="C35" t="str">
            <v>D-CHEAT</v>
          </cell>
          <cell r="I35">
            <v>1.5864423555690701E-4</v>
          </cell>
          <cell r="J35">
            <v>1.5901980160196299E-4</v>
          </cell>
        </row>
        <row r="36">
          <cell r="A36" t="str">
            <v>-</v>
          </cell>
          <cell r="B36" t="str">
            <v>VAR_cap</v>
          </cell>
          <cell r="C36" t="str">
            <v>SUP_WSTBIO</v>
          </cell>
          <cell r="E36">
            <v>0.2126657079716972</v>
          </cell>
          <cell r="F36">
            <v>0.21295968151713343</v>
          </cell>
          <cell r="G36">
            <v>0.21295950366901856</v>
          </cell>
          <cell r="H36">
            <v>0.20575832458630106</v>
          </cell>
          <cell r="I36">
            <v>0.2003178527391403</v>
          </cell>
          <cell r="J36">
            <v>0.18805272803281789</v>
          </cell>
        </row>
        <row r="37">
          <cell r="A37" t="str">
            <v>-</v>
          </cell>
          <cell r="B37" t="str">
            <v>VAR_cap</v>
          </cell>
          <cell r="C37" t="str">
            <v>D-CNGA</v>
          </cell>
          <cell r="E37">
            <v>9.3269649779543306E-8</v>
          </cell>
          <cell r="F37">
            <v>2.0382518271268199E-7</v>
          </cell>
          <cell r="G37">
            <v>4.3558966721516099E-7</v>
          </cell>
          <cell r="H37">
            <v>1.4022393491133899E-4</v>
          </cell>
          <cell r="I37">
            <v>3.38545631789466E-4</v>
          </cell>
          <cell r="J37">
            <v>3.7443578367228202E-4</v>
          </cell>
        </row>
        <row r="38">
          <cell r="A38" t="str">
            <v>-</v>
          </cell>
          <cell r="B38" t="str">
            <v>VAR_cap</v>
          </cell>
          <cell r="C38" t="str">
            <v>SUP_BIONGA</v>
          </cell>
          <cell r="E38">
            <v>4.14739644023659E-2</v>
          </cell>
          <cell r="F38">
            <v>0.12873191806760037</v>
          </cell>
          <cell r="G38">
            <v>0.1293192575774596</v>
          </cell>
          <cell r="H38">
            <v>0.12873141231479077</v>
          </cell>
          <cell r="I38">
            <v>0.12872182872923871</v>
          </cell>
          <cell r="J38">
            <v>0.12299597421319694</v>
          </cell>
        </row>
        <row r="39">
          <cell r="A39" t="str">
            <v>-</v>
          </cell>
          <cell r="B39" t="str">
            <v>VAR_cap</v>
          </cell>
          <cell r="C39" t="str">
            <v>SUP_WODH2</v>
          </cell>
          <cell r="J39">
            <v>3.3116474908496298E-6</v>
          </cell>
        </row>
        <row r="40">
          <cell r="A40" t="str">
            <v>-</v>
          </cell>
          <cell r="B40" t="str">
            <v>VAR_cap</v>
          </cell>
          <cell r="C40" t="str">
            <v>D-TNGA</v>
          </cell>
          <cell r="E40">
            <v>0.95961769308164402</v>
          </cell>
          <cell r="F40">
            <v>0.95961770319751738</v>
          </cell>
          <cell r="G40">
            <v>0.95961771529261708</v>
          </cell>
          <cell r="H40">
            <v>0.95961772972534964</v>
          </cell>
          <cell r="I40">
            <v>0.95961778048515345</v>
          </cell>
          <cell r="J40">
            <v>0.4812534880797934</v>
          </cell>
        </row>
        <row r="41">
          <cell r="A41" t="str">
            <v>-</v>
          </cell>
          <cell r="B41" t="str">
            <v>VAR_cap</v>
          </cell>
          <cell r="C41" t="str">
            <v>SUP_ELCH2_D</v>
          </cell>
          <cell r="H41">
            <v>9.5139077339764004E-7</v>
          </cell>
          <cell r="I41">
            <v>9.2967868677014801E-6</v>
          </cell>
          <cell r="J41">
            <v>2.4136197156959799E-5</v>
          </cell>
        </row>
        <row r="42">
          <cell r="A42" t="str">
            <v>-</v>
          </cell>
          <cell r="B42" t="str">
            <v>VAR_cap</v>
          </cell>
          <cell r="C42" t="str">
            <v>SUP_H2GSL</v>
          </cell>
          <cell r="H42">
            <v>1.5272195245840901E-7</v>
          </cell>
          <cell r="I42">
            <v>3.5267135228517601E-7</v>
          </cell>
          <cell r="J42">
            <v>2.26537579925164E-7</v>
          </cell>
        </row>
        <row r="43">
          <cell r="A43" t="str">
            <v>-</v>
          </cell>
          <cell r="B43" t="str">
            <v>VAR_cap</v>
          </cell>
          <cell r="C43" t="str">
            <v>ESOL-PV_E</v>
          </cell>
          <cell r="H43">
            <v>2.7267403045171698E-7</v>
          </cell>
          <cell r="I43">
            <v>3.5201391738380799E-5</v>
          </cell>
          <cell r="J43">
            <v>8.4508846607056796E-5</v>
          </cell>
        </row>
        <row r="44">
          <cell r="A44" t="str">
            <v>-</v>
          </cell>
          <cell r="B44" t="str">
            <v>VAR_cap</v>
          </cell>
          <cell r="C44" t="str">
            <v>D-SNGA</v>
          </cell>
          <cell r="E44">
            <v>2.2350522152808505</v>
          </cell>
          <cell r="F44">
            <v>2.2350522273332545</v>
          </cell>
          <cell r="G44">
            <v>2.2350522406660236</v>
          </cell>
          <cell r="H44">
            <v>2.2350522592214221</v>
          </cell>
          <cell r="I44">
            <v>2.235052321305476</v>
          </cell>
          <cell r="J44">
            <v>1.1208907075964749</v>
          </cell>
        </row>
        <row r="45">
          <cell r="A45" t="str">
            <v>-</v>
          </cell>
          <cell r="B45" t="str">
            <v>VAR_cap</v>
          </cell>
          <cell r="C45" t="str">
            <v>SUP_MNRBIO</v>
          </cell>
          <cell r="E45">
            <v>6.4708336791280102E-2</v>
          </cell>
          <cell r="F45">
            <v>0.12261018102811694</v>
          </cell>
          <cell r="G45">
            <v>0.12261053578406463</v>
          </cell>
          <cell r="H45">
            <v>0.12261061719762179</v>
          </cell>
          <cell r="I45">
            <v>0.12261065558834652</v>
          </cell>
          <cell r="J45">
            <v>0.12909953617042297</v>
          </cell>
        </row>
        <row r="46">
          <cell r="A46" t="str">
            <v>-</v>
          </cell>
          <cell r="B46" t="str">
            <v>VAR_cap</v>
          </cell>
          <cell r="C46" t="str">
            <v>D-RNGA</v>
          </cell>
          <cell r="E46">
            <v>3.0972400284729384</v>
          </cell>
          <cell r="F46">
            <v>3.0972400504005271</v>
          </cell>
          <cell r="G46">
            <v>3.0972400844348424</v>
          </cell>
          <cell r="H46">
            <v>3.0972401076839509</v>
          </cell>
          <cell r="I46">
            <v>3.0972402331547171</v>
          </cell>
          <cell r="J46">
            <v>2.045072975515057</v>
          </cell>
        </row>
        <row r="47">
          <cell r="A47" t="str">
            <v>-</v>
          </cell>
          <cell r="B47" t="str">
            <v>VAR_cap</v>
          </cell>
          <cell r="C47" t="str">
            <v>SUP_WODBIO</v>
          </cell>
          <cell r="E47">
            <v>1.26623627865208E-7</v>
          </cell>
          <cell r="F47">
            <v>2.8474470978581648E-6</v>
          </cell>
          <cell r="G47">
            <v>3.0398384157155499E-6</v>
          </cell>
          <cell r="H47">
            <v>3.0313682271600269E-6</v>
          </cell>
          <cell r="I47">
            <v>2.2999355398974128E-6</v>
          </cell>
          <cell r="J47">
            <v>7.9954519829166201E-7</v>
          </cell>
        </row>
        <row r="48">
          <cell r="A48" t="str">
            <v>-</v>
          </cell>
          <cell r="B48" t="str">
            <v>VAR_cap</v>
          </cell>
          <cell r="C48" t="str">
            <v>SUP_ELCH2_SOEC</v>
          </cell>
          <cell r="I48">
            <v>4.8421765603997201E-5</v>
          </cell>
          <cell r="J48">
            <v>5.3806187675295165E-5</v>
          </cell>
        </row>
        <row r="49">
          <cell r="A49" t="str">
            <v>-</v>
          </cell>
          <cell r="B49" t="str">
            <v>VAR_cap</v>
          </cell>
          <cell r="C49" t="str">
            <v>SUP_ELCH2</v>
          </cell>
          <cell r="E49">
            <v>1.88363869020576E-4</v>
          </cell>
          <cell r="F49">
            <v>2.2884256978089143E-4</v>
          </cell>
          <cell r="G49">
            <v>2.2582041710662173E-4</v>
          </cell>
          <cell r="H49">
            <v>2.110173195945208E-4</v>
          </cell>
          <cell r="I49">
            <v>1.870382929560267E-4</v>
          </cell>
          <cell r="J49">
            <v>2.2464329735811267E-4</v>
          </cell>
        </row>
        <row r="50">
          <cell r="A50" t="str">
            <v>-</v>
          </cell>
          <cell r="B50" t="str">
            <v>VAR_cap</v>
          </cell>
          <cell r="C50" t="str">
            <v>CT_CWODBDS</v>
          </cell>
          <cell r="E50">
            <v>3.1238066682940022E-2</v>
          </cell>
          <cell r="F50">
            <v>2.8624206451351789E-2</v>
          </cell>
          <cell r="G50">
            <v>2.8624158357364898E-2</v>
          </cell>
          <cell r="H50">
            <v>9.3523383175864172E-6</v>
          </cell>
          <cell r="I50">
            <v>4.6182688083126778E-6</v>
          </cell>
          <cell r="J50">
            <v>3.7052558157329662E-6</v>
          </cell>
        </row>
        <row r="51">
          <cell r="A51" t="str">
            <v>-</v>
          </cell>
          <cell r="B51" t="str">
            <v>VAR_cap</v>
          </cell>
          <cell r="C51" t="str">
            <v>CT_CWODPLT</v>
          </cell>
          <cell r="E51">
            <v>0.37158176490537015</v>
          </cell>
          <cell r="F51">
            <v>0.45088655331893179</v>
          </cell>
          <cell r="G51">
            <v>0.17359703903610701</v>
          </cell>
          <cell r="H51">
            <v>0.17359591769801702</v>
          </cell>
          <cell r="I51">
            <v>0.19280860697435889</v>
          </cell>
          <cell r="J51">
            <v>0.21515409559426155</v>
          </cell>
        </row>
        <row r="52">
          <cell r="A52" t="str">
            <v>-</v>
          </cell>
          <cell r="B52" t="str">
            <v>VAR_cap</v>
          </cell>
          <cell r="C52" t="str">
            <v>D-DH2</v>
          </cell>
          <cell r="H52">
            <v>4.67282122463342E-6</v>
          </cell>
          <cell r="I52">
            <v>3.0937170134167698E-5</v>
          </cell>
          <cell r="J52">
            <v>3.6571063542398102E-5</v>
          </cell>
        </row>
        <row r="53">
          <cell r="A53" t="str">
            <v>-</v>
          </cell>
          <cell r="B53" t="str">
            <v>VAR_cap</v>
          </cell>
          <cell r="C53" t="str">
            <v>CT_CWODETH</v>
          </cell>
          <cell r="E53">
            <v>1.340068727363778E-3</v>
          </cell>
          <cell r="F53">
            <v>5.9816279240408436E-6</v>
          </cell>
          <cell r="G53">
            <v>6.0013391184375944E-6</v>
          </cell>
          <cell r="H53">
            <v>2.7937047382330061E-6</v>
          </cell>
          <cell r="I53">
            <v>3.2821472778996631E-6</v>
          </cell>
          <cell r="J53">
            <v>2.5747532182083919E-6</v>
          </cell>
        </row>
        <row r="54">
          <cell r="A54" t="str">
            <v>-</v>
          </cell>
          <cell r="B54" t="str">
            <v>VAR_cap</v>
          </cell>
          <cell r="C54" t="str">
            <v>D-INGA</v>
          </cell>
          <cell r="E54">
            <v>1.9844834353343486</v>
          </cell>
          <cell r="F54">
            <v>1.984483472445999</v>
          </cell>
          <cell r="G54">
            <v>1.9844835184222556</v>
          </cell>
          <cell r="H54">
            <v>1.9844836030107449</v>
          </cell>
          <cell r="I54">
            <v>1.9844843784316037</v>
          </cell>
          <cell r="J54">
            <v>1.7345653536098509</v>
          </cell>
        </row>
        <row r="55">
          <cell r="A55" t="str">
            <v>-</v>
          </cell>
          <cell r="B55" t="str">
            <v>VAR_cap</v>
          </cell>
          <cell r="C55" t="str">
            <v>SUP_H2DSL</v>
          </cell>
          <cell r="H55">
            <v>1.6624183658578999E-7</v>
          </cell>
          <cell r="I55">
            <v>3.8623607925461902E-7</v>
          </cell>
          <cell r="J55">
            <v>2.4900377292137395E-7</v>
          </cell>
        </row>
        <row r="56">
          <cell r="A56" t="str">
            <v>ELC35</v>
          </cell>
          <cell r="B56" t="str">
            <v>VAR_fout</v>
          </cell>
          <cell r="C56" t="str">
            <v>SUP_WSTBIO</v>
          </cell>
          <cell r="E56">
            <v>0.11258767786369436</v>
          </cell>
          <cell r="F56">
            <v>0.11274335935453711</v>
          </cell>
          <cell r="G56">
            <v>0.10856000358007128</v>
          </cell>
          <cell r="H56">
            <v>0.10893130376211423</v>
          </cell>
          <cell r="I56">
            <v>0.1060510922480682</v>
          </cell>
          <cell r="J56">
            <v>9.9557754678886348E-2</v>
          </cell>
        </row>
        <row r="57">
          <cell r="A57" t="str">
            <v>ELC35</v>
          </cell>
          <cell r="B57" t="str">
            <v>VAR_fout</v>
          </cell>
          <cell r="C57" t="str">
            <v>SUP_WODBIO</v>
          </cell>
          <cell r="G57">
            <v>3.0680233668165122E-7</v>
          </cell>
          <cell r="I57">
            <v>9.2760581143611083E-7</v>
          </cell>
          <cell r="J57">
            <v>1.3783111267567125E-6</v>
          </cell>
        </row>
        <row r="58">
          <cell r="A58" t="str">
            <v>ELC35</v>
          </cell>
          <cell r="B58" t="str">
            <v>VAR_fin</v>
          </cell>
          <cell r="C58" t="str">
            <v>D-CELC</v>
          </cell>
          <cell r="E58">
            <v>0.10573272550404747</v>
          </cell>
          <cell r="F58">
            <v>5.2985556850812954E-3</v>
          </cell>
          <cell r="G58">
            <v>4.3642826897784481E-2</v>
          </cell>
          <cell r="H58">
            <v>5.0799719758167963E-3</v>
          </cell>
          <cell r="I58">
            <v>4.5541275183420722E-3</v>
          </cell>
          <cell r="J58">
            <v>4.1438851248552762E-3</v>
          </cell>
        </row>
        <row r="59">
          <cell r="A59" t="str">
            <v>SCH2S</v>
          </cell>
          <cell r="B59" t="str">
            <v>VAR_fin</v>
          </cell>
          <cell r="C59" t="str">
            <v>SUP_NGAH2</v>
          </cell>
          <cell r="H59">
            <v>2.4735904759173853E-3</v>
          </cell>
          <cell r="I59">
            <v>6.4908108158717275E-3</v>
          </cell>
          <cell r="J59">
            <v>6.5061345508052575E-3</v>
          </cell>
        </row>
        <row r="60">
          <cell r="A60" t="str">
            <v>CWST</v>
          </cell>
          <cell r="B60" t="str">
            <v>VAR_fout</v>
          </cell>
          <cell r="C60" t="str">
            <v>D-CWST</v>
          </cell>
          <cell r="E60">
            <v>9.6793235054816122</v>
          </cell>
          <cell r="F60">
            <v>9.6927076656514917</v>
          </cell>
          <cell r="G60">
            <v>9.3330585934981229</v>
          </cell>
          <cell r="H60">
            <v>9.3649798005771974</v>
          </cell>
          <cell r="I60">
            <v>9.1177633955810702</v>
          </cell>
          <cell r="J60">
            <v>8.5595211781275875</v>
          </cell>
        </row>
        <row r="61">
          <cell r="A61" t="str">
            <v>CWST</v>
          </cell>
          <cell r="B61" t="str">
            <v>VAR_fin</v>
          </cell>
          <cell r="C61" t="str">
            <v>SUP_WSTHTGBIO</v>
          </cell>
          <cell r="I61">
            <v>4.1711851462113744E-4</v>
          </cell>
          <cell r="J61">
            <v>4.3020413018141491E-4</v>
          </cell>
        </row>
        <row r="62">
          <cell r="A62" t="str">
            <v>CWST</v>
          </cell>
          <cell r="B62" t="str">
            <v>VAR_fin</v>
          </cell>
          <cell r="C62" t="str">
            <v>SUP_WSTBIO</v>
          </cell>
          <cell r="E62">
            <v>9.6793235054816122</v>
          </cell>
          <cell r="F62">
            <v>9.6927076656514917</v>
          </cell>
          <cell r="G62">
            <v>9.3330585934981229</v>
          </cell>
          <cell r="H62">
            <v>9.3649798005771974</v>
          </cell>
          <cell r="I62">
            <v>9.1173639021267601</v>
          </cell>
          <cell r="J62">
            <v>8.5591223951076856</v>
          </cell>
        </row>
        <row r="63">
          <cell r="A63" t="str">
            <v>NGA</v>
          </cell>
          <cell r="B63" t="str">
            <v>VAR_fout</v>
          </cell>
          <cell r="C63" t="str">
            <v>D-LNGA</v>
          </cell>
          <cell r="H63">
            <v>3.4799775081551361E-4</v>
          </cell>
          <cell r="I63">
            <v>3.9052878676957398E-4</v>
          </cell>
          <cell r="J63">
            <v>2.2144849761352971E-4</v>
          </cell>
        </row>
        <row r="64">
          <cell r="A64" t="str">
            <v>NGA</v>
          </cell>
          <cell r="B64" t="str">
            <v>VAR_fin</v>
          </cell>
          <cell r="C64" t="str">
            <v>D-ENGA</v>
          </cell>
          <cell r="E64">
            <v>5.4892830436147237</v>
          </cell>
          <cell r="F64">
            <v>1.408264349399071E-4</v>
          </cell>
          <cell r="G64">
            <v>4.7161385542521866E-3</v>
          </cell>
          <cell r="H64">
            <v>5.3715548902747274</v>
          </cell>
          <cell r="I64">
            <v>15.050977299787096</v>
          </cell>
          <cell r="J64">
            <v>48.748432180203956</v>
          </cell>
        </row>
        <row r="65">
          <cell r="A65" t="str">
            <v>NGA</v>
          </cell>
          <cell r="B65" t="str">
            <v>VAR_fin</v>
          </cell>
          <cell r="C65" t="str">
            <v>D-CNGA</v>
          </cell>
          <cell r="H65">
            <v>2.9297795081793029E-3</v>
          </cell>
          <cell r="I65">
            <v>7.05926898319496E-3</v>
          </cell>
          <cell r="J65">
            <v>4.7445634924791567E-3</v>
          </cell>
        </row>
        <row r="66">
          <cell r="A66" t="str">
            <v>NGA</v>
          </cell>
          <cell r="B66" t="str">
            <v>VAR_fin</v>
          </cell>
          <cell r="C66" t="str">
            <v>D-TNGA</v>
          </cell>
          <cell r="E66">
            <v>0.22354769429164495</v>
          </cell>
          <cell r="F66">
            <v>9.8902303354546056E-2</v>
          </cell>
          <cell r="G66">
            <v>5.2118344167951571</v>
          </cell>
          <cell r="H66">
            <v>7.6114017318261462</v>
          </cell>
          <cell r="I66">
            <v>0.80016771244086726</v>
          </cell>
          <cell r="J66">
            <v>1.36998402696933</v>
          </cell>
        </row>
        <row r="67">
          <cell r="A67" t="str">
            <v>NGA</v>
          </cell>
          <cell r="B67" t="str">
            <v>VAR_fin</v>
          </cell>
          <cell r="C67" t="str">
            <v>D-SNGA</v>
          </cell>
          <cell r="E67">
            <v>26.991371866087714</v>
          </cell>
          <cell r="F67">
            <v>28.547474616810693</v>
          </cell>
          <cell r="G67">
            <v>25.098889404954992</v>
          </cell>
          <cell r="H67">
            <v>23.958627101210624</v>
          </cell>
          <cell r="I67">
            <v>20.605325053004997</v>
          </cell>
          <cell r="J67">
            <v>16.549879783286116</v>
          </cell>
        </row>
        <row r="68">
          <cell r="A68" t="str">
            <v>NGA</v>
          </cell>
          <cell r="B68" t="str">
            <v>VAR_fin</v>
          </cell>
          <cell r="C68" t="str">
            <v>D-RNGA</v>
          </cell>
          <cell r="E68">
            <v>46.957059485435181</v>
          </cell>
          <cell r="F68">
            <v>46.765942835711961</v>
          </cell>
          <cell r="G68">
            <v>51.691834301329578</v>
          </cell>
          <cell r="H68">
            <v>49.696553490742538</v>
          </cell>
          <cell r="I68">
            <v>43.706644957082517</v>
          </cell>
          <cell r="J68">
            <v>35.998093372411745</v>
          </cell>
        </row>
        <row r="69">
          <cell r="A69" t="str">
            <v>NGA</v>
          </cell>
          <cell r="B69" t="str">
            <v>VAR_fin</v>
          </cell>
          <cell r="C69" t="str">
            <v>D-INGA</v>
          </cell>
          <cell r="E69">
            <v>37.273761535256092</v>
          </cell>
          <cell r="F69">
            <v>31.307538550384599</v>
          </cell>
          <cell r="G69">
            <v>29.028395205976587</v>
          </cell>
          <cell r="H69">
            <v>35.60394079736573</v>
          </cell>
          <cell r="I69">
            <v>37.649432743995973</v>
          </cell>
          <cell r="J69">
            <v>36.307608545275926</v>
          </cell>
        </row>
        <row r="70">
          <cell r="A70" t="str">
            <v>CO2</v>
          </cell>
          <cell r="B70" t="str">
            <v>VAR_fout</v>
          </cell>
          <cell r="C70" t="str">
            <v>D-ENGA</v>
          </cell>
          <cell r="E70">
            <v>309.59556365986998</v>
          </cell>
          <cell r="F70">
            <v>7.94261093061077E-3</v>
          </cell>
          <cell r="G70">
            <v>0.26599021445982302</v>
          </cell>
          <cell r="H70">
            <v>302.95569581149499</v>
          </cell>
          <cell r="I70">
            <v>848.87511970799301</v>
          </cell>
          <cell r="J70">
            <v>2749.4115749634998</v>
          </cell>
        </row>
        <row r="71">
          <cell r="A71" t="str">
            <v>CO2</v>
          </cell>
          <cell r="B71" t="str">
            <v>VAR_fout</v>
          </cell>
          <cell r="C71" t="str">
            <v>D-ILFO</v>
          </cell>
          <cell r="E71">
            <v>688.79508387722501</v>
          </cell>
          <cell r="F71">
            <v>659.57586574219204</v>
          </cell>
          <cell r="G71">
            <v>646.04354313782301</v>
          </cell>
          <cell r="H71">
            <v>533.66624489983496</v>
          </cell>
          <cell r="I71">
            <v>249.585438780944</v>
          </cell>
          <cell r="J71">
            <v>18.871063629550999</v>
          </cell>
        </row>
        <row r="72">
          <cell r="A72" t="str">
            <v>CO2</v>
          </cell>
          <cell r="B72" t="str">
            <v>VAR_fout</v>
          </cell>
          <cell r="C72" t="str">
            <v>D-CNGA</v>
          </cell>
          <cell r="H72">
            <v>0.165239564261313</v>
          </cell>
          <cell r="I72">
            <v>0.398142770652195</v>
          </cell>
          <cell r="J72">
            <v>0.26759338097582502</v>
          </cell>
        </row>
        <row r="73">
          <cell r="A73" t="str">
            <v>CO2</v>
          </cell>
          <cell r="B73" t="str">
            <v>VAR_fout</v>
          </cell>
          <cell r="C73" t="str">
            <v>D-TNGA</v>
          </cell>
          <cell r="E73">
            <v>12.608089958048801</v>
          </cell>
          <cell r="F73">
            <v>5.5780899091964002</v>
          </cell>
          <cell r="G73">
            <v>293.94746110724702</v>
          </cell>
          <cell r="H73">
            <v>429.28305767499398</v>
          </cell>
          <cell r="I73">
            <v>45.129458981664897</v>
          </cell>
          <cell r="J73">
            <v>77.267099121070302</v>
          </cell>
        </row>
        <row r="74">
          <cell r="A74" t="str">
            <v>CO2</v>
          </cell>
          <cell r="B74" t="str">
            <v>VAR_fout</v>
          </cell>
          <cell r="C74" t="str">
            <v>D-SNGA</v>
          </cell>
          <cell r="E74">
            <v>1522.31337324735</v>
          </cell>
          <cell r="F74">
            <v>1610.07756838812</v>
          </cell>
          <cell r="G74">
            <v>1415.5773624394601</v>
          </cell>
          <cell r="H74">
            <v>1351.26656850828</v>
          </cell>
          <cell r="I74">
            <v>1162.1403329894799</v>
          </cell>
          <cell r="J74">
            <v>933.41321977733696</v>
          </cell>
        </row>
        <row r="75">
          <cell r="A75" t="str">
            <v>CO2</v>
          </cell>
          <cell r="B75" t="str">
            <v>VAR_fout</v>
          </cell>
          <cell r="C75" t="str">
            <v>D-RNGA</v>
          </cell>
          <cell r="E75">
            <v>2648.3781549785399</v>
          </cell>
          <cell r="F75">
            <v>2637.59917593415</v>
          </cell>
          <cell r="G75">
            <v>2915.4194545949799</v>
          </cell>
          <cell r="H75">
            <v>2802.8856168778798</v>
          </cell>
          <cell r="I75">
            <v>2465.0547755794501</v>
          </cell>
          <cell r="J75">
            <v>2030.29246620402</v>
          </cell>
        </row>
        <row r="76">
          <cell r="A76" t="str">
            <v>CO2</v>
          </cell>
          <cell r="B76" t="str">
            <v>VAR_fout</v>
          </cell>
          <cell r="C76" t="str">
            <v>D-SLFO</v>
          </cell>
          <cell r="E76">
            <v>2267.7886229543901</v>
          </cell>
          <cell r="F76">
            <v>2087.4071407054898</v>
          </cell>
          <cell r="G76">
            <v>1409.6617633364799</v>
          </cell>
          <cell r="H76">
            <v>833.82961035712106</v>
          </cell>
          <cell r="I76">
            <v>434.437634894626</v>
          </cell>
          <cell r="J76">
            <v>111.598895376496</v>
          </cell>
        </row>
        <row r="77">
          <cell r="A77" t="str">
            <v>CO2</v>
          </cell>
          <cell r="B77" t="str">
            <v>VAR_fout</v>
          </cell>
          <cell r="C77" t="str">
            <v>D-RLFO</v>
          </cell>
          <cell r="E77">
            <v>4514.4819151603497</v>
          </cell>
          <cell r="F77">
            <v>3846.5255841050098</v>
          </cell>
          <cell r="G77">
            <v>2941.3935752372299</v>
          </cell>
          <cell r="H77">
            <v>1760.2161491530801</v>
          </cell>
          <cell r="I77">
            <v>791.61920162287902</v>
          </cell>
          <cell r="J77">
            <v>208.14188070771101</v>
          </cell>
        </row>
        <row r="78">
          <cell r="A78" t="str">
            <v>CO2</v>
          </cell>
          <cell r="B78" t="str">
            <v>VAR_fout</v>
          </cell>
          <cell r="C78" t="str">
            <v>D-TGSL</v>
          </cell>
          <cell r="E78">
            <v>5696.5964787262401</v>
          </cell>
          <cell r="F78">
            <v>5578.8875367841802</v>
          </cell>
          <cell r="G78">
            <v>5586.76707598128</v>
          </cell>
          <cell r="H78">
            <v>4700.7815543755796</v>
          </cell>
          <cell r="I78">
            <v>3076.2907192718699</v>
          </cell>
          <cell r="J78">
            <v>2440.8100766262201</v>
          </cell>
        </row>
        <row r="79">
          <cell r="A79" t="str">
            <v>CO2</v>
          </cell>
          <cell r="B79" t="str">
            <v>VAR_fout</v>
          </cell>
          <cell r="C79" t="str">
            <v>D-INGA</v>
          </cell>
          <cell r="E79">
            <v>2102.24015058844</v>
          </cell>
          <cell r="F79">
            <v>1765.7451742416899</v>
          </cell>
          <cell r="G79">
            <v>1637.2014896170799</v>
          </cell>
          <cell r="H79">
            <v>2008.0622609714301</v>
          </cell>
          <cell r="I79">
            <v>2123.4280067613799</v>
          </cell>
          <cell r="J79">
            <v>2047.74912195356</v>
          </cell>
        </row>
        <row r="80">
          <cell r="A80" t="str">
            <v>ENGA</v>
          </cell>
          <cell r="B80" t="str">
            <v>VAR_fout</v>
          </cell>
          <cell r="C80" t="str">
            <v>D-ENGA</v>
          </cell>
          <cell r="E80">
            <v>5.6954508648675892</v>
          </cell>
          <cell r="F80">
            <v>1.5568783797402895E-4</v>
          </cell>
          <cell r="G80">
            <v>5.1981687712492992E-3</v>
          </cell>
          <cell r="H80">
            <v>5.7558790301697522</v>
          </cell>
          <cell r="I80">
            <v>15.732651013081455</v>
          </cell>
          <cell r="J80">
            <v>49.361415955047022</v>
          </cell>
        </row>
        <row r="81">
          <cell r="A81" t="str">
            <v>ILFO</v>
          </cell>
          <cell r="B81" t="str">
            <v>VAR_fout</v>
          </cell>
          <cell r="C81" t="str">
            <v>D-ILFO</v>
          </cell>
          <cell r="E81">
            <v>9.1898426493601786</v>
          </cell>
          <cell r="F81">
            <v>8.800002443929575</v>
          </cell>
          <cell r="G81">
            <v>8.6194874856636492</v>
          </cell>
          <cell r="H81">
            <v>7.1201660766996513</v>
          </cell>
          <cell r="I81">
            <v>3.33000089033137</v>
          </cell>
          <cell r="J81">
            <v>0.25182964321314999</v>
          </cell>
        </row>
        <row r="82">
          <cell r="A82" t="str">
            <v>CHEAT</v>
          </cell>
          <cell r="B82" t="str">
            <v>VAR_fout</v>
          </cell>
          <cell r="C82" t="str">
            <v>D-CHEAT</v>
          </cell>
          <cell r="I82">
            <v>1.3698584340363583E-4</v>
          </cell>
          <cell r="J82">
            <v>1.2811589743447582E-4</v>
          </cell>
        </row>
        <row r="83">
          <cell r="A83" t="str">
            <v>CHEAT</v>
          </cell>
          <cell r="B83" t="str">
            <v>VAR_fin</v>
          </cell>
          <cell r="C83" t="str">
            <v>SUP_ELCH2_SOEC</v>
          </cell>
          <cell r="I83">
            <v>1.3698584340363583E-4</v>
          </cell>
          <cell r="J83">
            <v>1.2811589743447582E-4</v>
          </cell>
        </row>
        <row r="84">
          <cell r="A84" t="str">
            <v>TDSL</v>
          </cell>
          <cell r="B84" t="str">
            <v>VAR_fout</v>
          </cell>
          <cell r="C84" t="str">
            <v>D-TBDS1</v>
          </cell>
          <cell r="E84">
            <v>2.9709298810579443</v>
          </cell>
          <cell r="F84">
            <v>2.9709294989595922</v>
          </cell>
          <cell r="G84">
            <v>2.9709290714995018</v>
          </cell>
          <cell r="H84">
            <v>2.3769847218250764</v>
          </cell>
          <cell r="I84">
            <v>1.1887085244565376</v>
          </cell>
          <cell r="J84">
            <v>1.2801548278402779</v>
          </cell>
        </row>
        <row r="85">
          <cell r="A85" t="str">
            <v>CNGA</v>
          </cell>
          <cell r="B85" t="str">
            <v>VAR_fout</v>
          </cell>
          <cell r="C85" t="str">
            <v>D-CNGA</v>
          </cell>
          <cell r="H85">
            <v>3.2547243104176092E-3</v>
          </cell>
          <cell r="I85">
            <v>8.5405405471996477E-3</v>
          </cell>
          <cell r="J85">
            <v>8.5607033563227051E-3</v>
          </cell>
        </row>
        <row r="86">
          <cell r="A86" t="str">
            <v>CNGA</v>
          </cell>
          <cell r="B86" t="str">
            <v>VAR_fin</v>
          </cell>
          <cell r="C86" t="str">
            <v>SUP_NGAH2</v>
          </cell>
          <cell r="H86">
            <v>3.2547243104176092E-3</v>
          </cell>
          <cell r="I86">
            <v>8.5405405471996477E-3</v>
          </cell>
          <cell r="J86">
            <v>8.5607033563227051E-3</v>
          </cell>
        </row>
        <row r="87">
          <cell r="A87" t="str">
            <v>LBIO</v>
          </cell>
          <cell r="B87" t="str">
            <v>VAR_fin</v>
          </cell>
          <cell r="C87" t="str">
            <v>D-LBIO</v>
          </cell>
          <cell r="H87">
            <v>5.3729440419402018E-5</v>
          </cell>
          <cell r="I87">
            <v>8.4906887944080219E-5</v>
          </cell>
          <cell r="J87">
            <v>5.6467200240820825E-5</v>
          </cell>
        </row>
        <row r="88">
          <cell r="A88" t="str">
            <v>H2_E</v>
          </cell>
          <cell r="B88" t="str">
            <v>VAR_fout</v>
          </cell>
          <cell r="C88" t="str">
            <v>SUP_ELCH2_D</v>
          </cell>
          <cell r="H88">
            <v>3.5902095573054179E-7</v>
          </cell>
          <cell r="I88">
            <v>9.4606822779159889E-5</v>
          </cell>
          <cell r="J88">
            <v>2.4038212186957761E-4</v>
          </cell>
        </row>
        <row r="89">
          <cell r="A89" t="str">
            <v>H2_E</v>
          </cell>
          <cell r="B89" t="str">
            <v>VAR_fin</v>
          </cell>
          <cell r="C89" t="str">
            <v>D-DH2</v>
          </cell>
          <cell r="H89">
            <v>3.5902095573054201E-7</v>
          </cell>
          <cell r="I89">
            <v>9.4606822779159889E-5</v>
          </cell>
          <cell r="J89">
            <v>2.4038212186957761E-4</v>
          </cell>
        </row>
        <row r="90">
          <cell r="A90" t="str">
            <v>BNGA</v>
          </cell>
          <cell r="B90" t="str">
            <v>VAR_fout</v>
          </cell>
          <cell r="C90" t="str">
            <v>SUP_BIONGA</v>
          </cell>
          <cell r="E90">
            <v>1.1764709882060735</v>
          </cell>
          <cell r="F90">
            <v>3.9391930699165574</v>
          </cell>
          <cell r="G90">
            <v>3.9391919531163175</v>
          </cell>
          <cell r="H90">
            <v>3.9391807759403723</v>
          </cell>
          <cell r="I90">
            <v>3.938887953389115</v>
          </cell>
          <cell r="J90">
            <v>3.7636788121085729</v>
          </cell>
        </row>
        <row r="91">
          <cell r="A91" t="str">
            <v>BNGA</v>
          </cell>
          <cell r="B91" t="str">
            <v>VAR_fin</v>
          </cell>
          <cell r="C91" t="str">
            <v>D-ENGA</v>
          </cell>
          <cell r="E91">
            <v>0.22436262014862618</v>
          </cell>
          <cell r="F91">
            <v>1.5358766450936753E-5</v>
          </cell>
          <cell r="G91">
            <v>4.9006409690824468E-4</v>
          </cell>
          <cell r="H91">
            <v>0.40256042770669759</v>
          </cell>
          <cell r="I91">
            <v>0.73174904788882011</v>
          </cell>
          <cell r="J91">
            <v>0.77049128925987231</v>
          </cell>
        </row>
        <row r="92">
          <cell r="A92" t="str">
            <v>BNGA</v>
          </cell>
          <cell r="B92" t="str">
            <v>VAR_fin</v>
          </cell>
          <cell r="C92" t="str">
            <v>D-CNGA</v>
          </cell>
          <cell r="H92">
            <v>3.0473251632493549E-4</v>
          </cell>
          <cell r="I92">
            <v>1.4511794088127785E-3</v>
          </cell>
          <cell r="J92">
            <v>3.8052478307486941E-3</v>
          </cell>
        </row>
        <row r="93">
          <cell r="A93" t="str">
            <v>BNGA</v>
          </cell>
          <cell r="B93" t="str">
            <v>VAR_fin</v>
          </cell>
          <cell r="C93" t="str">
            <v>D-TNGA</v>
          </cell>
          <cell r="E93">
            <v>1.8599986220325673E-2</v>
          </cell>
          <cell r="F93">
            <v>1.044910462395734E-2</v>
          </cell>
          <cell r="G93">
            <v>0.46314741172346824</v>
          </cell>
          <cell r="H93">
            <v>0.79446334258027507</v>
          </cell>
          <cell r="I93">
            <v>0.21337464278117285</v>
          </cell>
          <cell r="J93">
            <v>0.36942085844495776</v>
          </cell>
        </row>
        <row r="94">
          <cell r="A94" t="str">
            <v>BNGA</v>
          </cell>
          <cell r="B94" t="str">
            <v>VAR_fin</v>
          </cell>
          <cell r="C94" t="str">
            <v>D-SNGA</v>
          </cell>
          <cell r="E94">
            <v>0.29686335287700311</v>
          </cell>
          <cell r="F94">
            <v>1.2270868237835815</v>
          </cell>
          <cell r="G94">
            <v>1.0485963126657099</v>
          </cell>
          <cell r="H94">
            <v>0.7694937851207736</v>
          </cell>
          <cell r="I94">
            <v>0.89263902693159969</v>
          </cell>
          <cell r="J94">
            <v>0.75394605027446326</v>
          </cell>
        </row>
        <row r="95">
          <cell r="A95" t="str">
            <v>BNGA</v>
          </cell>
          <cell r="B95" t="str">
            <v>VAR_fin</v>
          </cell>
          <cell r="C95" t="str">
            <v>D-RNGA</v>
          </cell>
          <cell r="E95">
            <v>0.3184912865425209</v>
          </cell>
          <cell r="F95">
            <v>1.6713030364623089</v>
          </cell>
          <cell r="G95">
            <v>1.3876856285952242</v>
          </cell>
          <cell r="H95">
            <v>0.92636332381882003</v>
          </cell>
          <cell r="I95">
            <v>1.0296944061624889</v>
          </cell>
          <cell r="J95">
            <v>0.78281988718475481</v>
          </cell>
        </row>
        <row r="96">
          <cell r="A96" t="str">
            <v>BNGA</v>
          </cell>
          <cell r="B96" t="str">
            <v>VAR_fin</v>
          </cell>
          <cell r="C96" t="str">
            <v>D-INGA</v>
          </cell>
          <cell r="E96">
            <v>0.31815550012892452</v>
          </cell>
          <cell r="F96">
            <v>1.0303432871128024</v>
          </cell>
          <cell r="G96">
            <v>1.0392747554089266</v>
          </cell>
          <cell r="H96">
            <v>1.0459931885063676</v>
          </cell>
          <cell r="I96">
            <v>1.0699772196915129</v>
          </cell>
          <cell r="J96">
            <v>1.0831996551239791</v>
          </cell>
        </row>
        <row r="97">
          <cell r="A97" t="str">
            <v>LFO</v>
          </cell>
          <cell r="B97" t="str">
            <v>VAR_fin</v>
          </cell>
          <cell r="C97" t="str">
            <v>D-ILFO</v>
          </cell>
          <cell r="E97">
            <v>9.3459305817805252</v>
          </cell>
          <cell r="F97">
            <v>8.9494690059998874</v>
          </cell>
          <cell r="G97">
            <v>8.7658554021414155</v>
          </cell>
          <cell r="H97">
            <v>7.2410616675689958</v>
          </cell>
          <cell r="I97">
            <v>3.3865052751824165</v>
          </cell>
          <cell r="J97">
            <v>0.25605242373881987</v>
          </cell>
        </row>
        <row r="98">
          <cell r="A98" t="str">
            <v>LFO</v>
          </cell>
          <cell r="B98" t="str">
            <v>VAR_fin</v>
          </cell>
          <cell r="C98" t="str">
            <v>D-SLFO</v>
          </cell>
          <cell r="E98">
            <v>30.770537624889979</v>
          </cell>
          <cell r="F98">
            <v>28.323027689355353</v>
          </cell>
          <cell r="G98">
            <v>19.127025282720201</v>
          </cell>
          <cell r="H98">
            <v>11.313834604574229</v>
          </cell>
          <cell r="I98">
            <v>5.8946761858158085</v>
          </cell>
          <cell r="J98">
            <v>1.5142319589755284</v>
          </cell>
        </row>
        <row r="99">
          <cell r="A99" t="str">
            <v>LFO</v>
          </cell>
          <cell r="B99" t="str">
            <v>VAR_fin</v>
          </cell>
          <cell r="C99" t="str">
            <v>D-RLFO</v>
          </cell>
          <cell r="E99">
            <v>61.254842810859458</v>
          </cell>
          <cell r="F99">
            <v>52.191663285006953</v>
          </cell>
          <cell r="G99">
            <v>39.910360586665242</v>
          </cell>
          <cell r="H99">
            <v>23.883529839254749</v>
          </cell>
          <cell r="I99">
            <v>10.741101785927798</v>
          </cell>
          <cell r="J99">
            <v>2.8241774858576778</v>
          </cell>
        </row>
        <row r="100">
          <cell r="A100" t="str">
            <v>MNR</v>
          </cell>
          <cell r="B100" t="str">
            <v>VAR_fin</v>
          </cell>
          <cell r="C100" t="str">
            <v>SUP_MNRBIO</v>
          </cell>
          <cell r="E100">
            <v>3.7980812456406681</v>
          </cell>
          <cell r="F100">
            <v>9.4679406354211633</v>
          </cell>
          <cell r="G100">
            <v>9.4679443646758177</v>
          </cell>
          <cell r="H100">
            <v>9.4679763420439169</v>
          </cell>
          <cell r="I100">
            <v>9.4679852172953023</v>
          </cell>
          <cell r="J100">
            <v>9.969061960632672</v>
          </cell>
        </row>
        <row r="101">
          <cell r="A101" t="str">
            <v>TNGA</v>
          </cell>
          <cell r="B101" t="str">
            <v>VAR_fout</v>
          </cell>
          <cell r="C101" t="str">
            <v>D-TNGA</v>
          </cell>
          <cell r="E101">
            <v>0.24137773558188474</v>
          </cell>
          <cell r="F101">
            <v>0.11028682802593431</v>
          </cell>
          <cell r="G101">
            <v>5.6573452145998298</v>
          </cell>
          <cell r="H101">
            <v>8.3792902653554577</v>
          </cell>
          <cell r="I101">
            <v>1.0104438644168547</v>
          </cell>
          <cell r="J101">
            <v>1.7339819720780976</v>
          </cell>
        </row>
        <row r="102">
          <cell r="A102" t="str">
            <v>WOD</v>
          </cell>
          <cell r="B102" t="str">
            <v>VAR_fin</v>
          </cell>
          <cell r="C102" t="str">
            <v>D-CWOD</v>
          </cell>
          <cell r="E102">
            <v>8.9102087811627815</v>
          </cell>
          <cell r="F102">
            <v>8.9846508281912936</v>
          </cell>
          <cell r="G102">
            <v>3.7983319770586506</v>
          </cell>
          <cell r="H102">
            <v>3.3750716986348546</v>
          </cell>
          <cell r="I102">
            <v>4.2794261437243613</v>
          </cell>
          <cell r="J102">
            <v>4.7382087215037307</v>
          </cell>
        </row>
        <row r="103">
          <cell r="A103" t="str">
            <v>GSL</v>
          </cell>
          <cell r="B103" t="str">
            <v>VAR_fin</v>
          </cell>
          <cell r="C103" t="str">
            <v>D-TGSL</v>
          </cell>
          <cell r="E103">
            <v>77.189654183282485</v>
          </cell>
          <cell r="F103">
            <v>75.594682070246378</v>
          </cell>
          <cell r="G103">
            <v>75.701450894055313</v>
          </cell>
          <cell r="H103">
            <v>63.696227024059318</v>
          </cell>
          <cell r="I103">
            <v>41.684156087694674</v>
          </cell>
          <cell r="J103">
            <v>33.07330727135804</v>
          </cell>
        </row>
        <row r="104">
          <cell r="A104" t="str">
            <v>IBIO</v>
          </cell>
          <cell r="B104" t="str">
            <v>VAR_fout</v>
          </cell>
          <cell r="C104" t="str">
            <v>D-IBIO</v>
          </cell>
          <cell r="E104">
            <v>0.43672431990225336</v>
          </cell>
          <cell r="F104">
            <v>0.55206531134699877</v>
          </cell>
          <cell r="G104">
            <v>1.3657075450763949</v>
          </cell>
          <cell r="H104">
            <v>1.3777426949429847</v>
          </cell>
          <cell r="I104">
            <v>1.4554907860175585</v>
          </cell>
          <cell r="J104">
            <v>1.4554946915279989</v>
          </cell>
        </row>
        <row r="105">
          <cell r="A105" t="str">
            <v>SNGA</v>
          </cell>
          <cell r="B105" t="str">
            <v>VAR_fout</v>
          </cell>
          <cell r="C105" t="str">
            <v>D-SNGA</v>
          </cell>
          <cell r="E105">
            <v>27.201337294023737</v>
          </cell>
          <cell r="F105">
            <v>29.679745942836551</v>
          </cell>
          <cell r="G105">
            <v>26.064521375821435</v>
          </cell>
          <cell r="H105">
            <v>24.6495279643689</v>
          </cell>
          <cell r="I105">
            <v>21.429679184146853</v>
          </cell>
          <cell r="J105">
            <v>17.248890987961232</v>
          </cell>
        </row>
        <row r="106">
          <cell r="A106" t="str">
            <v>AUX_H2STG_IN</v>
          </cell>
          <cell r="B106" t="str">
            <v>VAR_fin</v>
          </cell>
          <cell r="C106" t="str">
            <v>STG-H2</v>
          </cell>
          <cell r="H106">
            <v>8.1942112159030605E-7</v>
          </cell>
          <cell r="I106">
            <v>1.5212662692335925E-6</v>
          </cell>
          <cell r="J106">
            <v>1.0701410752064257E-6</v>
          </cell>
        </row>
        <row r="107">
          <cell r="A107" t="str">
            <v>AUX_H2STG_IN</v>
          </cell>
          <cell r="B107" t="str">
            <v>VAR_fin</v>
          </cell>
          <cell r="C107" t="str">
            <v>STG-H2</v>
          </cell>
          <cell r="H107">
            <v>3.4364652060589851E-6</v>
          </cell>
          <cell r="I107">
            <v>6.4169261621224024E-6</v>
          </cell>
          <cell r="J107">
            <v>4.4778628893632851E-6</v>
          </cell>
        </row>
        <row r="108">
          <cell r="A108" t="str">
            <v>AUX_H2STG_IN</v>
          </cell>
          <cell r="B108" t="str">
            <v>VAR_fin</v>
          </cell>
          <cell r="C108" t="str">
            <v>STG-H2</v>
          </cell>
          <cell r="H108">
            <v>7.1834754944761199E-7</v>
          </cell>
          <cell r="I108">
            <v>1.1867070028549252E-6</v>
          </cell>
          <cell r="J108">
            <v>6.871521902548456E-7</v>
          </cell>
        </row>
        <row r="109">
          <cell r="A109" t="str">
            <v>AUX_H2STG_IN</v>
          </cell>
          <cell r="B109" t="str">
            <v>VAR_fin</v>
          </cell>
          <cell r="C109" t="str">
            <v>STG-H2</v>
          </cell>
          <cell r="H109">
            <v>8.4185175132197949E-7</v>
          </cell>
          <cell r="I109">
            <v>1.5651345103890097E-6</v>
          </cell>
          <cell r="J109">
            <v>1.1007165460663559E-6</v>
          </cell>
        </row>
        <row r="110">
          <cell r="A110" t="str">
            <v>AUX_H2STG_IN</v>
          </cell>
          <cell r="B110" t="str">
            <v>VAR_fin</v>
          </cell>
          <cell r="C110" t="str">
            <v>STG-H2</v>
          </cell>
          <cell r="H110">
            <v>1.0568447836990825E-6</v>
          </cell>
          <cell r="I110">
            <v>2.1438183796448741E-6</v>
          </cell>
          <cell r="J110">
            <v>1.6198530778356654E-6</v>
          </cell>
        </row>
        <row r="111">
          <cell r="A111" t="str">
            <v>H2</v>
          </cell>
          <cell r="B111" t="str">
            <v>VAR_fout</v>
          </cell>
          <cell r="C111" t="str">
            <v>SUP_NGAH2</v>
          </cell>
          <cell r="H111">
            <v>2.4735904759173853E-3</v>
          </cell>
          <cell r="I111">
            <v>6.4908108158717275E-3</v>
          </cell>
          <cell r="J111">
            <v>6.5061345508052575E-3</v>
          </cell>
        </row>
        <row r="112">
          <cell r="A112" t="str">
            <v>H2</v>
          </cell>
          <cell r="B112" t="str">
            <v>VAR_fout</v>
          </cell>
          <cell r="C112" t="str">
            <v>STG-H2</v>
          </cell>
          <cell r="H112">
            <v>8.1714635267075521E-7</v>
          </cell>
          <cell r="I112">
            <v>1.4781120194002508E-6</v>
          </cell>
          <cell r="J112">
            <v>9.7563014045558587E-7</v>
          </cell>
        </row>
        <row r="113">
          <cell r="A113" t="str">
            <v>H2</v>
          </cell>
          <cell r="B113" t="str">
            <v>VAR_fout</v>
          </cell>
          <cell r="C113" t="str">
            <v>STG-H2</v>
          </cell>
          <cell r="H113">
            <v>3.4014855476528499E-6</v>
          </cell>
          <cell r="I113">
            <v>6.3513565565761487E-6</v>
          </cell>
          <cell r="J113">
            <v>4.431286673890615E-6</v>
          </cell>
        </row>
        <row r="114">
          <cell r="A114" t="str">
            <v>H2</v>
          </cell>
          <cell r="B114" t="str">
            <v>VAR_fout</v>
          </cell>
          <cell r="C114" t="str">
            <v>STG-H2</v>
          </cell>
          <cell r="H114">
            <v>1.0661956999100529E-6</v>
          </cell>
          <cell r="I114">
            <v>2.1681290002736965E-6</v>
          </cell>
          <cell r="J114">
            <v>1.6784775406185151E-6</v>
          </cell>
        </row>
        <row r="115">
          <cell r="A115" t="str">
            <v>H2</v>
          </cell>
          <cell r="B115" t="str">
            <v>VAR_fout</v>
          </cell>
          <cell r="C115" t="str">
            <v>STG-H2</v>
          </cell>
          <cell r="H115">
            <v>7.9727875194284463E-7</v>
          </cell>
          <cell r="I115">
            <v>1.5026705680140656E-6</v>
          </cell>
          <cell r="J115">
            <v>1.040232729420043E-6</v>
          </cell>
        </row>
        <row r="116">
          <cell r="A116" t="str">
            <v>H2</v>
          </cell>
          <cell r="B116" t="str">
            <v>VAR_fout</v>
          </cell>
          <cell r="C116" t="str">
            <v>STG-H2</v>
          </cell>
          <cell r="H116">
            <v>7.2086474312920128E-7</v>
          </cell>
          <cell r="I116">
            <v>1.202444968888146E-6</v>
          </cell>
          <cell r="J116">
            <v>7.3694626339646954E-7</v>
          </cell>
        </row>
        <row r="117">
          <cell r="A117" t="str">
            <v>H2</v>
          </cell>
          <cell r="B117" t="str">
            <v>VAR_fout</v>
          </cell>
          <cell r="C117" t="str">
            <v>IMPH2</v>
          </cell>
          <cell r="I117">
            <v>3.2639004382770484E-5</v>
          </cell>
          <cell r="J117">
            <v>3.3846499501621889E-5</v>
          </cell>
        </row>
        <row r="118">
          <cell r="A118" t="str">
            <v>H2</v>
          </cell>
          <cell r="B118" t="str">
            <v>VAR_fout</v>
          </cell>
          <cell r="C118" t="str">
            <v>SUP_WODH2</v>
          </cell>
          <cell r="J118">
            <v>3.8280896952561005E-5</v>
          </cell>
        </row>
        <row r="119">
          <cell r="A119" t="str">
            <v>H2</v>
          </cell>
          <cell r="B119" t="str">
            <v>VAR_fout</v>
          </cell>
          <cell r="C119" t="str">
            <v>SUP_ELCH2_SOEC</v>
          </cell>
          <cell r="I119">
            <v>9.167514135474073E-4</v>
          </cell>
          <cell r="J119">
            <v>1.1530430769102836E-3</v>
          </cell>
        </row>
        <row r="120">
          <cell r="A120" t="str">
            <v>H2</v>
          </cell>
          <cell r="B120" t="str">
            <v>VAR_fout</v>
          </cell>
          <cell r="C120" t="str">
            <v>SUP_ELCH2</v>
          </cell>
          <cell r="E120">
            <v>3.4124410367349753E-3</v>
          </cell>
          <cell r="F120">
            <v>3.676363327447829E-3</v>
          </cell>
          <cell r="G120">
            <v>3.6845855334191216E-3</v>
          </cell>
          <cell r="H120">
            <v>3.6840989296429406E-3</v>
          </cell>
          <cell r="I120">
            <v>2.7881190420299203E-3</v>
          </cell>
          <cell r="J120">
            <v>2.4309774551773003E-3</v>
          </cell>
        </row>
        <row r="121">
          <cell r="A121" t="str">
            <v>H2</v>
          </cell>
          <cell r="B121" t="str">
            <v>VAR_fout</v>
          </cell>
          <cell r="C121" t="str">
            <v>D-DH2</v>
          </cell>
          <cell r="H121">
            <v>3.5543074617323683E-7</v>
          </cell>
          <cell r="I121">
            <v>9.3660754551368267E-5</v>
          </cell>
          <cell r="J121">
            <v>2.3797830065088176E-4</v>
          </cell>
        </row>
        <row r="122">
          <cell r="A122" t="str">
            <v>H2</v>
          </cell>
          <cell r="B122" t="str">
            <v>VAR_fin</v>
          </cell>
          <cell r="C122" t="str">
            <v>STG-H2</v>
          </cell>
          <cell r="H122">
            <v>8.1942112159030605E-7</v>
          </cell>
          <cell r="I122">
            <v>1.5212662692335925E-6</v>
          </cell>
          <cell r="J122">
            <v>1.0701410752064257E-6</v>
          </cell>
        </row>
        <row r="123">
          <cell r="A123" t="str">
            <v>H2</v>
          </cell>
          <cell r="B123" t="str">
            <v>VAR_fin</v>
          </cell>
          <cell r="C123" t="str">
            <v>STG-H2</v>
          </cell>
          <cell r="H123">
            <v>3.4364652060589851E-6</v>
          </cell>
          <cell r="I123">
            <v>6.4169261621224024E-6</v>
          </cell>
          <cell r="J123">
            <v>4.4778628893632851E-6</v>
          </cell>
        </row>
        <row r="124">
          <cell r="A124" t="str">
            <v>H2</v>
          </cell>
          <cell r="B124" t="str">
            <v>VAR_fin</v>
          </cell>
          <cell r="C124" t="str">
            <v>STG-H2</v>
          </cell>
          <cell r="H124">
            <v>7.1834754944761199E-7</v>
          </cell>
          <cell r="I124">
            <v>1.1867070028549252E-6</v>
          </cell>
          <cell r="J124">
            <v>6.871521902548456E-7</v>
          </cell>
        </row>
        <row r="125">
          <cell r="A125" t="str">
            <v>H2</v>
          </cell>
          <cell r="B125" t="str">
            <v>VAR_fin</v>
          </cell>
          <cell r="C125" t="str">
            <v>STG-H2</v>
          </cell>
          <cell r="H125">
            <v>8.4185175132197949E-7</v>
          </cell>
          <cell r="I125">
            <v>1.5651345103890097E-6</v>
          </cell>
          <cell r="J125">
            <v>1.1007165460663559E-6</v>
          </cell>
        </row>
        <row r="126">
          <cell r="A126" t="str">
            <v>H2</v>
          </cell>
          <cell r="B126" t="str">
            <v>VAR_fin</v>
          </cell>
          <cell r="C126" t="str">
            <v>STG-H2</v>
          </cell>
          <cell r="H126">
            <v>1.0568447836990825E-6</v>
          </cell>
          <cell r="I126">
            <v>2.1438183796448741E-6</v>
          </cell>
          <cell r="J126">
            <v>1.6198530778356654E-6</v>
          </cell>
        </row>
        <row r="127">
          <cell r="A127" t="str">
            <v>H2</v>
          </cell>
          <cell r="B127" t="str">
            <v>VAR_fin</v>
          </cell>
          <cell r="C127" t="str">
            <v>D-ENGA</v>
          </cell>
          <cell r="G127">
            <v>3.1199845031866162E-6</v>
          </cell>
          <cell r="H127">
            <v>1.5175863032938287E-4</v>
          </cell>
          <cell r="I127">
            <v>1.8538461300340075E-4</v>
          </cell>
          <cell r="J127">
            <v>1.8449521415232889E-4</v>
          </cell>
        </row>
        <row r="128">
          <cell r="A128" t="str">
            <v>H2</v>
          </cell>
          <cell r="B128" t="str">
            <v>VAR_fin</v>
          </cell>
          <cell r="C128" t="str">
            <v>D-CNGA</v>
          </cell>
          <cell r="H128">
            <v>3.2814066507025555E-5</v>
          </cell>
          <cell r="I128">
            <v>6.3355850741697242E-5</v>
          </cell>
          <cell r="J128">
            <v>4.5702782942052761E-5</v>
          </cell>
        </row>
        <row r="129">
          <cell r="A129" t="str">
            <v>H2</v>
          </cell>
          <cell r="B129" t="str">
            <v>VAR_fin</v>
          </cell>
          <cell r="C129" t="str">
            <v>D-TNGA</v>
          </cell>
          <cell r="F129">
            <v>1.2873643969698071E-3</v>
          </cell>
          <cell r="G129">
            <v>4.0918388303514232E-4</v>
          </cell>
          <cell r="H129">
            <v>1.5340741252221028E-4</v>
          </cell>
          <cell r="I129">
            <v>1.2460676391496737E-4</v>
          </cell>
          <cell r="J129">
            <v>1.0812063583533153E-4</v>
          </cell>
        </row>
        <row r="130">
          <cell r="A130" t="str">
            <v>H2</v>
          </cell>
          <cell r="B130" t="str">
            <v>VAR_fin</v>
          </cell>
          <cell r="C130" t="str">
            <v>D-SNGA</v>
          </cell>
          <cell r="G130">
            <v>3.0188874141488103E-4</v>
          </cell>
          <cell r="H130">
            <v>1.5511977032001801E-4</v>
          </cell>
          <cell r="I130">
            <v>1.826941917151477E-4</v>
          </cell>
          <cell r="J130">
            <v>1.7827699017447448E-4</v>
          </cell>
        </row>
        <row r="131">
          <cell r="A131" t="str">
            <v>H2</v>
          </cell>
          <cell r="B131" t="str">
            <v>VAR_fin</v>
          </cell>
          <cell r="C131" t="str">
            <v>D-RNGA</v>
          </cell>
          <cell r="G131">
            <v>3.3192489883794335E-4</v>
          </cell>
          <cell r="H131">
            <v>1.5875474603556551E-4</v>
          </cell>
          <cell r="I131">
            <v>1.8748534794666146E-4</v>
          </cell>
          <cell r="J131">
            <v>1.8372118043148103E-4</v>
          </cell>
        </row>
        <row r="132">
          <cell r="A132" t="str">
            <v>H2</v>
          </cell>
          <cell r="B132" t="str">
            <v>VAR_fin</v>
          </cell>
          <cell r="C132" t="str">
            <v>D-INGA</v>
          </cell>
          <cell r="G132">
            <v>3.1734554285306319E-4</v>
          </cell>
          <cell r="H132">
            <v>1.5758908078324253E-4</v>
          </cell>
          <cell r="I132">
            <v>1.8714249598916514E-4</v>
          </cell>
          <cell r="J132">
            <v>1.8841567609529346E-4</v>
          </cell>
        </row>
        <row r="133">
          <cell r="A133" t="str">
            <v>AUX_H2STG_OUT</v>
          </cell>
          <cell r="B133" t="str">
            <v>VAR_fout</v>
          </cell>
          <cell r="C133" t="str">
            <v>STG-H2</v>
          </cell>
          <cell r="H133">
            <v>8.1714635267075521E-7</v>
          </cell>
          <cell r="I133">
            <v>1.4781120194002508E-6</v>
          </cell>
          <cell r="J133">
            <v>9.7563014045558587E-7</v>
          </cell>
        </row>
        <row r="134">
          <cell r="A134" t="str">
            <v>AUX_H2STG_OUT</v>
          </cell>
          <cell r="B134" t="str">
            <v>VAR_fout</v>
          </cell>
          <cell r="C134" t="str">
            <v>STG-H2</v>
          </cell>
          <cell r="H134">
            <v>3.4014855476528499E-6</v>
          </cell>
          <cell r="I134">
            <v>6.3513565565761487E-6</v>
          </cell>
          <cell r="J134">
            <v>4.431286673890615E-6</v>
          </cell>
        </row>
        <row r="135">
          <cell r="A135" t="str">
            <v>AUX_H2STG_OUT</v>
          </cell>
          <cell r="B135" t="str">
            <v>VAR_fout</v>
          </cell>
          <cell r="C135" t="str">
            <v>STG-H2</v>
          </cell>
          <cell r="H135">
            <v>1.0661956999100529E-6</v>
          </cell>
          <cell r="I135">
            <v>2.1681290002736965E-6</v>
          </cell>
          <cell r="J135">
            <v>1.6784775406185151E-6</v>
          </cell>
        </row>
        <row r="136">
          <cell r="A136" t="str">
            <v>AUX_H2STG_OUT</v>
          </cell>
          <cell r="B136" t="str">
            <v>VAR_fout</v>
          </cell>
          <cell r="C136" t="str">
            <v>STG-H2</v>
          </cell>
          <cell r="H136">
            <v>7.9727875194284463E-7</v>
          </cell>
          <cell r="I136">
            <v>1.5026705680140662E-6</v>
          </cell>
          <cell r="J136">
            <v>1.040232729420043E-6</v>
          </cell>
        </row>
        <row r="137">
          <cell r="A137" t="str">
            <v>AUX_H2STG_OUT</v>
          </cell>
          <cell r="B137" t="str">
            <v>VAR_fout</v>
          </cell>
          <cell r="C137" t="str">
            <v>STG-H2</v>
          </cell>
          <cell r="H137">
            <v>7.2086474312920128E-7</v>
          </cell>
          <cell r="I137">
            <v>1.202444968888146E-6</v>
          </cell>
          <cell r="J137">
            <v>7.3694626339646954E-7</v>
          </cell>
        </row>
        <row r="138">
          <cell r="A138" t="str">
            <v>RNGA</v>
          </cell>
          <cell r="B138" t="str">
            <v>VAR_fout</v>
          </cell>
          <cell r="C138" t="str">
            <v>D-RNGA</v>
          </cell>
          <cell r="E138">
            <v>47.125004310121035</v>
          </cell>
          <cell r="F138">
            <v>48.283000054429976</v>
          </cell>
          <cell r="G138">
            <v>52.910821906739798</v>
          </cell>
          <cell r="H138">
            <v>50.46186909384992</v>
          </cell>
          <cell r="I138">
            <v>44.594065772564569</v>
          </cell>
          <cell r="J138">
            <v>36.663969545490744</v>
          </cell>
        </row>
        <row r="139">
          <cell r="A139" t="str">
            <v>CWOD</v>
          </cell>
          <cell r="B139" t="str">
            <v>VAR_fout</v>
          </cell>
          <cell r="C139" t="str">
            <v>D-CWOD</v>
          </cell>
          <cell r="E139">
            <v>8.9102087811627815</v>
          </cell>
          <cell r="F139">
            <v>8.9846508281912936</v>
          </cell>
          <cell r="G139">
            <v>3.7983319770586506</v>
          </cell>
          <cell r="H139">
            <v>3.3750716986348546</v>
          </cell>
          <cell r="I139">
            <v>4.2794261437243613</v>
          </cell>
          <cell r="J139">
            <v>4.7382087215037307</v>
          </cell>
        </row>
        <row r="140">
          <cell r="A140" t="str">
            <v>CWOD</v>
          </cell>
          <cell r="B140" t="str">
            <v>VAR_fin</v>
          </cell>
          <cell r="C140" t="str">
            <v>SUP_WODH2</v>
          </cell>
          <cell r="J140">
            <v>6.3801494920935026E-5</v>
          </cell>
        </row>
        <row r="141">
          <cell r="A141" t="str">
            <v>CWOD</v>
          </cell>
          <cell r="B141" t="str">
            <v>VAR_fin</v>
          </cell>
          <cell r="C141" t="str">
            <v>SUP_WODBIO</v>
          </cell>
          <cell r="G141">
            <v>5.7855175616483677E-5</v>
          </cell>
          <cell r="H141">
            <v>4.2659543075984932E-5</v>
          </cell>
          <cell r="I141">
            <v>7.2116624718675701E-5</v>
          </cell>
          <cell r="J141">
            <v>8.1785372332071903E-5</v>
          </cell>
        </row>
        <row r="142">
          <cell r="A142" t="str">
            <v>CWOD</v>
          </cell>
          <cell r="B142" t="str">
            <v>VAR_fin</v>
          </cell>
          <cell r="C142" t="str">
            <v>CT_CWODBDS</v>
          </cell>
          <cell r="E142">
            <v>1.7165676705138939</v>
          </cell>
          <cell r="G142">
            <v>1.5729586801406494</v>
          </cell>
          <cell r="H142">
            <v>3.9501277371603756E-4</v>
          </cell>
          <cell r="I142">
            <v>2.555146678408219E-4</v>
          </cell>
          <cell r="J142">
            <v>1.7877303213150608E-4</v>
          </cell>
        </row>
        <row r="143">
          <cell r="A143" t="str">
            <v>CWOD</v>
          </cell>
          <cell r="B143" t="str">
            <v>VAR_fin</v>
          </cell>
          <cell r="C143" t="str">
            <v>CT_CWODPLT</v>
          </cell>
          <cell r="E143">
            <v>7.1186004818683664</v>
          </cell>
          <cell r="F143">
            <v>8.9846461418475752</v>
          </cell>
          <cell r="G143">
            <v>2.2252261244533202</v>
          </cell>
          <cell r="H143">
            <v>3.3746039167389283</v>
          </cell>
          <cell r="I143">
            <v>4.2790557297720779</v>
          </cell>
          <cell r="J143">
            <v>4.7378564842190825</v>
          </cell>
        </row>
        <row r="144">
          <cell r="A144" t="str">
            <v>CWOD</v>
          </cell>
          <cell r="B144" t="str">
            <v>VAR_fin</v>
          </cell>
          <cell r="C144" t="str">
            <v>CT_CWODETH</v>
          </cell>
          <cell r="E144">
            <v>7.5040628780522881E-2</v>
          </cell>
          <cell r="G144">
            <v>8.9297197788616508E-5</v>
          </cell>
          <cell r="H144">
            <v>3.0083751359857073E-5</v>
          </cell>
          <cell r="I144">
            <v>4.2722079646526924E-5</v>
          </cell>
          <cell r="J144">
            <v>2.7877385265075587E-5</v>
          </cell>
        </row>
        <row r="145">
          <cell r="A145" t="str">
            <v>BDS</v>
          </cell>
          <cell r="B145" t="str">
            <v>VAR_fout</v>
          </cell>
          <cell r="C145" t="str">
            <v>IMPBDS1</v>
          </cell>
          <cell r="F145">
            <v>1.0622023915089183</v>
          </cell>
          <cell r="G145">
            <v>2.5746494104514089E-5</v>
          </cell>
          <cell r="H145">
            <v>1.554096236724064E-5</v>
          </cell>
          <cell r="I145">
            <v>2.5574397210209348E-5</v>
          </cell>
          <cell r="J145">
            <v>9.8318878339706278E-6</v>
          </cell>
        </row>
        <row r="146">
          <cell r="A146" t="str">
            <v>BDS</v>
          </cell>
          <cell r="B146" t="str">
            <v>VAR_fout</v>
          </cell>
          <cell r="C146" t="str">
            <v>IMPBDS</v>
          </cell>
          <cell r="E146">
            <v>2.4128320643760377</v>
          </cell>
          <cell r="F146">
            <v>1.9530388736941746</v>
          </cell>
          <cell r="G146">
            <v>2.463312129625292</v>
          </cell>
          <cell r="H146">
            <v>3.0152130155624381</v>
          </cell>
          <cell r="I146">
            <v>3.0153238601553563</v>
          </cell>
          <cell r="J146">
            <v>3.0153186422895519</v>
          </cell>
        </row>
        <row r="147">
          <cell r="A147" t="str">
            <v>BDS</v>
          </cell>
          <cell r="B147" t="str">
            <v>VAR_fout</v>
          </cell>
          <cell r="C147" t="str">
            <v>CT_CWODBDS</v>
          </cell>
          <cell r="E147">
            <v>0.60241013178238134</v>
          </cell>
          <cell r="G147">
            <v>0.55201217060559693</v>
          </cell>
          <cell r="H147">
            <v>1.3862529346062055E-4</v>
          </cell>
          <cell r="I147">
            <v>8.9670000996954649E-5</v>
          </cell>
          <cell r="J147">
            <v>6.2738386429726659E-5</v>
          </cell>
        </row>
        <row r="148">
          <cell r="A148" t="str">
            <v>BDS</v>
          </cell>
          <cell r="B148" t="str">
            <v>VAR_fin</v>
          </cell>
          <cell r="C148" t="str">
            <v>D-ILFO</v>
          </cell>
          <cell r="G148">
            <v>3.2702210937813535E-5</v>
          </cell>
          <cell r="H148">
            <v>3.9232914492965322E-5</v>
          </cell>
          <cell r="I148">
            <v>5.51204377589306E-5</v>
          </cell>
          <cell r="J148">
            <v>5.5641341108234701E-5</v>
          </cell>
        </row>
        <row r="149">
          <cell r="A149" t="str">
            <v>BDS</v>
          </cell>
          <cell r="B149" t="str">
            <v>VAR_fin</v>
          </cell>
          <cell r="C149" t="str">
            <v>D-SLFO</v>
          </cell>
          <cell r="G149">
            <v>3.4807168862338365E-5</v>
          </cell>
          <cell r="H149">
            <v>3.801871920762553E-5</v>
          </cell>
          <cell r="I149">
            <v>6.2233737499183033E-5</v>
          </cell>
          <cell r="J149">
            <v>3.7424215844973466E-5</v>
          </cell>
        </row>
        <row r="150">
          <cell r="A150" t="str">
            <v>BDS</v>
          </cell>
          <cell r="B150" t="str">
            <v>VAR_fin</v>
          </cell>
          <cell r="C150" t="str">
            <v>D-RLFO</v>
          </cell>
          <cell r="G150">
            <v>3.5255035510277214E-5</v>
          </cell>
          <cell r="H150">
            <v>3.8446120511954593E-5</v>
          </cell>
          <cell r="I150">
            <v>6.2721037480460844E-5</v>
          </cell>
          <cell r="J150">
            <v>3.7888584952392677E-5</v>
          </cell>
        </row>
        <row r="151">
          <cell r="A151" t="str">
            <v>BDS</v>
          </cell>
          <cell r="B151" t="str">
            <v>VAR_fin</v>
          </cell>
          <cell r="C151" t="str">
            <v>D-TBDS1</v>
          </cell>
          <cell r="E151">
            <v>3.0152421961584213</v>
          </cell>
          <cell r="F151">
            <v>3.0152418083609587</v>
          </cell>
          <cell r="G151">
            <v>3.0152413745251732</v>
          </cell>
          <cell r="H151">
            <v>3.0152416079885707</v>
          </cell>
          <cell r="I151">
            <v>3.0152423548095357</v>
          </cell>
          <cell r="J151">
            <v>3.0152421415029611</v>
          </cell>
        </row>
        <row r="152">
          <cell r="A152" t="str">
            <v>BIO</v>
          </cell>
          <cell r="B152" t="str">
            <v>VAR_fout</v>
          </cell>
          <cell r="C152" t="str">
            <v>SUP_WSTHTGBIO</v>
          </cell>
          <cell r="I152">
            <v>2.9198296023479634E-4</v>
          </cell>
          <cell r="J152">
            <v>3.0114289112699068E-4</v>
          </cell>
        </row>
        <row r="153">
          <cell r="A153" t="str">
            <v>BIO</v>
          </cell>
          <cell r="B153" t="str">
            <v>VAR_fout</v>
          </cell>
          <cell r="C153" t="str">
            <v>SUP_WSTBIO</v>
          </cell>
          <cell r="E153">
            <v>5.6293838931847251</v>
          </cell>
          <cell r="F153">
            <v>5.637167967726854</v>
          </cell>
          <cell r="G153">
            <v>5.4280001790035612</v>
          </cell>
          <cell r="H153">
            <v>5.4465651881057164</v>
          </cell>
          <cell r="I153">
            <v>5.3025546124034086</v>
          </cell>
          <cell r="J153">
            <v>4.9778877339443213</v>
          </cell>
        </row>
        <row r="154">
          <cell r="A154" t="str">
            <v>BIO</v>
          </cell>
          <cell r="B154" t="str">
            <v>VAR_fout</v>
          </cell>
          <cell r="C154" t="str">
            <v>D-LBIO</v>
          </cell>
          <cell r="H154">
            <v>5.3729440419402018E-5</v>
          </cell>
          <cell r="I154">
            <v>8.4906887944080219E-5</v>
          </cell>
          <cell r="J154">
            <v>5.6467200240820825E-5</v>
          </cell>
        </row>
        <row r="155">
          <cell r="A155" t="str">
            <v>BIO</v>
          </cell>
          <cell r="B155" t="str">
            <v>VAR_fout</v>
          </cell>
          <cell r="C155" t="str">
            <v>SUP_MNRBIO</v>
          </cell>
          <cell r="E155">
            <v>1.3280004355386967</v>
          </cell>
          <cell r="F155">
            <v>3.3104687536437738</v>
          </cell>
          <cell r="G155">
            <v>3.3104700575789621</v>
          </cell>
          <cell r="H155">
            <v>3.310481238476898</v>
          </cell>
          <cell r="I155">
            <v>3.3104843417116459</v>
          </cell>
          <cell r="J155">
            <v>3.4856860002212189</v>
          </cell>
        </row>
        <row r="156">
          <cell r="A156" t="str">
            <v>BIO</v>
          </cell>
          <cell r="B156" t="str">
            <v>VAR_fout</v>
          </cell>
          <cell r="C156" t="str">
            <v>SUP_WODBIO</v>
          </cell>
          <cell r="G156">
            <v>4.2855685641839774E-5</v>
          </cell>
          <cell r="H156">
            <v>3.1599661537766651E-5</v>
          </cell>
          <cell r="I156">
            <v>5.3419722013833898E-5</v>
          </cell>
          <cell r="J156">
            <v>6.0581757283016299E-5</v>
          </cell>
        </row>
        <row r="157">
          <cell r="A157" t="str">
            <v>BIO</v>
          </cell>
          <cell r="B157" t="str">
            <v>VAR_fin</v>
          </cell>
          <cell r="C157" t="str">
            <v>D-IBIO</v>
          </cell>
          <cell r="E157">
            <v>0.43672431990225336</v>
          </cell>
          <cell r="F157">
            <v>0.55206531134699877</v>
          </cell>
          <cell r="G157">
            <v>1.3657075450763949</v>
          </cell>
          <cell r="H157">
            <v>1.3777426949429847</v>
          </cell>
          <cell r="I157">
            <v>1.4554907860175585</v>
          </cell>
          <cell r="J157">
            <v>1.4554946915279989</v>
          </cell>
        </row>
        <row r="158">
          <cell r="A158" t="str">
            <v>BIO</v>
          </cell>
          <cell r="B158" t="str">
            <v>VAR_fin</v>
          </cell>
          <cell r="C158" t="str">
            <v>D-EBIO</v>
          </cell>
          <cell r="E158">
            <v>1.1839496304194783</v>
          </cell>
          <cell r="F158">
            <v>2.7794923112709277E-5</v>
          </cell>
          <cell r="G158">
            <v>1.5827322083551096E-4</v>
          </cell>
          <cell r="H158">
            <v>1.4450919483201648E-4</v>
          </cell>
          <cell r="I158">
            <v>1.6684614969109872E-4</v>
          </cell>
          <cell r="J158">
            <v>6.2947883092361219E-5</v>
          </cell>
        </row>
        <row r="159">
          <cell r="A159" t="str">
            <v>BIO</v>
          </cell>
          <cell r="B159" t="str">
            <v>VAR_fin</v>
          </cell>
          <cell r="C159" t="str">
            <v>D-CBIO</v>
          </cell>
          <cell r="E159">
            <v>1.2890705975655619</v>
          </cell>
          <cell r="F159">
            <v>4.3162118024741334</v>
          </cell>
          <cell r="G159">
            <v>4.316210578785352</v>
          </cell>
          <cell r="H159">
            <v>4.3161983318459676</v>
          </cell>
          <cell r="I159">
            <v>4.3158774833550835</v>
          </cell>
          <cell r="J159">
            <v>4.1238991390409181</v>
          </cell>
        </row>
        <row r="160">
          <cell r="A160" t="str">
            <v>BIO</v>
          </cell>
          <cell r="B160" t="str">
            <v>VAR_fin</v>
          </cell>
          <cell r="C160" t="str">
            <v>D-SBIO</v>
          </cell>
          <cell r="E160">
            <v>4.0476424680070906</v>
          </cell>
          <cell r="F160">
            <v>4.5958344445424339</v>
          </cell>
          <cell r="G160">
            <v>3.0564467191337656</v>
          </cell>
          <cell r="H160">
            <v>3.0462023573397907</v>
          </cell>
          <cell r="I160">
            <v>2.9632767721707078</v>
          </cell>
          <cell r="J160">
            <v>2.8846517352394074</v>
          </cell>
        </row>
        <row r="161">
          <cell r="A161" t="str">
            <v>EBIO</v>
          </cell>
          <cell r="B161" t="str">
            <v>VAR_fout</v>
          </cell>
          <cell r="C161" t="str">
            <v>D-EBIO</v>
          </cell>
          <cell r="E161">
            <v>1.1839496304194783</v>
          </cell>
          <cell r="F161">
            <v>2.7794923112709277E-5</v>
          </cell>
          <cell r="G161">
            <v>1.5827322083551096E-4</v>
          </cell>
          <cell r="H161">
            <v>1.4450919483201648E-4</v>
          </cell>
          <cell r="I161">
            <v>1.6684614969109872E-4</v>
          </cell>
          <cell r="J161">
            <v>6.2947883092361219E-5</v>
          </cell>
        </row>
        <row r="162">
          <cell r="A162" t="str">
            <v>PLT</v>
          </cell>
          <cell r="B162" t="str">
            <v>VAR_fout</v>
          </cell>
          <cell r="C162" t="str">
            <v>CT_CWODPLT</v>
          </cell>
          <cell r="E162">
            <v>5.9796244047694218</v>
          </cell>
          <cell r="F162">
            <v>7.5471027591519615</v>
          </cell>
          <cell r="G162">
            <v>1.869189944540788</v>
          </cell>
          <cell r="H162">
            <v>2.8346672900607004</v>
          </cell>
          <cell r="I162">
            <v>3.5944068130085451</v>
          </cell>
          <cell r="J162">
            <v>3.9797994467440314</v>
          </cell>
        </row>
        <row r="163">
          <cell r="A163" t="str">
            <v>SLFO</v>
          </cell>
          <cell r="B163" t="str">
            <v>VAR_fout</v>
          </cell>
          <cell r="C163" t="str">
            <v>D-SLFO</v>
          </cell>
          <cell r="E163">
            <v>30.256633786710971</v>
          </cell>
          <cell r="F163">
            <v>27.850000119416624</v>
          </cell>
          <cell r="G163">
            <v>18.807615832607183</v>
          </cell>
          <cell r="H163">
            <v>11.124917765349194</v>
          </cell>
          <cell r="I163">
            <v>5.7962894182456619</v>
          </cell>
          <cell r="J163">
            <v>1.4889791354447539</v>
          </cell>
        </row>
        <row r="164">
          <cell r="A164" t="str">
            <v>ETH</v>
          </cell>
          <cell r="B164" t="str">
            <v>VAR_fout</v>
          </cell>
          <cell r="C164" t="str">
            <v>IMPETH</v>
          </cell>
          <cell r="E164">
            <v>4.4341509254016245</v>
          </cell>
          <cell r="F164">
            <v>4.3777057888329445</v>
          </cell>
          <cell r="G164">
            <v>4.3838955111854263</v>
          </cell>
          <cell r="H164">
            <v>3.8301655054885564</v>
          </cell>
          <cell r="I164">
            <v>3.709968639726644</v>
          </cell>
          <cell r="J164">
            <v>3.8317540742636198</v>
          </cell>
        </row>
        <row r="165">
          <cell r="A165" t="str">
            <v>ETH</v>
          </cell>
          <cell r="B165" t="str">
            <v>VAR_fout</v>
          </cell>
          <cell r="C165" t="str">
            <v>CT_CWODETH</v>
          </cell>
          <cell r="E165">
            <v>3.5904607072020499E-2</v>
          </cell>
          <cell r="G165">
            <v>4.2725931956275859E-5</v>
          </cell>
          <cell r="H165">
            <v>1.4394139406630174E-5</v>
          </cell>
          <cell r="I165">
            <v>2.0441186433744954E-5</v>
          </cell>
          <cell r="J165">
            <v>1.3338461849318469E-5</v>
          </cell>
        </row>
        <row r="166">
          <cell r="A166" t="str">
            <v>ETH</v>
          </cell>
          <cell r="B166" t="str">
            <v>VAR_fin</v>
          </cell>
          <cell r="C166" t="str">
            <v>D-TGSL</v>
          </cell>
          <cell r="E166">
            <v>4.4700555324736415</v>
          </cell>
          <cell r="F166">
            <v>4.3777064925475306</v>
          </cell>
          <cell r="G166">
            <v>4.3839382371173823</v>
          </cell>
          <cell r="H166">
            <v>3.830179899627963</v>
          </cell>
          <cell r="I166">
            <v>3.709989136966557</v>
          </cell>
          <cell r="J166">
            <v>3.8317674127254682</v>
          </cell>
        </row>
        <row r="167">
          <cell r="A167" t="str">
            <v>TGSL</v>
          </cell>
          <cell r="B167" t="str">
            <v>VAR_fout</v>
          </cell>
          <cell r="C167" t="str">
            <v>D-TGSL</v>
          </cell>
          <cell r="E167">
            <v>80.459630028738729</v>
          </cell>
          <cell r="F167">
            <v>78.79710600831109</v>
          </cell>
          <cell r="G167">
            <v>78.908445919508182</v>
          </cell>
          <cell r="H167">
            <v>66.534030288376513</v>
          </cell>
          <cell r="I167">
            <v>44.727028143450234</v>
          </cell>
          <cell r="J167">
            <v>36.362708765566055</v>
          </cell>
        </row>
        <row r="168">
          <cell r="A168" t="str">
            <v>RLFO</v>
          </cell>
          <cell r="B168" t="str">
            <v>VAR_fout</v>
          </cell>
          <cell r="C168" t="str">
            <v>D-RLFO</v>
          </cell>
          <cell r="E168">
            <v>60.231815549805361</v>
          </cell>
          <cell r="F168">
            <v>51.32000168422244</v>
          </cell>
          <cell r="G168">
            <v>39.243845706208091</v>
          </cell>
          <cell r="H168">
            <v>23.484684861208617</v>
          </cell>
          <cell r="I168">
            <v>10.561774541995126</v>
          </cell>
          <cell r="J168">
            <v>2.7770476219982969</v>
          </cell>
        </row>
        <row r="169">
          <cell r="A169" t="str">
            <v>CELC_E</v>
          </cell>
          <cell r="B169" t="str">
            <v>VAR_fout</v>
          </cell>
          <cell r="C169" t="str">
            <v>ESOL-PV_E</v>
          </cell>
          <cell r="H169">
            <v>5.5905676806865282E-7</v>
          </cell>
          <cell r="I169">
            <v>1.2207331971504499E-4</v>
          </cell>
          <cell r="J169">
            <v>2.9314892910924084E-4</v>
          </cell>
        </row>
        <row r="170">
          <cell r="A170" t="str">
            <v>CELC_E</v>
          </cell>
          <cell r="B170" t="str">
            <v>VAR_fin</v>
          </cell>
          <cell r="C170" t="str">
            <v>SUP_ELCH2_D</v>
          </cell>
          <cell r="H170">
            <v>4.9180952839800293E-7</v>
          </cell>
          <cell r="I170">
            <v>1.2207331971504499E-4</v>
          </cell>
          <cell r="J170">
            <v>2.9314892910924084E-4</v>
          </cell>
        </row>
        <row r="171">
          <cell r="A171" t="str">
            <v>CBIO</v>
          </cell>
          <cell r="B171" t="str">
            <v>VAR_fout</v>
          </cell>
          <cell r="C171" t="str">
            <v>D-CBIO</v>
          </cell>
          <cell r="E171">
            <v>1.2890705975655619</v>
          </cell>
          <cell r="F171">
            <v>4.3162118024741334</v>
          </cell>
          <cell r="G171">
            <v>4.316210578785352</v>
          </cell>
          <cell r="H171">
            <v>4.3161983318459676</v>
          </cell>
          <cell r="I171">
            <v>4.3158774833550835</v>
          </cell>
          <cell r="J171">
            <v>4.1238991390409181</v>
          </cell>
        </row>
        <row r="172">
          <cell r="A172" t="str">
            <v>CBIO</v>
          </cell>
          <cell r="B172" t="str">
            <v>VAR_fin</v>
          </cell>
          <cell r="C172" t="str">
            <v>SUP_BIONGA</v>
          </cell>
          <cell r="E172">
            <v>1.2890705975655619</v>
          </cell>
          <cell r="F172">
            <v>4.3162118024741334</v>
          </cell>
          <cell r="G172">
            <v>4.316210578785352</v>
          </cell>
          <cell r="H172">
            <v>4.3161983318459676</v>
          </cell>
          <cell r="I172">
            <v>4.3158774833550835</v>
          </cell>
          <cell r="J172">
            <v>4.1238991390409181</v>
          </cell>
        </row>
        <row r="173">
          <cell r="A173" t="str">
            <v>LTH</v>
          </cell>
          <cell r="B173" t="str">
            <v>VAR_fout</v>
          </cell>
          <cell r="C173" t="str">
            <v>SUP_WODBIO</v>
          </cell>
          <cell r="G173">
            <v>5.1426822770207734E-6</v>
          </cell>
          <cell r="H173">
            <v>2.1807987139414786E-6</v>
          </cell>
          <cell r="I173">
            <v>5.9851969151299711E-6</v>
          </cell>
          <cell r="J173">
            <v>6.8852233426505627E-6</v>
          </cell>
        </row>
        <row r="174">
          <cell r="A174" t="str">
            <v>LTH</v>
          </cell>
          <cell r="B174" t="str">
            <v>VAR_fout</v>
          </cell>
          <cell r="C174" t="str">
            <v>CT_CWODBDS</v>
          </cell>
          <cell r="E174">
            <v>0.23493995139512852</v>
          </cell>
          <cell r="G174">
            <v>0.21528474653618274</v>
          </cell>
          <cell r="H174">
            <v>5.4063864449641922E-5</v>
          </cell>
          <cell r="I174">
            <v>3.4971300388812248E-5</v>
          </cell>
          <cell r="J174">
            <v>2.4467970707593389E-5</v>
          </cell>
        </row>
        <row r="175">
          <cell r="A175" t="str">
            <v>LTH</v>
          </cell>
          <cell r="B175" t="str">
            <v>VAR_fin</v>
          </cell>
          <cell r="C175" t="str">
            <v>D-CHEAT</v>
          </cell>
          <cell r="I175">
            <v>3.2062943054939748E-5</v>
          </cell>
          <cell r="J175">
            <v>2.4436419981582885E-5</v>
          </cell>
        </row>
        <row r="176">
          <cell r="A176" t="str">
            <v>LNGA</v>
          </cell>
          <cell r="B176" t="str">
            <v>VAR_fin</v>
          </cell>
          <cell r="C176" t="str">
            <v>D-LNGA</v>
          </cell>
          <cell r="H176">
            <v>3.4799775081551361E-4</v>
          </cell>
          <cell r="I176">
            <v>3.9052878676957398E-4</v>
          </cell>
          <cell r="J176">
            <v>2.2144849761352971E-4</v>
          </cell>
        </row>
        <row r="177">
          <cell r="A177" t="str">
            <v>WHEAT</v>
          </cell>
          <cell r="B177" t="str">
            <v>VAR_fin</v>
          </cell>
          <cell r="C177" t="str">
            <v>D-CHEAT</v>
          </cell>
          <cell r="I177">
            <v>1.0592984288099937E-4</v>
          </cell>
          <cell r="J177">
            <v>1.0489252285403634E-4</v>
          </cell>
        </row>
        <row r="178">
          <cell r="A178" t="str">
            <v>SOL</v>
          </cell>
          <cell r="B178" t="str">
            <v>VAR_fin</v>
          </cell>
          <cell r="C178" t="str">
            <v>ESOL-PV_E</v>
          </cell>
          <cell r="H178">
            <v>5.5905676806865282E-7</v>
          </cell>
          <cell r="I178">
            <v>1.2207331971504499E-4</v>
          </cell>
          <cell r="J178">
            <v>2.9314892910924084E-4</v>
          </cell>
        </row>
        <row r="179">
          <cell r="A179" t="str">
            <v>TKER</v>
          </cell>
          <cell r="B179" t="str">
            <v>VAR_fout</v>
          </cell>
          <cell r="C179" t="str">
            <v>D-TBDS1</v>
          </cell>
          <cell r="H179">
            <v>0.59394493105151802</v>
          </cell>
          <cell r="I179">
            <v>1.7822216852008499</v>
          </cell>
          <cell r="J179">
            <v>1.69077522235232</v>
          </cell>
        </row>
        <row r="180">
          <cell r="A180" t="str">
            <v>CELC</v>
          </cell>
          <cell r="B180" t="str">
            <v>VAR_fout</v>
          </cell>
          <cell r="C180" t="str">
            <v>D-CELC</v>
          </cell>
          <cell r="E180">
            <v>0.10573272550404747</v>
          </cell>
          <cell r="F180">
            <v>5.2985556850812954E-3</v>
          </cell>
          <cell r="G180">
            <v>4.3642826897784481E-2</v>
          </cell>
          <cell r="H180">
            <v>5.0799719758167963E-3</v>
          </cell>
          <cell r="I180">
            <v>4.5541275183420722E-3</v>
          </cell>
          <cell r="J180">
            <v>4.1438851248552762E-3</v>
          </cell>
        </row>
        <row r="181">
          <cell r="A181" t="str">
            <v>CELC</v>
          </cell>
          <cell r="B181" t="str">
            <v>VAR_fin</v>
          </cell>
          <cell r="C181" t="str">
            <v>SUP_ELCH2_SOEC</v>
          </cell>
          <cell r="I181">
            <v>9.167514135474073E-4</v>
          </cell>
          <cell r="J181">
            <v>1.1530430769102836E-3</v>
          </cell>
        </row>
        <row r="182">
          <cell r="A182" t="str">
            <v>CELC</v>
          </cell>
          <cell r="B182" t="str">
            <v>VAR_fin</v>
          </cell>
          <cell r="C182" t="str">
            <v>SUP_ELCH2</v>
          </cell>
          <cell r="E182">
            <v>4.9816657470583576E-3</v>
          </cell>
          <cell r="F182">
            <v>5.2973534977634367E-3</v>
          </cell>
          <cell r="G182">
            <v>5.2078947468821545E-3</v>
          </cell>
          <cell r="H182">
            <v>5.046710862524572E-3</v>
          </cell>
          <cell r="I182">
            <v>3.597572957457963E-3</v>
          </cell>
          <cell r="J182">
            <v>2.9646066526552457E-3</v>
          </cell>
        </row>
        <row r="183">
          <cell r="A183" t="str">
            <v>CELC</v>
          </cell>
          <cell r="B183" t="str">
            <v>VAR_fin</v>
          </cell>
          <cell r="C183" t="str">
            <v>CT_CWODBDS</v>
          </cell>
          <cell r="E183">
            <v>4.1867504158875489E-2</v>
          </cell>
          <cell r="G183">
            <v>3.8364845857088985E-2</v>
          </cell>
          <cell r="H183">
            <v>9.6344578955131166E-6</v>
          </cell>
          <cell r="I183">
            <v>4.8369155011014657E-6</v>
          </cell>
          <cell r="J183">
            <v>3.2219600021486774E-6</v>
          </cell>
        </row>
        <row r="184">
          <cell r="A184" t="str">
            <v>CELC</v>
          </cell>
          <cell r="B184" t="str">
            <v>VAR_fin</v>
          </cell>
          <cell r="C184" t="str">
            <v>CT_CWODETH</v>
          </cell>
          <cell r="E184">
            <v>5.8883555598113625E-2</v>
          </cell>
          <cell r="G184">
            <v>7.0070528408292435E-5</v>
          </cell>
          <cell r="H184">
            <v>2.3606388626873484E-5</v>
          </cell>
          <cell r="I184">
            <v>3.3523545751341719E-5</v>
          </cell>
          <cell r="J184">
            <v>2.1875077432882297E-5</v>
          </cell>
        </row>
        <row r="185">
          <cell r="A185" t="str">
            <v>SBIO</v>
          </cell>
          <cell r="B185" t="str">
            <v>VAR_fout</v>
          </cell>
          <cell r="C185" t="str">
            <v>D-SBIO</v>
          </cell>
          <cell r="E185">
            <v>4.0476424680070906</v>
          </cell>
          <cell r="F185">
            <v>4.5958344445424339</v>
          </cell>
          <cell r="G185">
            <v>3.0564467191337656</v>
          </cell>
          <cell r="H185">
            <v>3.0462023573397907</v>
          </cell>
          <cell r="I185">
            <v>2.9632767721707078</v>
          </cell>
          <cell r="J185">
            <v>2.8846517352394074</v>
          </cell>
        </row>
        <row r="186">
          <cell r="A186" t="str">
            <v>INGA</v>
          </cell>
          <cell r="B186" t="str">
            <v>VAR_fout</v>
          </cell>
          <cell r="C186" t="str">
            <v>D-INGA</v>
          </cell>
          <cell r="E186">
            <v>37.472207587019589</v>
          </cell>
          <cell r="F186">
            <v>32.234903583091544</v>
          </cell>
          <cell r="G186">
            <v>29.972237410199707</v>
          </cell>
          <cell r="H186">
            <v>36.53337913934179</v>
          </cell>
          <cell r="I186">
            <v>38.596289973026785</v>
          </cell>
          <cell r="J186">
            <v>37.271919045037187</v>
          </cell>
        </row>
        <row r="187">
          <cell r="A187" t="str">
            <v>WSTREN</v>
          </cell>
          <cell r="B187" t="str">
            <v>VAR_fin</v>
          </cell>
          <cell r="C187" t="str">
            <v>D-CWST</v>
          </cell>
          <cell r="E187">
            <v>9.6793235054816122</v>
          </cell>
          <cell r="F187">
            <v>9.6927076656514917</v>
          </cell>
          <cell r="G187">
            <v>9.3330585934981229</v>
          </cell>
          <cell r="H187">
            <v>9.3649798005771974</v>
          </cell>
          <cell r="I187">
            <v>9.1177633955810702</v>
          </cell>
          <cell r="J187">
            <v>8.5595211781275875</v>
          </cell>
        </row>
        <row r="188">
          <cell r="A188" t="str">
            <v>SOLPVC</v>
          </cell>
          <cell r="B188" t="str">
            <v>VAR_fin</v>
          </cell>
          <cell r="C188" t="str">
            <v>ESOL-PV_E</v>
          </cell>
          <cell r="H188">
            <v>5.5905676806865303E-7</v>
          </cell>
          <cell r="I188">
            <v>1.2207331971504499E-4</v>
          </cell>
          <cell r="J188">
            <v>2.9314892910924101E-4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1.7890978107208199E-2</v>
          </cell>
          <cell r="E4">
            <v>1.7878186156190998E-2</v>
          </cell>
          <cell r="F4">
            <v>1.7819214063684401E-2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4.4310879584507261E-3</v>
          </cell>
          <cell r="E5">
            <v>3.5461559997330564E-3</v>
          </cell>
          <cell r="F5">
            <v>2.2161760066467476E-3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3.1721592388666984E-4</v>
          </cell>
          <cell r="E6">
            <v>3.1698911624452171E-4</v>
          </cell>
          <cell r="F6">
            <v>3.159435117674547E-4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3.5389243057314093</v>
          </cell>
          <cell r="E8">
            <v>0.66119690321749469</v>
          </cell>
          <cell r="F8">
            <v>5.0521480020107212</v>
          </cell>
          <cell r="G8">
            <v>10.96920286472446</v>
          </cell>
          <cell r="H8">
            <v>30.524127552709299</v>
          </cell>
          <cell r="I8">
            <v>64.173169399309486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6.4769627058177777E-3</v>
          </cell>
          <cell r="E9">
            <v>1.2140612901443658E-3</v>
          </cell>
          <cell r="F9">
            <v>9.5553396889425414E-3</v>
          </cell>
          <cell r="G9">
            <v>2.1441871192471922E-2</v>
          </cell>
          <cell r="H9">
            <v>6.4535590421164329E-2</v>
          </cell>
          <cell r="I9">
            <v>0.14672824010022775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6.274688485339372E-2</v>
          </cell>
          <cell r="E10">
            <v>1.172334934782792E-2</v>
          </cell>
          <cell r="F10">
            <v>8.9577092234232575E-2</v>
          </cell>
          <cell r="G10">
            <v>0.19448941249511442</v>
          </cell>
          <cell r="H10">
            <v>0.54120793533172473</v>
          </cell>
          <cell r="I10">
            <v>1.1378221524700274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1.03915729280728E-7</v>
          </cell>
          <cell r="F11">
            <v>1.47743003353255E-4</v>
          </cell>
          <cell r="G11">
            <v>2.8888357230820802E-4</v>
          </cell>
          <cell r="H11">
            <v>7.6558575333444501E-4</v>
          </cell>
          <cell r="I11">
            <v>2.6260210346171799E-3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3.2510721403312737E-5</v>
          </cell>
          <cell r="F12">
            <v>1.799566883290841E-4</v>
          </cell>
          <cell r="G12">
            <v>4.0342294496935853E-4</v>
          </cell>
          <cell r="H12">
            <v>1.21420247608258E-3</v>
          </cell>
          <cell r="I12">
            <v>2.7603726344585001E-3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2.2002285826824066E-4</v>
          </cell>
          <cell r="E13">
            <v>2.8768780251254222E-4</v>
          </cell>
          <cell r="F13">
            <v>2.6095273787252334E-4</v>
          </cell>
          <cell r="G13">
            <v>2.3573765110138648E-4</v>
          </cell>
          <cell r="H13">
            <v>1.2946189311881419E-4</v>
          </cell>
          <cell r="I13">
            <v>8.994150693656625E-5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2.2002285826824066E-4</v>
          </cell>
          <cell r="E14">
            <v>2.8768780251254222E-4</v>
          </cell>
          <cell r="F14">
            <v>2.6095273787252334E-4</v>
          </cell>
          <cell r="G14">
            <v>2.3573765110138648E-4</v>
          </cell>
          <cell r="H14">
            <v>1.2946189311881419E-4</v>
          </cell>
          <cell r="I14">
            <v>8.994150693656625E-5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1.46305433023345E-5</v>
          </cell>
          <cell r="F15">
            <v>7.8495946345610704E-6</v>
          </cell>
          <cell r="G15">
            <v>4.5983647489128901E-6</v>
          </cell>
          <cell r="H15">
            <v>8.68835297986172E-6</v>
          </cell>
          <cell r="I15">
            <v>7.6796273801178197E-6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2.5982091129339382E-5</v>
          </cell>
          <cell r="E16">
            <v>3.0604200141634596E-5</v>
          </cell>
          <cell r="F16">
            <v>3.7203818808571086E-5</v>
          </cell>
          <cell r="G16">
            <v>3.4702918262751848E-5</v>
          </cell>
          <cell r="H16">
            <v>1.8880357674652417E-5</v>
          </cell>
          <cell r="I16">
            <v>1.3330264583922499E-5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9.8905899259002375E-4</v>
          </cell>
          <cell r="E17">
            <v>3.0334092532229374E-5</v>
          </cell>
          <cell r="F17">
            <v>4.2102785700211135E-5</v>
          </cell>
          <cell r="G17">
            <v>3.9804690216675786E-5</v>
          </cell>
          <cell r="H17">
            <v>9.2609291849140714E-5</v>
          </cell>
          <cell r="I17">
            <v>6.0927579077549863E-5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3.6805240264687791E-3</v>
          </cell>
          <cell r="E18">
            <v>1.1207261512709784E-4</v>
          </cell>
          <cell r="F18">
            <v>1.5350116753089086E-4</v>
          </cell>
          <cell r="G18">
            <v>1.3926269814706752E-4</v>
          </cell>
          <cell r="H18">
            <v>2.9534259222485339E-4</v>
          </cell>
          <cell r="I18">
            <v>1.8194404979254248E-4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1.12604415333974E-7</v>
          </cell>
          <cell r="F19">
            <v>2.9686639030659699E-7</v>
          </cell>
          <cell r="G19">
            <v>4.30226157159464E-7</v>
          </cell>
          <cell r="H19">
            <v>1.2895181354954401E-6</v>
          </cell>
          <cell r="I19">
            <v>9.5862502131913792E-7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2.6304658330696897E-5</v>
          </cell>
          <cell r="E20">
            <v>5.6322921780397272E-7</v>
          </cell>
          <cell r="F20">
            <v>8.3994454582557031E-7</v>
          </cell>
          <cell r="G20">
            <v>7.683661899214848E-7</v>
          </cell>
          <cell r="H20">
            <v>1.8118096517565401E-6</v>
          </cell>
          <cell r="I20">
            <v>1.1849208004315899E-6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4.3605277978677012E-2</v>
          </cell>
          <cell r="E21">
            <v>9.3429003647689302E-2</v>
          </cell>
          <cell r="F21">
            <v>6.5617280981066006E-2</v>
          </cell>
          <cell r="G21">
            <v>7.4340169597304731E-2</v>
          </cell>
          <cell r="H21">
            <v>5.4021009273059334E-4</v>
          </cell>
          <cell r="I21">
            <v>3.7221832140853044E-4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4.3605277978677012E-2</v>
          </cell>
          <cell r="E22">
            <v>9.3429003647689302E-2</v>
          </cell>
          <cell r="F22">
            <v>6.5617280981066006E-2</v>
          </cell>
          <cell r="G22">
            <v>7.4340169597304731E-2</v>
          </cell>
          <cell r="H22">
            <v>5.4021009273059334E-4</v>
          </cell>
          <cell r="I22">
            <v>3.7221832140853044E-4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3.8060594308650001E-6</v>
          </cell>
          <cell r="F23">
            <v>1.3923657052550801E-5</v>
          </cell>
          <cell r="G23">
            <v>1.01168203417609E-5</v>
          </cell>
          <cell r="H23">
            <v>2.51370110558668E-5</v>
          </cell>
          <cell r="I23">
            <v>2.2140617238446601E-5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4.5018024483443053E-3</v>
          </cell>
          <cell r="E24">
            <v>7.0885409995498482E-3</v>
          </cell>
          <cell r="F24">
            <v>6.8272969276895381E-3</v>
          </cell>
          <cell r="G24">
            <v>5.6421341722657174E-3</v>
          </cell>
          <cell r="H24">
            <v>5.0958560795393022E-5</v>
          </cell>
          <cell r="I24">
            <v>3.79977272268263E-5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10.87391066342494</v>
          </cell>
          <cell r="E25">
            <v>12.697190710466387</v>
          </cell>
          <cell r="F25">
            <v>14.13380401685707</v>
          </cell>
          <cell r="G25">
            <v>20.952620407813011</v>
          </cell>
          <cell r="H25">
            <v>34.956042646751534</v>
          </cell>
          <cell r="I25">
            <v>34.663317585413111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5.7425806996032704E-4</v>
          </cell>
          <cell r="E26">
            <v>2.1465282592576134E-4</v>
          </cell>
          <cell r="F26">
            <v>2.3701571859344257E-4</v>
          </cell>
          <cell r="G26">
            <v>1.5874637133041599E-4</v>
          </cell>
          <cell r="H26">
            <v>6.3732671766859761E-2</v>
          </cell>
          <cell r="I26">
            <v>0.16651191722428516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0.62662189632644127</v>
          </cell>
          <cell r="E27">
            <v>6.3805929246289805E-2</v>
          </cell>
          <cell r="F27">
            <v>9.0223656581542924E-2</v>
          </cell>
          <cell r="G27">
            <v>0.53809578865661489</v>
          </cell>
          <cell r="H27">
            <v>3.7225673719515906</v>
          </cell>
          <cell r="I27">
            <v>3.633692348032997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0.5933953156312417</v>
          </cell>
          <cell r="E28">
            <v>7.7702842855337503E-2</v>
          </cell>
          <cell r="F28">
            <v>0.12458903439049841</v>
          </cell>
          <cell r="G28">
            <v>0.65544325239524215</v>
          </cell>
          <cell r="H28">
            <v>5.1633250048945811</v>
          </cell>
          <cell r="I28">
            <v>4.9162159151147389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9.6533191933972944</v>
          </cell>
          <cell r="E29">
            <v>12.555469548711153</v>
          </cell>
          <cell r="F29">
            <v>13.918754381580925</v>
          </cell>
          <cell r="G29">
            <v>19.758922859963327</v>
          </cell>
          <cell r="H29">
            <v>26.006417600825142</v>
          </cell>
          <cell r="I29">
            <v>25.946897457479157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5.5858418706510773E-2</v>
          </cell>
          <cell r="E30">
            <v>0.15432748286521195</v>
          </cell>
          <cell r="F30">
            <v>0.14810896079892677</v>
          </cell>
          <cell r="G30">
            <v>0.11850973949538406</v>
          </cell>
          <cell r="H30">
            <v>6.2451241597993451E-3</v>
          </cell>
          <cell r="I30">
            <v>0.6283959518714477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5.5858418706510773E-2</v>
          </cell>
          <cell r="E31">
            <v>0.15432748286521195</v>
          </cell>
          <cell r="F31">
            <v>0.14810896079892677</v>
          </cell>
          <cell r="G31">
            <v>0.11850973949538406</v>
          </cell>
          <cell r="H31">
            <v>6.2451241597993451E-3</v>
          </cell>
          <cell r="I31">
            <v>0.6283959518714477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8.0494694571321298E-6</v>
          </cell>
          <cell r="F32">
            <v>1.2830791269744299E-4</v>
          </cell>
          <cell r="G32">
            <v>1.08321669883882E-4</v>
          </cell>
          <cell r="H32">
            <v>2.0882842262968701E-4</v>
          </cell>
          <cell r="I32">
            <v>5.0442153676349702E-2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1.0611136953434238E-2</v>
          </cell>
          <cell r="F33">
            <v>1.0188144090361451E-2</v>
          </cell>
          <cell r="G33">
            <v>8.1502550935998279E-3</v>
          </cell>
          <cell r="H33">
            <v>4.313484231572361E-4</v>
          </cell>
          <cell r="I33">
            <v>4.3208737231212303E-2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1.2845878034899199E-5</v>
          </cell>
          <cell r="E34">
            <v>2.6896650020564116E-4</v>
          </cell>
          <cell r="F34">
            <v>2.4041534669081601E-4</v>
          </cell>
          <cell r="G34">
            <v>2.2419496073300003E-4</v>
          </cell>
          <cell r="H34">
            <v>1.3274517136348878E-4</v>
          </cell>
          <cell r="I34">
            <v>9.0452415586567473E-5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1.2845878034899199E-5</v>
          </cell>
          <cell r="E35">
            <v>2.6896650020564116E-4</v>
          </cell>
          <cell r="F35">
            <v>2.4041534669081601E-4</v>
          </cell>
          <cell r="G35">
            <v>2.2419496073300003E-4</v>
          </cell>
          <cell r="H35">
            <v>1.3274517136348878E-4</v>
          </cell>
          <cell r="I35">
            <v>9.0452415586567473E-5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2.7546453600179699E-5</v>
          </cell>
          <cell r="F36">
            <v>8.13266590245937E-6</v>
          </cell>
          <cell r="G36">
            <v>4.7167025975000401E-6</v>
          </cell>
          <cell r="H36">
            <v>8.9095258006674903E-6</v>
          </cell>
          <cell r="I36">
            <v>7.5653446415113901E-6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2.8699723506145498E-5</v>
          </cell>
          <cell r="F37">
            <v>3.5168386438302398E-5</v>
          </cell>
          <cell r="G37">
            <v>3.3417039596655397E-5</v>
          </cell>
          <cell r="H37">
            <v>1.9378044970982602E-5</v>
          </cell>
          <cell r="I37">
            <v>1.3408034042013501E-5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9.1450029395595447E-2</v>
          </cell>
          <cell r="E38">
            <v>0.15853905284097047</v>
          </cell>
          <cell r="F38">
            <v>0.15210410103074132</v>
          </cell>
          <cell r="G38">
            <v>0.12167220100491009</v>
          </cell>
          <cell r="H38">
            <v>5.8603708656433271E-4</v>
          </cell>
          <cell r="I38">
            <v>3.7129752594166542E-4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9.1450029395595447E-2</v>
          </cell>
          <cell r="E39">
            <v>0.15853905284097047</v>
          </cell>
          <cell r="F39">
            <v>0.15210410103074132</v>
          </cell>
          <cell r="G39">
            <v>0.12167220100491009</v>
          </cell>
          <cell r="H39">
            <v>5.8603708656433271E-4</v>
          </cell>
          <cell r="I39">
            <v>3.7129752594166542E-4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2.50740308401565E-5</v>
          </cell>
          <cell r="F40">
            <v>1.8794830128243299E-5</v>
          </cell>
          <cell r="G40">
            <v>1.2224245031502801E-5</v>
          </cell>
          <cell r="H40">
            <v>2.2400315504579099E-5</v>
          </cell>
          <cell r="I40">
            <v>2.0521148268652E-5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1.2483338783749061E-2</v>
          </cell>
          <cell r="F41">
            <v>1.1984103917336359E-2</v>
          </cell>
          <cell r="G41">
            <v>9.5873256459258083E-3</v>
          </cell>
          <cell r="H41">
            <v>4.8704405798908921E-5</v>
          </cell>
          <cell r="I41">
            <v>3.4984801435172203E-5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2.775432733857483E-6</v>
          </cell>
          <cell r="E42">
            <v>8.5708867473645759E-5</v>
          </cell>
          <cell r="F42">
            <v>3.2606395946580322E-4</v>
          </cell>
          <cell r="G42">
            <v>4.6213840652158773E-4</v>
          </cell>
          <cell r="H42">
            <v>6.3545085090740581E-4</v>
          </cell>
          <cell r="I42">
            <v>3.7674549151496751E-4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2.775432733857483E-6</v>
          </cell>
          <cell r="E43">
            <v>8.5708867473645759E-5</v>
          </cell>
          <cell r="F43">
            <v>3.2606395946580322E-4</v>
          </cell>
          <cell r="G43">
            <v>4.6213840652158773E-4</v>
          </cell>
          <cell r="H43">
            <v>6.3545085090740581E-4</v>
          </cell>
          <cell r="I43">
            <v>3.7674549151496751E-4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6.3458891255790198E-6</v>
          </cell>
          <cell r="F44">
            <v>2.18866359143778E-5</v>
          </cell>
          <cell r="G44">
            <v>1.29786440773568E-5</v>
          </cell>
          <cell r="H44">
            <v>2.6004621833777999E-5</v>
          </cell>
          <cell r="I44">
            <v>1.9827253068071902E-5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6.5117189274684927E-6</v>
          </cell>
          <cell r="F45">
            <v>2.7731186526708622E-5</v>
          </cell>
          <cell r="G45">
            <v>3.6210016808124154E-5</v>
          </cell>
          <cell r="H45">
            <v>6.0374439573905306E-5</v>
          </cell>
          <cell r="I45">
            <v>3.84615019359458E-5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0.22017006709903292</v>
          </cell>
          <cell r="H46">
            <v>0.24502234527075326</v>
          </cell>
          <cell r="I46">
            <v>0.26339830833226263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8.7117947424855497</v>
          </cell>
          <cell r="H47">
            <v>9.7091915424532296</v>
          </cell>
          <cell r="I47">
            <v>10.452478526504658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4.4019783684581699E-5</v>
          </cell>
          <cell r="E48">
            <v>5.4055473609005099E-5</v>
          </cell>
          <cell r="F48">
            <v>8.1079914463486394E-5</v>
          </cell>
          <cell r="G48">
            <v>1.35139237672903E-4</v>
          </cell>
          <cell r="H48">
            <v>1.33441230382836E-4</v>
          </cell>
          <cell r="I48">
            <v>1.2803588678725799E-3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2.0938222815497618E-3</v>
          </cell>
          <cell r="E49">
            <v>2.1478777551587665E-3</v>
          </cell>
          <cell r="F49">
            <v>2.2289576696222528E-3</v>
          </cell>
          <cell r="G49">
            <v>2.3640969072951561E-3</v>
          </cell>
          <cell r="H49">
            <v>2.6309871415725731E-3</v>
          </cell>
          <cell r="I49">
            <v>2.8283101794863898E-3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5.312324854707333E-5</v>
          </cell>
          <cell r="E50">
            <v>3.094192704059663E-4</v>
          </cell>
          <cell r="F50">
            <v>0.89910633820669739</v>
          </cell>
          <cell r="G50">
            <v>3.6929971721576615</v>
          </cell>
          <cell r="H50">
            <v>9.4679500348145602</v>
          </cell>
          <cell r="I50">
            <v>8.3428303674832147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5.312324854707333E-5</v>
          </cell>
          <cell r="E51">
            <v>3.094192704059663E-4</v>
          </cell>
          <cell r="F51">
            <v>0.89910633820669739</v>
          </cell>
          <cell r="G51">
            <v>3.6929971721576615</v>
          </cell>
          <cell r="H51">
            <v>9.4679500348145602</v>
          </cell>
          <cell r="I51">
            <v>8.3428303674832147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1.74837519055584E-5</v>
          </cell>
          <cell r="F52">
            <v>6.2634944377459506E-2</v>
          </cell>
          <cell r="G52">
            <v>0.21048798995495299</v>
          </cell>
          <cell r="H52">
            <v>0.23406809036487</v>
          </cell>
          <cell r="I52">
            <v>0.41649150812444902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2.1276383080503077E-5</v>
          </cell>
          <cell r="F53">
            <v>6.1821260507659286E-2</v>
          </cell>
          <cell r="G53">
            <v>0.25391980054249413</v>
          </cell>
          <cell r="H53">
            <v>0.65098926795718182</v>
          </cell>
          <cell r="I53">
            <v>0.57362953177595899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3.2381994172506249E-3</v>
          </cell>
          <cell r="E54">
            <v>0.75390911322026388</v>
          </cell>
          <cell r="F54">
            <v>0.71109637337442977</v>
          </cell>
          <cell r="G54">
            <v>0.57080875562953126</v>
          </cell>
          <cell r="H54">
            <v>6.3463073581009836E-4</v>
          </cell>
          <cell r="I54">
            <v>3.791538749344764E-4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3.2381994172506249E-3</v>
          </cell>
          <cell r="E55">
            <v>0.75390911322026388</v>
          </cell>
          <cell r="F55">
            <v>0.71109637337442977</v>
          </cell>
          <cell r="G55">
            <v>0.57080875562953126</v>
          </cell>
          <cell r="H55">
            <v>6.3463073581009836E-4</v>
          </cell>
          <cell r="I55">
            <v>3.791538749344764E-4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5.9474588697484003E-2</v>
          </cell>
          <cell r="F56">
            <v>2.1021199328263999E-5</v>
          </cell>
          <cell r="G56">
            <v>1.3369829351672099E-5</v>
          </cell>
          <cell r="H56">
            <v>2.39309193519325E-5</v>
          </cell>
          <cell r="I56">
            <v>1.98662755894715E-5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5.9362861620008853E-2</v>
          </cell>
          <cell r="F57">
            <v>5.5997252503932553E-2</v>
          </cell>
          <cell r="G57">
            <v>4.495058465145569E-2</v>
          </cell>
          <cell r="H57">
            <v>5.2624057025027573E-5</v>
          </cell>
          <cell r="I57">
            <v>3.5735151043260198E-5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3.5652214106677344E-6</v>
          </cell>
          <cell r="H58">
            <v>2.9899253177335244E-6</v>
          </cell>
          <cell r="I58">
            <v>3.8041279956903443E-6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1.520987463632955E-5</v>
          </cell>
          <cell r="H59">
            <v>1.1612800412522379E-5</v>
          </cell>
          <cell r="I59">
            <v>1.27402400650964E-5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7.9583866990002801E-8</v>
          </cell>
          <cell r="H60">
            <v>3.7007892045809297E-8</v>
          </cell>
          <cell r="I60">
            <v>7.6096239594232896E-8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7.9583866990002801E-8</v>
          </cell>
          <cell r="H61">
            <v>1.0534118001022859E-7</v>
          </cell>
          <cell r="I61">
            <v>1.04744371223678E-7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2.2102591959884062E-4</v>
          </cell>
          <cell r="E62">
            <v>2.5765860308492387E-4</v>
          </cell>
          <cell r="F62">
            <v>2.2761344675978275E-4</v>
          </cell>
          <cell r="G62">
            <v>1.8782733752897886E-4</v>
          </cell>
          <cell r="H62">
            <v>8.4758624576350224E-5</v>
          </cell>
          <cell r="I62">
            <v>4.3659669972637945E-5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2.2855476859337202E-2</v>
          </cell>
          <cell r="E63">
            <v>2.66435278319616E-2</v>
          </cell>
          <cell r="F63">
            <v>2.3536668797642067E-2</v>
          </cell>
          <cell r="G63">
            <v>1.9422533674946452E-2</v>
          </cell>
          <cell r="H63">
            <v>8.2435762151179502E-3</v>
          </cell>
          <cell r="I63">
            <v>3.9261440527158303E-3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3.0969480839210321E-4</v>
          </cell>
          <cell r="E64">
            <v>3.6102341235720402E-4</v>
          </cell>
          <cell r="F64">
            <v>3.1892505145856577E-4</v>
          </cell>
          <cell r="G64">
            <v>2.6317796307515518E-4</v>
          </cell>
          <cell r="H64">
            <v>1.1170157473059565E-4</v>
          </cell>
          <cell r="I64">
            <v>5.319978391213867E-5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1.3442580872317822E-6</v>
          </cell>
          <cell r="H65">
            <v>3.6207651887522115E-6</v>
          </cell>
          <cell r="I65">
            <v>5.1393825187532763E-6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7.9494148300389409E-6</v>
          </cell>
          <cell r="H66">
            <v>1.9499461187786712E-5</v>
          </cell>
          <cell r="I66">
            <v>2.3856499659822889E-5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3.9337983017734298E-8</v>
          </cell>
          <cell r="H67">
            <v>3.81484435075922E-8</v>
          </cell>
          <cell r="I67">
            <v>9.1126482761579293E-8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3.9337983017734298E-8</v>
          </cell>
          <cell r="H68">
            <v>1.00449043307623E-7</v>
          </cell>
          <cell r="I68">
            <v>1.19968438292587E-7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4.8974213726142901</v>
          </cell>
          <cell r="E69">
            <v>10.339770750108681</v>
          </cell>
          <cell r="F69">
            <v>8.2206869074193492</v>
          </cell>
          <cell r="G69">
            <v>9.2969645978545294</v>
          </cell>
          <cell r="H69">
            <v>3.7808981898536702E-2</v>
          </cell>
          <cell r="I69">
            <v>1.6730489358080781E-2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3.8888454811149942E-2</v>
          </cell>
          <cell r="E70">
            <v>8.2103963898578644E-2</v>
          </cell>
          <cell r="F70">
            <v>6.5277170778779772E-2</v>
          </cell>
          <cell r="G70">
            <v>7.3823459354801196E-2</v>
          </cell>
          <cell r="H70">
            <v>3.2538800019452329E-4</v>
          </cell>
          <cell r="I70">
            <v>1.5850019821305725E-4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6.6360723206155714E-2</v>
          </cell>
          <cell r="E71">
            <v>0.14010529471691979</v>
          </cell>
          <cell r="F71">
            <v>0.11139142150974719</v>
          </cell>
          <cell r="G71">
            <v>0.12597513005222918</v>
          </cell>
          <cell r="H71">
            <v>5.1231682789345189E-4</v>
          </cell>
          <cell r="I71">
            <v>2.2670039780597304E-4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6.3199423916851615E-7</v>
          </cell>
          <cell r="H72">
            <v>2.8884359312865311E-6</v>
          </cell>
          <cell r="I72">
            <v>4.6952617132143697E-6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5.5875097461189724E-6</v>
          </cell>
          <cell r="H73">
            <v>2.3117787182117967E-5</v>
          </cell>
          <cell r="I73">
            <v>3.2150210625616207E-5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2.06947840814104E-8</v>
          </cell>
          <cell r="H74">
            <v>3.6084631573747097E-8</v>
          </cell>
          <cell r="I74">
            <v>8.9141985670244205E-8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2.06947840814104E-8</v>
          </cell>
          <cell r="H75">
            <v>7.7759189797772806E-8</v>
          </cell>
          <cell r="I75">
            <v>1.01501738665194E-7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3.1268308275468168E-5</v>
          </cell>
          <cell r="F76">
            <v>3.4601333576062669E-5</v>
          </cell>
          <cell r="G76">
            <v>1.2648564761595779E-4</v>
          </cell>
          <cell r="H76">
            <v>2.209530159630957E-4</v>
          </cell>
          <cell r="I76">
            <v>2.0168444180124513E-4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3.1268308275468168E-5</v>
          </cell>
          <cell r="F77">
            <v>3.4601333576062669E-5</v>
          </cell>
          <cell r="G77">
            <v>1.2648564761595779E-4</v>
          </cell>
          <cell r="H77">
            <v>2.2095301596309562E-4</v>
          </cell>
          <cell r="I77">
            <v>2.0168444180124513E-4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3.1480612212543515E-5</v>
          </cell>
          <cell r="F78">
            <v>3.5062342832388716E-5</v>
          </cell>
          <cell r="G78">
            <v>1.2649829744570303E-4</v>
          </cell>
          <cell r="H78">
            <v>2.2097511347444375E-4</v>
          </cell>
          <cell r="I78">
            <v>2.0170461226247103E-4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3.1480612212543515E-5</v>
          </cell>
          <cell r="F79">
            <v>3.5062342832388716E-5</v>
          </cell>
          <cell r="G79">
            <v>1.2649829744570303E-4</v>
          </cell>
          <cell r="H79">
            <v>2.2097511347444375E-4</v>
          </cell>
          <cell r="I79">
            <v>2.0170461226247103E-4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1.9922026278495599E-3</v>
          </cell>
          <cell r="F80">
            <v>7.4362203159668305E-4</v>
          </cell>
          <cell r="G80">
            <v>4.1913638420083799E-4</v>
          </cell>
          <cell r="H80">
            <v>7.5934108074307202E-4</v>
          </cell>
          <cell r="I80">
            <v>6.2879931308781596E-4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1.9922026278495599E-3</v>
          </cell>
          <cell r="F81">
            <v>2.7350510368714998E-3</v>
          </cell>
          <cell r="G81">
            <v>3.152794222400156E-3</v>
          </cell>
          <cell r="H81">
            <v>2.0296590099391594E-3</v>
          </cell>
          <cell r="I81">
            <v>1.5400099788814019E-3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7.5565125711886996</v>
          </cell>
          <cell r="E82">
            <v>17.565793968230029</v>
          </cell>
          <cell r="F82">
            <v>16.191983020710449</v>
          </cell>
          <cell r="G82">
            <v>11.30514948564225</v>
          </cell>
          <cell r="H82">
            <v>0.39547589065623334</v>
          </cell>
          <cell r="I82">
            <v>22.919504672770799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5.5858451345326902E-2</v>
          </cell>
          <cell r="E83">
            <v>0.12984800044633082</v>
          </cell>
          <cell r="F83">
            <v>0.11969266076459865</v>
          </cell>
          <cell r="G83">
            <v>8.356872784187766E-2</v>
          </cell>
          <cell r="H83">
            <v>3.2511926480055103E-3</v>
          </cell>
          <cell r="I83">
            <v>0.21260718848894822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0.10239176925729956</v>
          </cell>
          <cell r="E84">
            <v>0.23801888845840141</v>
          </cell>
          <cell r="F84">
            <v>0.21940356396626659</v>
          </cell>
          <cell r="G84">
            <v>0.15318630739352657</v>
          </cell>
          <cell r="H84">
            <v>5.3587519059110139E-3</v>
          </cell>
          <cell r="I84">
            <v>0.31056239393998436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3.1377642409523327E-3</v>
          </cell>
          <cell r="E85">
            <v>7.5407823745671674E-3</v>
          </cell>
          <cell r="F85">
            <v>2.5518852338456659E-4</v>
          </cell>
          <cell r="G85">
            <v>4.1254990784382183E-4</v>
          </cell>
          <cell r="H85">
            <v>4.4369291888406962E-4</v>
          </cell>
          <cell r="I85">
            <v>3.5694647291415637E-4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3.1377642409523327E-3</v>
          </cell>
          <cell r="E86">
            <v>7.5407823745671674E-3</v>
          </cell>
          <cell r="F86">
            <v>2.5518852338456653E-4</v>
          </cell>
          <cell r="G86">
            <v>4.1254990784382178E-4</v>
          </cell>
          <cell r="H86">
            <v>4.4369291888406956E-4</v>
          </cell>
          <cell r="I86">
            <v>3.5694647291415632E-4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3.1379426424750483E-3</v>
          </cell>
          <cell r="E87">
            <v>7.5415485758192971E-3</v>
          </cell>
          <cell r="F87">
            <v>2.55232116188005E-4</v>
          </cell>
          <cell r="G87">
            <v>4.125911669605171E-4</v>
          </cell>
          <cell r="H87">
            <v>4.4373729261333605E-4</v>
          </cell>
          <cell r="I87">
            <v>3.5698217113127809E-4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3.1379426424750483E-3</v>
          </cell>
          <cell r="E88">
            <v>7.5415485758192971E-3</v>
          </cell>
          <cell r="F88">
            <v>2.55232116188005E-4</v>
          </cell>
          <cell r="G88">
            <v>4.125911669605171E-4</v>
          </cell>
          <cell r="H88">
            <v>4.4373729261333605E-4</v>
          </cell>
          <cell r="I88">
            <v>3.5698217113127809E-4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3.3210440596668101E-3</v>
          </cell>
          <cell r="E89">
            <v>4.02231987903487E-3</v>
          </cell>
          <cell r="F89">
            <v>3.5289366112498501E-3</v>
          </cell>
          <cell r="G89">
            <v>3.8137287053235601E-3</v>
          </cell>
          <cell r="H89">
            <v>2.00413089973905E-3</v>
          </cell>
          <cell r="I89">
            <v>1.54077658304505E-3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3.3210440596668101E-3</v>
          </cell>
          <cell r="E90">
            <v>7.3428092542515335E-3</v>
          </cell>
          <cell r="F90">
            <v>1.0869910476398337E-2</v>
          </cell>
          <cell r="G90">
            <v>1.4680629700892853E-2</v>
          </cell>
          <cell r="H90">
            <v>8.2714071427963907E-3</v>
          </cell>
          <cell r="I90">
            <v>4.2799097032049172E-3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12.984970376638399</v>
          </cell>
          <cell r="E91">
            <v>19.18137709807441</v>
          </cell>
          <cell r="F91">
            <v>17.730049389411988</v>
          </cell>
          <cell r="G91">
            <v>12.509950304309459</v>
          </cell>
          <cell r="H91">
            <v>4.2234248358853289E-2</v>
          </cell>
          <cell r="I91">
            <v>1.6676836149097461E-2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9.1450029395595503E-2</v>
          </cell>
          <cell r="E92">
            <v>0.13508983452305867</v>
          </cell>
          <cell r="F92">
            <v>0.12486848185377533</v>
          </cell>
          <cell r="G92">
            <v>8.8104577052004598E-2</v>
          </cell>
          <cell r="H92">
            <v>3.2161610048778361E-4</v>
          </cell>
          <cell r="I92">
            <v>1.3812632134534221E-4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0.17594810808453162</v>
          </cell>
          <cell r="E93">
            <v>0.2599102587814961</v>
          </cell>
          <cell r="F93">
            <v>0.24024457167224908</v>
          </cell>
          <cell r="G93">
            <v>0.1695115217386105</v>
          </cell>
          <cell r="H93">
            <v>5.7227978806034319E-4</v>
          </cell>
          <cell r="I93">
            <v>2.2597338955416608E-4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1.7504663561567477E-2</v>
          </cell>
          <cell r="F94">
            <v>0.14338817115679003</v>
          </cell>
          <cell r="G94">
            <v>0.80347624599463652</v>
          </cell>
          <cell r="H94">
            <v>2.9504603578734057</v>
          </cell>
          <cell r="I94">
            <v>3.4978474302015714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1.7504663561567473E-2</v>
          </cell>
          <cell r="F95">
            <v>0.14338817115679003</v>
          </cell>
          <cell r="G95">
            <v>0.80347624599463652</v>
          </cell>
          <cell r="H95">
            <v>2.9504603578734052</v>
          </cell>
          <cell r="I95">
            <v>3.497847430201571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1.7506237378147091E-2</v>
          </cell>
          <cell r="F96">
            <v>0.14340252345553645</v>
          </cell>
          <cell r="G96">
            <v>0.80355660165458076</v>
          </cell>
          <cell r="H96">
            <v>2.9507554334154338</v>
          </cell>
          <cell r="I96">
            <v>3.4981972499245919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1.7506237378147091E-2</v>
          </cell>
          <cell r="F97">
            <v>0.14340252345553645</v>
          </cell>
          <cell r="G97">
            <v>0.80355660165458076</v>
          </cell>
          <cell r="H97">
            <v>2.9507554334154338</v>
          </cell>
          <cell r="I97">
            <v>3.4981972499245919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2.4956431016468399E-3</v>
          </cell>
          <cell r="F98">
            <v>5.50148127571698</v>
          </cell>
          <cell r="G98">
            <v>18.042135696996802</v>
          </cell>
          <cell r="H98">
            <v>19.175597394828301</v>
          </cell>
          <cell r="I98">
            <v>36.500086684259898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2.4956431016468399E-3</v>
          </cell>
          <cell r="F99">
            <v>5.5039754645557029</v>
          </cell>
          <cell r="G99">
            <v>20.330709759799149</v>
          </cell>
          <cell r="H99">
            <v>39.969715486954506</v>
          </cell>
          <cell r="I99">
            <v>39.575811991184892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45.392746107831201</v>
          </cell>
          <cell r="F100">
            <v>115.74941722735699</v>
          </cell>
          <cell r="G100">
            <v>359.90843327708131</v>
          </cell>
          <cell r="H100">
            <v>710.96482453482895</v>
          </cell>
          <cell r="I100">
            <v>772.55591295493775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0.28534115071922928</v>
          </cell>
          <cell r="F101">
            <v>0.72760682573104307</v>
          </cell>
          <cell r="G101">
            <v>2.2624030337552141</v>
          </cell>
          <cell r="H101">
            <v>4.4691616733596202</v>
          </cell>
          <cell r="I101">
            <v>4.8563264419791548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0.61927348032511798</v>
          </cell>
          <cell r="F102">
            <v>1.5791189253391116</v>
          </cell>
          <cell r="G102">
            <v>4.9100741238346695</v>
          </cell>
          <cell r="H102">
            <v>9.6993836907889399</v>
          </cell>
          <cell r="I102">
            <v>10.539644105797233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1.9888823695247498E-2</v>
          </cell>
          <cell r="F103">
            <v>4.4034991144469599E-2</v>
          </cell>
          <cell r="G103">
            <v>0.125069882561573</v>
          </cell>
          <cell r="H103">
            <v>0.181899246043603</v>
          </cell>
          <cell r="I103">
            <v>0.33470531337668802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1.9888823695247498E-2</v>
          </cell>
          <cell r="F104">
            <v>6.3923814839717097E-2</v>
          </cell>
          <cell r="G104">
            <v>0.186358519183251</v>
          </cell>
          <cell r="H104">
            <v>0.42818264555025998</v>
          </cell>
          <cell r="I104">
            <v>0.465261152690219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4.378344933370527E-4</v>
          </cell>
          <cell r="E105">
            <v>2.1543987866410713E-5</v>
          </cell>
          <cell r="F105">
            <v>1.8491623132125746E-5</v>
          </cell>
          <cell r="G105">
            <v>4.1922252563168085E-6</v>
          </cell>
          <cell r="H105">
            <v>8.2174826514211743E-5</v>
          </cell>
          <cell r="I105">
            <v>1.0678391485425009E-4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2.5096737216744876E-3</v>
          </cell>
          <cell r="E106">
            <v>1.2310094469877481E-4</v>
          </cell>
          <cell r="F106">
            <v>1.0564403943082335E-4</v>
          </cell>
          <cell r="G106">
            <v>2.3652456703348205E-5</v>
          </cell>
          <cell r="H106">
            <v>4.0498473441339641E-4</v>
          </cell>
          <cell r="I106">
            <v>4.9247342134934756E-4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E107">
            <v>1.03867424883659E-8</v>
          </cell>
          <cell r="F107">
            <v>1.31568617965377E-8</v>
          </cell>
          <cell r="G107">
            <v>1.7885387600907899E-8</v>
          </cell>
          <cell r="H107">
            <v>1.52366559398276E-6</v>
          </cell>
          <cell r="I107">
            <v>1.81371168900228E-6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1.00638990780697E-5</v>
          </cell>
          <cell r="E108">
            <v>3.958339422304626E-7</v>
          </cell>
          <cell r="F108">
            <v>4.1232433008689818E-7</v>
          </cell>
          <cell r="G108">
            <v>1.0789499364836497E-7</v>
          </cell>
          <cell r="H108">
            <v>1.60829434256275E-6</v>
          </cell>
          <cell r="I108">
            <v>2.0810976863032799E-6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0.10075408666381562</v>
          </cell>
          <cell r="F109">
            <v>0.11539181185969673</v>
          </cell>
          <cell r="G109">
            <v>0.13956874399085645</v>
          </cell>
          <cell r="H109">
            <v>6.7869083844788124E-4</v>
          </cell>
          <cell r="I109">
            <v>7.4459806827216306E-4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0.10075408666381562</v>
          </cell>
          <cell r="F110">
            <v>0.11539181185969673</v>
          </cell>
          <cell r="G110">
            <v>0.13956874399085645</v>
          </cell>
          <cell r="H110">
            <v>6.7869083844788124E-4</v>
          </cell>
          <cell r="I110">
            <v>7.4459806827216306E-4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0.10076395810094162</v>
          </cell>
          <cell r="F111">
            <v>0.11540336424251131</v>
          </cell>
          <cell r="G111">
            <v>0.13958270226107447</v>
          </cell>
          <cell r="H111">
            <v>6.7875871431931573E-4</v>
          </cell>
          <cell r="I111">
            <v>7.4467253552571301E-4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0.10076395810094162</v>
          </cell>
          <cell r="F112">
            <v>0.11540336424251131</v>
          </cell>
          <cell r="G112">
            <v>0.13958270226107447</v>
          </cell>
          <cell r="H112">
            <v>6.7875871431931573E-4</v>
          </cell>
          <cell r="I112">
            <v>7.4467253552571301E-4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5.3171349793790599</v>
          </cell>
          <cell r="F113">
            <v>3.5126999318160199E-3</v>
          </cell>
          <cell r="G113">
            <v>2.2088479544241E-3</v>
          </cell>
          <cell r="H113">
            <v>3.8214297876126798E-3</v>
          </cell>
          <cell r="I113">
            <v>3.18926983337836E-3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5.3171349793790599</v>
          </cell>
          <cell r="F114">
            <v>5.320640311411684</v>
          </cell>
          <cell r="G114">
            <v>5.3228458619654946</v>
          </cell>
          <cell r="H114">
            <v>1.0279287601075306E-2</v>
          </cell>
          <cell r="I114">
            <v>7.7883007217833524E-3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61.350226780645798</v>
          </cell>
          <cell r="E115">
            <v>113.707034687636</v>
          </cell>
          <cell r="F115">
            <v>40.005742988516303</v>
          </cell>
          <cell r="G115">
            <v>19.9866482542688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0.23075603949191575</v>
          </cell>
          <cell r="E116">
            <v>0.43167125511486593</v>
          </cell>
          <cell r="F116">
            <v>0.15397926808690346</v>
          </cell>
          <cell r="G116">
            <v>7.6927191943069573E-2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0.83130388591660953</v>
          </cell>
          <cell r="E117">
            <v>1.5407457274747491</v>
          </cell>
          <cell r="F117">
            <v>0.54208323832677874</v>
          </cell>
          <cell r="G117">
            <v>0.27082179206326329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2.50950444030969E-2</v>
          </cell>
          <cell r="E119">
            <v>2.6566855109826638E-2</v>
          </cell>
          <cell r="F119">
            <v>2.9172995324895635E-2</v>
          </cell>
          <cell r="G119">
            <v>3.1645962523309881E-2</v>
          </cell>
          <cell r="H119">
            <v>3.3884010910770222E-2</v>
          </cell>
          <cell r="I119">
            <v>3.6426158920123061E-2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1.5023345305781726</v>
          </cell>
          <cell r="E120">
            <v>1.5904456337775688</v>
          </cell>
          <cell r="F120">
            <v>1.7464642633418741</v>
          </cell>
          <cell r="G120">
            <v>1.894510385735122</v>
          </cell>
          <cell r="H120">
            <v>2.0284929091201613</v>
          </cell>
          <cell r="I120">
            <v>2.1806805950610535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1.3587337516845601E-4</v>
          </cell>
          <cell r="F121">
            <v>2.40585009190826E-4</v>
          </cell>
          <cell r="G121">
            <v>2.2831412696636499E-4</v>
          </cell>
          <cell r="H121">
            <v>1.03205055175352E-4</v>
          </cell>
          <cell r="I121">
            <v>1.49581955593802E-3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2.4525378628516359E-3</v>
          </cell>
          <cell r="F122">
            <v>2.6931228720424617E-3</v>
          </cell>
          <cell r="G122">
            <v>2.921436999008827E-3</v>
          </cell>
          <cell r="H122">
            <v>3.1278403225558139E-3</v>
          </cell>
          <cell r="I122">
            <v>3.3626176805457795E-3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811.41864939060804</v>
          </cell>
          <cell r="E123">
            <v>545.25563003801403</v>
          </cell>
          <cell r="F123">
            <v>415.64450909293203</v>
          </cell>
          <cell r="G123">
            <v>199.76231794366399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2.8674919172741724</v>
          </cell>
          <cell r="E124">
            <v>1.9931024567090854</v>
          </cell>
          <cell r="F124">
            <v>1.5950355345885887</v>
          </cell>
          <cell r="G124">
            <v>0.76658776579841326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11.069831506011027</v>
          </cell>
          <cell r="E125">
            <v>7.4386852665486156</v>
          </cell>
          <cell r="F125">
            <v>5.6704571499717815</v>
          </cell>
          <cell r="G125">
            <v>2.7252703675806882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0.21696570926236677</v>
          </cell>
          <cell r="E127">
            <v>0.22240606708110891</v>
          </cell>
          <cell r="F127">
            <v>0.1595922852490175</v>
          </cell>
          <cell r="G127">
            <v>0.11645631137342023</v>
          </cell>
          <cell r="H127">
            <v>3.003999473149447E-3</v>
          </cell>
          <cell r="I127">
            <v>1.141109917192396E-3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2.3690870261718166E-3</v>
          </cell>
          <cell r="E128">
            <v>2.4266166206341386E-3</v>
          </cell>
          <cell r="F128">
            <v>1.7390872041143646E-3</v>
          </cell>
          <cell r="G128">
            <v>1.2858696048927414E-3</v>
          </cell>
          <cell r="H128">
            <v>3.2703675617062386E-5</v>
          </cell>
          <cell r="I128">
            <v>1.3724847106603884E-5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3.8469097386944514E-3</v>
          </cell>
          <cell r="E129">
            <v>3.9433699837076123E-3</v>
          </cell>
          <cell r="F129">
            <v>2.8296504476776254E-3</v>
          </cell>
          <cell r="G129">
            <v>2.0648282158407917E-3</v>
          </cell>
          <cell r="H129">
            <v>5.326240200619593E-5</v>
          </cell>
          <cell r="I129">
            <v>2.0232445340290702E-5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8.2263161616149095E-7</v>
          </cell>
          <cell r="F130">
            <v>3.3295516860698499E-6</v>
          </cell>
          <cell r="G130">
            <v>2.0857171039323102E-6</v>
          </cell>
          <cell r="H130">
            <v>1.50083670645123E-6</v>
          </cell>
          <cell r="I130">
            <v>7.2316479901948103E-7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2.5911701384945561E-4</v>
          </cell>
          <cell r="F131">
            <v>2.6121195957627848E-4</v>
          </cell>
          <cell r="G131">
            <v>1.9404669654471854E-4</v>
          </cell>
          <cell r="H131">
            <v>4.6040471313074927E-6</v>
          </cell>
          <cell r="I131">
            <v>1.9882136318372398E-6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0.74030306758654185</v>
          </cell>
          <cell r="E132">
            <v>1.9039902571278775</v>
          </cell>
          <cell r="F132">
            <v>2.6827593604509752</v>
          </cell>
          <cell r="G132">
            <v>8.3553144691894587</v>
          </cell>
          <cell r="H132">
            <v>21.299087917183666</v>
          </cell>
          <cell r="I132">
            <v>20.031770954705653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0.74030306758654185</v>
          </cell>
          <cell r="E133">
            <v>1.9039902571278775</v>
          </cell>
          <cell r="F133">
            <v>2.6827593604509752</v>
          </cell>
          <cell r="G133">
            <v>8.3553144691894587</v>
          </cell>
          <cell r="H133">
            <v>21.299087917183666</v>
          </cell>
          <cell r="I133">
            <v>20.031770954705653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2.4031326294216401E-8</v>
          </cell>
          <cell r="E134">
            <v>3.1994327853361299E-8</v>
          </cell>
          <cell r="F134">
            <v>0.25396053280831299</v>
          </cell>
          <cell r="G134">
            <v>3.84611587299749</v>
          </cell>
          <cell r="H134">
            <v>4.9463531203823798</v>
          </cell>
          <cell r="I134">
            <v>11.612184632610701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1.2762579810893762</v>
          </cell>
          <cell r="E135">
            <v>1.276258013083704</v>
          </cell>
          <cell r="F135">
            <v>1.530218545892017</v>
          </cell>
          <cell r="G135">
            <v>5.3763344188895097</v>
          </cell>
          <cell r="H135">
            <v>16.646889442343799</v>
          </cell>
          <cell r="I135">
            <v>19.021014891190401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3.1669560559289747</v>
          </cell>
          <cell r="E136">
            <v>2.7433824292607301</v>
          </cell>
          <cell r="F136">
            <v>2.7001070626253876</v>
          </cell>
          <cell r="G136">
            <v>2.3453341233703631</v>
          </cell>
          <cell r="H136">
            <v>1.0651463490869473E-2</v>
          </cell>
          <cell r="I136">
            <v>3.6613334599783481E-3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3.5452856596033429E-2</v>
          </cell>
          <cell r="E137">
            <v>3.194435509864809E-2</v>
          </cell>
          <cell r="F137">
            <v>3.1454814833231606E-2</v>
          </cell>
          <cell r="G137">
            <v>2.7403671220899289E-2</v>
          </cell>
          <cell r="H137">
            <v>9.2349183026013947E-5</v>
          </cell>
          <cell r="I137">
            <v>3.5196018118452505E-5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5.6151703119308179E-2</v>
          </cell>
          <cell r="E138">
            <v>4.8641532433700868E-2</v>
          </cell>
          <cell r="F138">
            <v>4.7874238699031631E-2</v>
          </cell>
          <cell r="G138">
            <v>4.158393835763062E-2</v>
          </cell>
          <cell r="H138">
            <v>1.8885573565371422E-4</v>
          </cell>
          <cell r="I138">
            <v>6.4917259928694185E-5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3.9930090447114199E-7</v>
          </cell>
          <cell r="F139">
            <v>4.5070768994734903E-6</v>
          </cell>
          <cell r="G139">
            <v>4.4494161823262802E-6</v>
          </cell>
          <cell r="H139">
            <v>2.4242254174430001E-6</v>
          </cell>
          <cell r="I139">
            <v>1.12040377176233E-6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2.6901932409854781E-3</v>
          </cell>
          <cell r="E140">
            <v>2.4235734920490209E-3</v>
          </cell>
          <cell r="F140">
            <v>2.3887070650000937E-3</v>
          </cell>
          <cell r="G140">
            <v>2.0796792764952261E-3</v>
          </cell>
          <cell r="H140">
            <v>7.9200926305673608E-6</v>
          </cell>
          <cell r="I140">
            <v>3.2120635608316598E-6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326.26826417883547</v>
          </cell>
          <cell r="E141">
            <v>384.71521316029208</v>
          </cell>
          <cell r="F141">
            <v>384.67137799181597</v>
          </cell>
          <cell r="G141">
            <v>152.50179370467592</v>
          </cell>
          <cell r="H141">
            <v>2.9299009520054528E-2</v>
          </cell>
          <cell r="I141">
            <v>1.324618628862315E-2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1.5227982052891254</v>
          </cell>
          <cell r="E142">
            <v>1.7955887852665917</v>
          </cell>
          <cell r="F142">
            <v>1.7953841925335221</v>
          </cell>
          <cell r="G142">
            <v>0.71177458322934584</v>
          </cell>
          <cell r="H142">
            <v>1.3674783609794405E-4</v>
          </cell>
          <cell r="I142">
            <v>6.1824182495985523E-5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4.4511359369554642</v>
          </cell>
          <cell r="E143">
            <v>5.248502225924855</v>
          </cell>
          <cell r="F143">
            <v>5.2479042017982955</v>
          </cell>
          <cell r="G143">
            <v>2.0805156030651526</v>
          </cell>
          <cell r="H143">
            <v>3.9971363601711555E-4</v>
          </cell>
          <cell r="I143">
            <v>1.8071195482432669E-4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2.97807797303835E-7</v>
          </cell>
          <cell r="F144">
            <v>4.1485946539591203E-6</v>
          </cell>
          <cell r="G144">
            <v>1.09226009407444E-5</v>
          </cell>
          <cell r="H144">
            <v>3.8872745738654204E-6</v>
          </cell>
          <cell r="I144">
            <v>2.3044338786618099E-6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0.10616893510551792</v>
          </cell>
          <cell r="E145">
            <v>0.1251562978077973</v>
          </cell>
          <cell r="F145">
            <v>0.12516044640245125</v>
          </cell>
          <cell r="G145">
            <v>7.0858235608030895E-2</v>
          </cell>
          <cell r="H145">
            <v>1.20429844678026E-5</v>
          </cell>
          <cell r="I145">
            <v>5.3456511020873903E-6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0.25957765587711773</v>
          </cell>
          <cell r="E146">
            <v>0.27597515659496735</v>
          </cell>
          <cell r="F146">
            <v>1.9413075026026863</v>
          </cell>
          <cell r="G146">
            <v>7.9456536110895639</v>
          </cell>
          <cell r="H146">
            <v>2.7182780536664262</v>
          </cell>
          <cell r="I146">
            <v>2.2400798586082449E-2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2.153943141826748E-3</v>
          </cell>
          <cell r="E147">
            <v>2.3097729304103289E-3</v>
          </cell>
          <cell r="F147">
            <v>1.7009295730702562E-2</v>
          </cell>
          <cell r="G147">
            <v>6.2323779304641821E-2</v>
          </cell>
          <cell r="H147">
            <v>2.0869849475802747E-2</v>
          </cell>
          <cell r="I147">
            <v>2.0414652852122439E-4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4.6024407070410943E-3</v>
          </cell>
          <cell r="E148">
            <v>4.8931765353717668E-3</v>
          </cell>
          <cell r="F148">
            <v>3.4420345790827901E-2</v>
          </cell>
          <cell r="G148">
            <v>0.14088038317534693</v>
          </cell>
          <cell r="H148">
            <v>4.8196419391248635E-2</v>
          </cell>
          <cell r="I148">
            <v>3.9717727989507914E-4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7.1728918529778496E-7</v>
          </cell>
          <cell r="F149">
            <v>1.0280026369280501E-3</v>
          </cell>
          <cell r="G149">
            <v>3.4483110270395099E-3</v>
          </cell>
          <cell r="H149">
            <v>1.0657906113810399E-5</v>
          </cell>
          <cell r="I149">
            <v>4.4641190218846002E-6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1.5923620160828309E-4</v>
          </cell>
          <cell r="F150">
            <v>1.1718311623208431E-3</v>
          </cell>
          <cell r="G150">
            <v>4.2862477181966905E-3</v>
          </cell>
          <cell r="H150">
            <v>1.4364631135599841E-3</v>
          </cell>
          <cell r="I150">
            <v>1.4917801198753E-5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1.1653922330833099E-3</v>
          </cell>
          <cell r="E151">
            <v>4.32961388433405E-3</v>
          </cell>
          <cell r="F151">
            <v>0.14637508800731819</v>
          </cell>
          <cell r="G151">
            <v>0.15835408442549481</v>
          </cell>
          <cell r="H151">
            <v>7.5742258663978514</v>
          </cell>
          <cell r="I151">
            <v>7.1327837381029955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1.5538563107777529E-5</v>
          </cell>
          <cell r="E152">
            <v>4.1491937315699143E-5</v>
          </cell>
          <cell r="F152">
            <v>1.157348652763832E-3</v>
          </cell>
          <cell r="G152">
            <v>1.2464429237267483E-3</v>
          </cell>
          <cell r="H152">
            <v>6.6122426208637855E-2</v>
          </cell>
          <cell r="I152">
            <v>7.26135654598217E-2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2.0662982856087143E-5</v>
          </cell>
          <cell r="E153">
            <v>7.6766203622944125E-5</v>
          </cell>
          <cell r="F153">
            <v>2.5953029788531629E-3</v>
          </cell>
          <cell r="G153">
            <v>2.8076965323669241E-3</v>
          </cell>
          <cell r="H153">
            <v>0.13429478486521024</v>
          </cell>
          <cell r="I153">
            <v>0.12646779677487574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7.3417440963291405E-7</v>
          </cell>
          <cell r="F154">
            <v>9.0107088238918894E-5</v>
          </cell>
          <cell r="G154">
            <v>1.9115733773627599E-5</v>
          </cell>
          <cell r="H154">
            <v>2.56273377913509E-3</v>
          </cell>
          <cell r="I154">
            <v>5.3207361539633104E-3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3.292668001702813E-6</v>
          </cell>
          <cell r="F155">
            <v>9.2088850640184203E-5</v>
          </cell>
          <cell r="G155">
            <v>9.9107165710297045E-5</v>
          </cell>
          <cell r="H155">
            <v>5.2100854489574213E-3</v>
          </cell>
          <cell r="I155">
            <v>6.6389500437970504E-3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4.38655004614384E-4</v>
          </cell>
          <cell r="F156">
            <v>3.0731695594353216E-2</v>
          </cell>
          <cell r="G156">
            <v>0.10575764314981539</v>
          </cell>
          <cell r="H156">
            <v>4.8222461156708543E-2</v>
          </cell>
          <cell r="I156">
            <v>5.5282084938982502E-3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3.081142924834401E-6</v>
          </cell>
          <cell r="F157">
            <v>2.2993804881927358E-4</v>
          </cell>
          <cell r="G157">
            <v>8.5273040333213505E-4</v>
          </cell>
          <cell r="H157">
            <v>4.1241878320415247E-4</v>
          </cell>
          <cell r="I157">
            <v>5.5111860028038228E-5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5.9438347508724124E-6</v>
          </cell>
          <cell r="F158">
            <v>4.1641863948988135E-4</v>
          </cell>
          <cell r="G158">
            <v>1.4330303949839477E-3</v>
          </cell>
          <cell r="H158">
            <v>6.534208828822295E-4</v>
          </cell>
          <cell r="I158">
            <v>7.4907974172063106E-5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3.6854146912660699E-7</v>
          </cell>
          <cell r="F159">
            <v>3.4512094458297301E-5</v>
          </cell>
          <cell r="G159">
            <v>1.0444767303409501E-4</v>
          </cell>
          <cell r="H159">
            <v>5.6806180592707302E-6</v>
          </cell>
          <cell r="I159">
            <v>1.53351882827682E-6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3.6363502092859098E-7</v>
          </cell>
          <cell r="F160">
            <v>3.4395450767730798E-5</v>
          </cell>
          <cell r="G160">
            <v>1.2924334095816399E-4</v>
          </cell>
          <cell r="H160">
            <v>6.1827356262378704E-5</v>
          </cell>
          <cell r="I160">
            <v>8.1337091273847405E-6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2.8779804648019405E-2</v>
          </cell>
          <cell r="G161">
            <v>3.0438609296038813E-2</v>
          </cell>
          <cell r="H161">
            <v>3.190297981244189E-2</v>
          </cell>
          <cell r="I161">
            <v>3.2968777271244219E-2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0.35085968857730543</v>
          </cell>
          <cell r="G162">
            <v>0.44923092922422131</v>
          </cell>
          <cell r="H162">
            <v>0.47084297205490083</v>
          </cell>
          <cell r="I162">
            <v>0.48657263887791485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5.6950534499629096E-4</v>
          </cell>
          <cell r="F163">
            <v>1.6728068197079018E-2</v>
          </cell>
          <cell r="G163">
            <v>0.40430752263129527</v>
          </cell>
          <cell r="H163">
            <v>0.17534541568038325</v>
          </cell>
          <cell r="I163">
            <v>9.358760612450669E-3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3.220538158310959E-6</v>
          </cell>
          <cell r="F164">
            <v>1.0097506716840166E-4</v>
          </cell>
          <cell r="G164">
            <v>2.6995268907963115E-3</v>
          </cell>
          <cell r="H164">
            <v>1.1971167874122841E-3</v>
          </cell>
          <cell r="I164">
            <v>7.8113860181705882E-5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7.7168745934456768E-6</v>
          </cell>
          <cell r="F165">
            <v>2.2666759074632873E-4</v>
          </cell>
          <cell r="G165">
            <v>5.4784217158712119E-3</v>
          </cell>
          <cell r="H165">
            <v>2.3759541420106125E-3</v>
          </cell>
          <cell r="I165">
            <v>1.2681247442345101E-4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2.74547832039906E-7</v>
          </cell>
          <cell r="F166">
            <v>9.1436638464492592E-6</v>
          </cell>
          <cell r="G166">
            <v>2.78670691421401E-4</v>
          </cell>
          <cell r="H166">
            <v>5.4606276890339201E-6</v>
          </cell>
          <cell r="I166">
            <v>1.9843393413681702E-6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2.7089273531775502E-7</v>
          </cell>
          <cell r="F167">
            <v>9.2773200617917699E-6</v>
          </cell>
          <cell r="G167">
            <v>2.72354886956168E-4</v>
          </cell>
          <cell r="H167">
            <v>1.2369095379190101E-4</v>
          </cell>
          <cell r="I167">
            <v>7.6612365552049305E-6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4.6118722928721899E-4</v>
          </cell>
          <cell r="F168">
            <v>2.4760989977292844E-2</v>
          </cell>
          <cell r="G168">
            <v>104.58923873646495</v>
          </cell>
          <cell r="H168">
            <v>51.457882158809774</v>
          </cell>
          <cell r="I168">
            <v>2.7045479037598268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3.5362015114196669E-6</v>
          </cell>
          <cell r="F169">
            <v>1.9998816991391235E-4</v>
          </cell>
          <cell r="G169">
            <v>0.91766769433602557</v>
          </cell>
          <cell r="H169">
            <v>0.45930213776189044</v>
          </cell>
          <cell r="I169">
            <v>2.6030110478586565E-2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6.2917766614900293E-6</v>
          </cell>
          <cell r="F170">
            <v>3.3780341033141708E-4</v>
          </cell>
          <cell r="G170">
            <v>1.426865467073192</v>
          </cell>
          <cell r="H170">
            <v>0.70201749193465046</v>
          </cell>
          <cell r="I170">
            <v>3.6896970037650974E-2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4.0681276947686299E-7</v>
          </cell>
          <cell r="F171">
            <v>2.9791867634123601E-5</v>
          </cell>
          <cell r="G171">
            <v>0.14706364357357299</v>
          </cell>
          <cell r="H171">
            <v>3.0594601399203798E-5</v>
          </cell>
          <cell r="I171">
            <v>3.1718450560835198E-6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4.0139680968145601E-7</v>
          </cell>
          <cell r="F172">
            <v>2.97736653893535E-5</v>
          </cell>
          <cell r="G172">
            <v>0.13946275608811601</v>
          </cell>
          <cell r="H172">
            <v>6.9801582252422001E-2</v>
          </cell>
          <cell r="I172">
            <v>3.9555699346565604E-3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5.5871111006596203E-4</v>
          </cell>
          <cell r="F173">
            <v>1.7331941604492931E-2</v>
          </cell>
          <cell r="G173">
            <v>8.2948318998339127E-2</v>
          </cell>
          <cell r="H173">
            <v>4.8713996919301644E-2</v>
          </cell>
          <cell r="I173">
            <v>1.0709171874934311E-2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2.9371693640022411E-6</v>
          </cell>
          <cell r="F174">
            <v>9.7317576460278794E-5</v>
          </cell>
          <cell r="G174">
            <v>5.0775274660154707E-4</v>
          </cell>
          <cell r="H174">
            <v>3.2628703853162497E-4</v>
          </cell>
          <cell r="I174">
            <v>8.6768016682123449E-5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7.5706112475062579E-6</v>
          </cell>
          <cell r="F175">
            <v>2.3485015724245109E-4</v>
          </cell>
          <cell r="G175">
            <v>1.1239609620371147E-3</v>
          </cell>
          <cell r="H175">
            <v>6.6008125906912767E-4</v>
          </cell>
          <cell r="I175">
            <v>1.4511073001266005E-4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2.4059871369649101E-7</v>
          </cell>
          <cell r="F176">
            <v>7.0674170182348898E-6</v>
          </cell>
          <cell r="G176">
            <v>3.0813507286719499E-5</v>
          </cell>
          <cell r="H176">
            <v>5.0288929793194596E-6</v>
          </cell>
          <cell r="I176">
            <v>2.8304313612328199E-6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2.37395586710378E-7</v>
          </cell>
          <cell r="F177">
            <v>7.1971348049878104E-6</v>
          </cell>
          <cell r="G177">
            <v>3.5525723076006598E-5</v>
          </cell>
          <cell r="H177">
            <v>2.4348795082548801E-5</v>
          </cell>
          <cell r="I177">
            <v>7.0483575746413003E-6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6.1466881822090202E-4</v>
          </cell>
          <cell r="F178">
            <v>1.5274531998864837E-2</v>
          </cell>
          <cell r="G178">
            <v>100.56330160074074</v>
          </cell>
          <cell r="H178">
            <v>29.297339667214917</v>
          </cell>
          <cell r="I178">
            <v>2.618074829870639E-2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3.7911687407578339E-6</v>
          </cell>
          <cell r="F179">
            <v>9.9453062915670908E-5</v>
          </cell>
          <cell r="G179">
            <v>0.71544139196702516</v>
          </cell>
          <cell r="H179">
            <v>0.20850063900388513</v>
          </cell>
          <cell r="I179">
            <v>2.2428675880713356E-4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8.3856591844597824E-6</v>
          </cell>
          <cell r="F180">
            <v>2.0838379261752779E-4</v>
          </cell>
          <cell r="G180">
            <v>1.3719413588095595</v>
          </cell>
          <cell r="H180">
            <v>0.39969085494154077</v>
          </cell>
          <cell r="I180">
            <v>3.5717255523474002E-4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3.06920476018813E-7</v>
          </cell>
          <cell r="F181">
            <v>8.3296563385704808E-6</v>
          </cell>
          <cell r="G181">
            <v>5.7244464974974298E-2</v>
          </cell>
          <cell r="H181">
            <v>2.0218871709753499E-5</v>
          </cell>
          <cell r="I181">
            <v>4.4741863299278502E-6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3.0283439740175703E-7</v>
          </cell>
          <cell r="F182">
            <v>8.5042629221460505E-6</v>
          </cell>
          <cell r="G182">
            <v>5.4283099703781999E-2</v>
          </cell>
          <cell r="H182">
            <v>2.1976681305133899E-2</v>
          </cell>
          <cell r="I182">
            <v>2.2398852744679101E-5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7.8070647808713796E-4</v>
          </cell>
          <cell r="F183">
            <v>3.1493717152548256E-2</v>
          </cell>
          <cell r="G183">
            <v>371.45178373998499</v>
          </cell>
          <cell r="H183">
            <v>291.80589784649243</v>
          </cell>
          <cell r="I183">
            <v>260.38201624974897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4.1608543825790454E-6</v>
          </cell>
          <cell r="F184">
            <v>1.7898013931594224E-4</v>
          </cell>
          <cell r="G184">
            <v>2.3370592279407387</v>
          </cell>
          <cell r="H184">
            <v>2.0695769391393051</v>
          </cell>
          <cell r="I184">
            <v>2.3434538600223012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1.0578678564866365E-5</v>
          </cell>
          <cell r="F185">
            <v>4.2674413485837827E-4</v>
          </cell>
          <cell r="G185">
            <v>5.0332220018968181</v>
          </cell>
          <cell r="H185">
            <v>3.9540094559145209</v>
          </cell>
          <cell r="I185">
            <v>3.5282116023001242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3.48498679810057E-7</v>
          </cell>
          <cell r="F186">
            <v>1.4916801519389501E-5</v>
          </cell>
          <cell r="G186">
            <v>0.19407668114039101</v>
          </cell>
          <cell r="H186">
            <v>0.11581061694054</v>
          </cell>
          <cell r="I186">
            <v>0.22399114611818999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3.4385906429102898E-7</v>
          </cell>
          <cell r="F187">
            <v>1.5042388914064399E-5</v>
          </cell>
          <cell r="G187">
            <v>0.184024650459577</v>
          </cell>
          <cell r="H187">
            <v>0.23278548590798101</v>
          </cell>
          <cell r="I187">
            <v>0.26360259017805798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5.9972521509878E-4</v>
          </cell>
          <cell r="F188">
            <v>1.4981896001111113E-2</v>
          </cell>
          <cell r="G188">
            <v>0.11712066217781285</v>
          </cell>
          <cell r="H188">
            <v>97.085251802927729</v>
          </cell>
          <cell r="I188">
            <v>173.62837971759404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3.4386549902838765E-6</v>
          </cell>
          <cell r="F189">
            <v>9.0727770237463166E-5</v>
          </cell>
          <cell r="G189">
            <v>7.6806954675106675E-4</v>
          </cell>
          <cell r="H189">
            <v>0.77785462911510983</v>
          </cell>
          <cell r="I189">
            <v>1.6093928821057868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8.1817901104881325E-6</v>
          </cell>
          <cell r="F190">
            <v>2.0439148705472208E-4</v>
          </cell>
          <cell r="G190">
            <v>1.597826223435368E-3</v>
          </cell>
          <cell r="H190">
            <v>1.324491839057677</v>
          </cell>
          <cell r="I190">
            <v>2.3687364217952767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2.6686768000319401E-7</v>
          </cell>
          <cell r="F191">
            <v>6.4654156883088504E-6</v>
          </cell>
          <cell r="G191">
            <v>5.00350889616808E-5</v>
          </cell>
          <cell r="H191">
            <v>5.5693578646117299E-2</v>
          </cell>
          <cell r="I191">
            <v>9.6648234594825203E-2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2.6331483030418101E-7</v>
          </cell>
          <cell r="F192">
            <v>6.6275836698613197E-6</v>
          </cell>
          <cell r="G192">
            <v>5.3247847605646898E-5</v>
          </cell>
          <cell r="H192">
            <v>5.3484325693635898E-2</v>
          </cell>
          <cell r="I192">
            <v>0.110658273265672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17.893492216387301</v>
          </cell>
          <cell r="F193">
            <v>5.133200264635808E-2</v>
          </cell>
          <cell r="G193">
            <v>2.9064739374975241E-2</v>
          </cell>
          <cell r="H193">
            <v>10.755854214017402</v>
          </cell>
          <cell r="I193">
            <v>15.955233017383762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3.9671727427538085E-2</v>
          </cell>
          <cell r="F194">
            <v>1.1452305345840574E-4</v>
          </cell>
          <cell r="G194">
            <v>6.9403480485888964E-5</v>
          </cell>
          <cell r="H194">
            <v>2.9434025340116254E-2</v>
          </cell>
          <cell r="I194">
            <v>4.7940972448789927E-2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0.24411312709941782</v>
          </cell>
          <cell r="F195">
            <v>7.0030017252876173E-4</v>
          </cell>
          <cell r="G195">
            <v>3.9651759038165365E-4</v>
          </cell>
          <cell r="H195">
            <v>0.14673743811756348</v>
          </cell>
          <cell r="I195">
            <v>0.21767030037358501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8.6206821478639604E-4</v>
          </cell>
          <cell r="F196">
            <v>3.4058609775775598E-7</v>
          </cell>
          <cell r="G196">
            <v>8.30871267091752E-7</v>
          </cell>
          <cell r="H196">
            <v>3.91729494642817E-4</v>
          </cell>
          <cell r="I196">
            <v>8.3686112713716196E-4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8.6206821478639604E-4</v>
          </cell>
          <cell r="F197">
            <v>2.5354172842449339E-6</v>
          </cell>
          <cell r="G197">
            <v>1.6190170900390322E-6</v>
          </cell>
          <cell r="H197">
            <v>6.3999823412886898E-4</v>
          </cell>
          <cell r="I197">
            <v>1.0768580575986899E-3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5.8730050746837604E-4</v>
          </cell>
          <cell r="F198">
            <v>5.9217182751794837E-3</v>
          </cell>
          <cell r="G198">
            <v>1.0883433601441969E-2</v>
          </cell>
          <cell r="H198">
            <v>1.6797722647150778E-2</v>
          </cell>
          <cell r="I198">
            <v>9.760517890255031E-3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3.2003794536776812E-6</v>
          </cell>
          <cell r="F199">
            <v>3.3957269984321236E-5</v>
          </cell>
          <cell r="G199">
            <v>6.554394769741858E-5</v>
          </cell>
          <cell r="H199">
            <v>1.1895116084270612E-4</v>
          </cell>
          <cell r="I199">
            <v>7.9163343022936648E-5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8.0122852314921649E-6</v>
          </cell>
          <cell r="F200">
            <v>8.0787425309406424E-5</v>
          </cell>
          <cell r="G200">
            <v>1.4847794817792574E-4</v>
          </cell>
          <cell r="H200">
            <v>2.2916401974284854E-4</v>
          </cell>
          <cell r="I200">
            <v>1.3315849782066891E-4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2.8374962525028002E-7</v>
          </cell>
          <cell r="F201">
            <v>2.7484588864357402E-6</v>
          </cell>
          <cell r="G201">
            <v>3.2286558767167802E-6</v>
          </cell>
          <cell r="H201">
            <v>4.8603316674865599E-6</v>
          </cell>
          <cell r="I201">
            <v>3.8622977593605602E-6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2.7997202366640298E-7</v>
          </cell>
          <cell r="F202">
            <v>2.9758150324086602E-6</v>
          </cell>
          <cell r="G202">
            <v>5.6572503603684004E-6</v>
          </cell>
          <cell r="H202">
            <v>1.0346794162823499E-5</v>
          </cell>
          <cell r="I202">
            <v>6.9900805673967398E-6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16.9831651557664</v>
          </cell>
          <cell r="F203">
            <v>16.986144313663122</v>
          </cell>
          <cell r="G203">
            <v>14.744931171841621</v>
          </cell>
          <cell r="H203">
            <v>26.584841475315098</v>
          </cell>
          <cell r="I203">
            <v>25.709323099434499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2.6990937610333433E-2</v>
          </cell>
          <cell r="F204">
            <v>2.6995940887677226E-2</v>
          </cell>
          <cell r="G204">
            <v>2.3435924983883364E-2</v>
          </cell>
          <cell r="H204">
            <v>5.1480079522494282E-2</v>
          </cell>
          <cell r="I204">
            <v>5.4717824045076552E-2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0.23169393118371659</v>
          </cell>
          <cell r="F205">
            <v>0.23173457453837842</v>
          </cell>
          <cell r="G205">
            <v>0.20115867901557466</v>
          </cell>
          <cell r="H205">
            <v>0.362685422582743</v>
          </cell>
          <cell r="I205">
            <v>0.35074110640429124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5.8650375196500203E-4</v>
          </cell>
          <cell r="F206">
            <v>1.2985547253019499E-7</v>
          </cell>
          <cell r="G206">
            <v>3.47213716919032E-7</v>
          </cell>
          <cell r="H206">
            <v>4.04161961013285E-4</v>
          </cell>
          <cell r="I206">
            <v>8.6094517594188303E-4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5.8650375196500203E-4</v>
          </cell>
          <cell r="F207">
            <v>5.8663360743753195E-4</v>
          </cell>
          <cell r="G207">
            <v>5.0927175521578297E-4</v>
          </cell>
          <cell r="H207">
            <v>1.11868328371602E-3</v>
          </cell>
          <cell r="I207">
            <v>1.1890141175385401E-3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0.41619629337986686</v>
          </cell>
          <cell r="E208">
            <v>0.36070269396650495</v>
          </cell>
          <cell r="F208">
            <v>0.27746435819885473</v>
          </cell>
          <cell r="G208">
            <v>0.13873249527951687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0.46789284016459143</v>
          </cell>
          <cell r="E209">
            <v>0.37693133318525229</v>
          </cell>
          <cell r="F209">
            <v>0.26222999328585977</v>
          </cell>
          <cell r="G209">
            <v>0.11309601767951766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9008.8197120220793</v>
          </cell>
          <cell r="E211">
            <v>8045.3135037142401</v>
          </cell>
          <cell r="F211">
            <v>6589.6582695119896</v>
          </cell>
          <cell r="G211">
            <v>5028.8654422378004</v>
          </cell>
          <cell r="H211">
            <v>4144.6250177459096</v>
          </cell>
          <cell r="I211">
            <v>3985.3500745186302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121.09720537574705</v>
          </cell>
          <cell r="E212">
            <v>108.14568531895678</v>
          </cell>
          <cell r="F212">
            <v>88.57866250272312</v>
          </cell>
          <cell r="G212">
            <v>67.598372565164667</v>
          </cell>
          <cell r="H212">
            <v>55.712348900673099</v>
          </cell>
          <cell r="I212">
            <v>53.571363607620121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122.90340671244302</v>
          </cell>
          <cell r="E213">
            <v>109.75871082829795</v>
          </cell>
          <cell r="F213">
            <v>89.899839966057186</v>
          </cell>
          <cell r="G213">
            <v>68.606622677186905</v>
          </cell>
          <cell r="H213">
            <v>56.543315385346631</v>
          </cell>
          <cell r="I213">
            <v>54.37039665100437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2.7843482128607802</v>
          </cell>
          <cell r="F214">
            <v>2.7855338937656189</v>
          </cell>
          <cell r="G214">
            <v>1.6572399134894629</v>
          </cell>
          <cell r="H214">
            <v>6.8079615185581899</v>
          </cell>
          <cell r="I214">
            <v>3.377910015053962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2.9718388585501911E-3</v>
          </cell>
          <cell r="F215">
            <v>2.9731769914658956E-3</v>
          </cell>
          <cell r="G215">
            <v>1.7697700527660211E-3</v>
          </cell>
          <cell r="H215">
            <v>8.889584217802244E-3</v>
          </cell>
          <cell r="I215">
            <v>4.8835220852688011E-3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3.7985650925795152E-2</v>
          </cell>
          <cell r="F216">
            <v>3.8001826654374016E-2</v>
          </cell>
          <cell r="G216">
            <v>2.2609002912543835E-2</v>
          </cell>
          <cell r="H216">
            <v>9.2878056187697039E-2</v>
          </cell>
          <cell r="I216">
            <v>4.6083356276316018E-2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6.4570281878701993E-5</v>
          </cell>
          <cell r="F217">
            <v>4.68281906498561E-8</v>
          </cell>
          <cell r="G217">
            <v>1.5668334227196999E-7</v>
          </cell>
          <cell r="H217">
            <v>7.7924916205193305E-5</v>
          </cell>
          <cell r="I217">
            <v>7.9414839773641599E-5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6.4570281878701993E-5</v>
          </cell>
          <cell r="F218">
            <v>6.4617110069351902E-5</v>
          </cell>
          <cell r="G218">
            <v>3.84609996573956E-5</v>
          </cell>
          <cell r="H218">
            <v>1.9316401626875401E-4</v>
          </cell>
          <cell r="I218">
            <v>1.06105779224693E-4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7.6518879089827341E-3</v>
          </cell>
          <cell r="E219">
            <v>0.3949775718714103</v>
          </cell>
          <cell r="F219">
            <v>0.58785820269945532</v>
          </cell>
          <cell r="G219">
            <v>0.49796513415520688</v>
          </cell>
          <cell r="H219">
            <v>2.9920690623297171E-2</v>
          </cell>
          <cell r="I219">
            <v>0.74370829847462494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7.6518879089827324E-3</v>
          </cell>
          <cell r="E220">
            <v>0.3949775718714103</v>
          </cell>
          <cell r="F220">
            <v>0.58785820269945532</v>
          </cell>
          <cell r="G220">
            <v>0.49796513415520688</v>
          </cell>
          <cell r="H220">
            <v>2.9920690623297164E-2</v>
          </cell>
          <cell r="I220">
            <v>0.74370829847462494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7.651906396718762E-3</v>
          </cell>
          <cell r="E221">
            <v>0.39501708559885568</v>
          </cell>
          <cell r="F221">
            <v>0.58791701247007</v>
          </cell>
          <cell r="G221">
            <v>0.49801493564877702</v>
          </cell>
          <cell r="H221">
            <v>2.9923682991596628E-2</v>
          </cell>
          <cell r="I221">
            <v>0.74378267654219843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7.651906396718762E-3</v>
          </cell>
          <cell r="E222">
            <v>0.39501708559885568</v>
          </cell>
          <cell r="F222">
            <v>0.58791701247007</v>
          </cell>
          <cell r="G222">
            <v>0.49801493564877702</v>
          </cell>
          <cell r="H222">
            <v>2.9923682991596628E-2</v>
          </cell>
          <cell r="I222">
            <v>0.74378267654219843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1.0974028661967701E-3</v>
          </cell>
          <cell r="E223">
            <v>6.1664889325502203</v>
          </cell>
          <cell r="F223">
            <v>7.1333773339040496</v>
          </cell>
          <cell r="G223">
            <v>1.7984967933573699E-3</v>
          </cell>
          <cell r="H223">
            <v>7.8345930113899297E-3</v>
          </cell>
          <cell r="I223">
            <v>19.8439801317388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1.0974028661967701E-3</v>
          </cell>
          <cell r="E224">
            <v>6.0854589928379994</v>
          </cell>
          <cell r="F224">
            <v>8.0623541340375482</v>
          </cell>
          <cell r="G224">
            <v>1.8639028801467799</v>
          </cell>
          <cell r="H224">
            <v>0.11230274951622798</v>
          </cell>
          <cell r="I224">
            <v>16.941357817556206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1410.2299090163499</v>
          </cell>
          <cell r="E225">
            <v>1167.6361598717599</v>
          </cell>
          <cell r="F225">
            <v>838.46654523469795</v>
          </cell>
          <cell r="G225">
            <v>355.90893200789299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1.5767190330810641</v>
          </cell>
          <cell r="E226">
            <v>1.3380220028246848</v>
          </cell>
          <cell r="F226">
            <v>0.99586528937229934</v>
          </cell>
          <cell r="G226">
            <v>0.42272092259210409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19.239152919731961</v>
          </cell>
          <cell r="E227">
            <v>15.929551976422415</v>
          </cell>
          <cell r="F227">
            <v>11.438834177826726</v>
          </cell>
          <cell r="G227">
            <v>4.8555106685933529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1.96615406727915E-7</v>
          </cell>
          <cell r="F229">
            <v>4.5540244562094396E-6</v>
          </cell>
          <cell r="G229">
            <v>4.4155556043210399E-6</v>
          </cell>
          <cell r="H229">
            <v>5.0519210426225698E-6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1.6008407555745499E-5</v>
          </cell>
          <cell r="F230">
            <v>3.70788234386529E-4</v>
          </cell>
          <cell r="G230">
            <v>3.5951411374819599E-4</v>
          </cell>
          <cell r="H230">
            <v>4.1132692669229598E-4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2.1691609154126646E-7</v>
          </cell>
          <cell r="F231">
            <v>5.0242308182456767E-6</v>
          </cell>
          <cell r="G231">
            <v>4.8714649559376145E-6</v>
          </cell>
          <cell r="H231">
            <v>5.5735355920365093E-6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7.5443000609784706E-8</v>
          </cell>
          <cell r="E232">
            <v>5.8082148175513697E-7</v>
          </cell>
          <cell r="F232">
            <v>6.9446684920904996E-7</v>
          </cell>
          <cell r="G232">
            <v>7.7182528551787403E-7</v>
          </cell>
          <cell r="H232">
            <v>1.26595012622703E-6</v>
          </cell>
          <cell r="I232">
            <v>1.4163002376169899E-7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1.5951114236601904</v>
          </cell>
          <cell r="E233">
            <v>1.5951120044816722</v>
          </cell>
          <cell r="F233">
            <v>5.3498833116893962E-6</v>
          </cell>
          <cell r="G233">
            <v>4.772234467154135E-6</v>
          </cell>
          <cell r="H233">
            <v>5.1104294216397506E-6</v>
          </cell>
          <cell r="I233">
            <v>6.3817222016331993E-7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6.6180210734025982E-2</v>
          </cell>
          <cell r="E234">
            <v>0.10211785109241173</v>
          </cell>
          <cell r="F234">
            <v>0.51415434651264313</v>
          </cell>
          <cell r="G234">
            <v>4.6539521424834227</v>
          </cell>
          <cell r="H234">
            <v>9.9753505613888382</v>
          </cell>
          <cell r="I234">
            <v>8.1378120918809724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6.6180210734025982E-2</v>
          </cell>
          <cell r="E235">
            <v>0.10211785109241173</v>
          </cell>
          <cell r="F235">
            <v>0.51415434651264302</v>
          </cell>
          <cell r="G235">
            <v>4.6539521424834227</v>
          </cell>
          <cell r="H235">
            <v>9.9753505613888382</v>
          </cell>
          <cell r="I235">
            <v>8.1378120918809724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6.6185802094011148E-2</v>
          </cell>
          <cell r="E236">
            <v>0.10212807594640094</v>
          </cell>
          <cell r="F236">
            <v>0.51420578516067617</v>
          </cell>
          <cell r="G236">
            <v>4.6544175842276809</v>
          </cell>
          <cell r="H236">
            <v>9.9763481964124754</v>
          </cell>
          <cell r="I236">
            <v>8.1386259543541506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6.6185802094011148E-2</v>
          </cell>
          <cell r="E237">
            <v>0.10212807594640094</v>
          </cell>
          <cell r="F237">
            <v>0.51420578516067617</v>
          </cell>
          <cell r="G237">
            <v>4.6544175842276809</v>
          </cell>
          <cell r="H237">
            <v>9.9763481964124754</v>
          </cell>
          <cell r="I237">
            <v>8.1386259543541506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9.0940124248677506E-3</v>
          </cell>
          <cell r="E238">
            <v>1.26023366455269E-2</v>
          </cell>
          <cell r="F238">
            <v>6.5473609118826799</v>
          </cell>
          <cell r="G238">
            <v>67.008124950509099</v>
          </cell>
          <cell r="H238">
            <v>91.2239046213394</v>
          </cell>
          <cell r="I238">
            <v>137.58376872801901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9.0940124248677506E-3</v>
          </cell>
          <cell r="E239">
            <v>2.1266520628619539E-2</v>
          </cell>
          <cell r="F239">
            <v>6.4801182444144798</v>
          </cell>
          <cell r="G239">
            <v>65.315194059797136</v>
          </cell>
          <cell r="H239">
            <v>89.901672895800914</v>
          </cell>
          <cell r="I239">
            <v>118.7897452536904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3.2726658764859398</v>
          </cell>
          <cell r="E240">
            <v>3.7075945333228644</v>
          </cell>
          <cell r="F240">
            <v>15.751795390379266</v>
          </cell>
          <cell r="G240">
            <v>34.020734099100245</v>
          </cell>
          <cell r="H240">
            <v>70.267261670211766</v>
          </cell>
          <cell r="I240">
            <v>65.38291253310733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8.4605225790927885E-2</v>
          </cell>
          <cell r="E241">
            <v>9.5902162705634814E-2</v>
          </cell>
          <cell r="F241">
            <v>0.41506970229864137</v>
          </cell>
          <cell r="G241">
            <v>0.9130007990454172</v>
          </cell>
          <cell r="H241">
            <v>1.9635506312206013</v>
          </cell>
          <cell r="I241">
            <v>1.9120311091583699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4.4345066077045255E-2</v>
          </cell>
          <cell r="E242">
            <v>5.0238408310607878E-2</v>
          </cell>
          <cell r="F242">
            <v>0.21343896192925815</v>
          </cell>
          <cell r="G242">
            <v>0.4609855568983775</v>
          </cell>
          <cell r="H242">
            <v>0.9521309169405392</v>
          </cell>
          <cell r="I242">
            <v>0.88594732429684597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3.4961232781575597E-5</v>
          </cell>
          <cell r="F243">
            <v>0.12466456641246999</v>
          </cell>
          <cell r="G243">
            <v>0.260934494810453</v>
          </cell>
          <cell r="H243">
            <v>0.29039133661898497</v>
          </cell>
          <cell r="I243">
            <v>0.64163612556290694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2.9121954386096712E-2</v>
          </cell>
          <cell r="E244">
            <v>3.3007830913434295E-2</v>
          </cell>
          <cell r="F244">
            <v>0.15767233735265546</v>
          </cell>
          <cell r="G244">
            <v>0.40347774788167118</v>
          </cell>
          <cell r="H244">
            <v>0.84004952316148118</v>
          </cell>
          <cell r="I244">
            <v>0.87561706686747998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17.3590350917606</v>
          </cell>
          <cell r="F245">
            <v>11.485689852203899</v>
          </cell>
          <cell r="G245">
            <v>8.2508293498829506</v>
          </cell>
          <cell r="H245">
            <v>16.1515861088115</v>
          </cell>
          <cell r="I245">
            <v>16.151591059087199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1287.5201668428199</v>
          </cell>
          <cell r="F246">
            <v>851.89396971918404</v>
          </cell>
          <cell r="G246">
            <v>611.96426673480005</v>
          </cell>
          <cell r="H246">
            <v>1197.9636386278</v>
          </cell>
          <cell r="I246">
            <v>1197.9640057898901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17.565077310270389</v>
          </cell>
          <cell r="F247">
            <v>11.622018686482646</v>
          </cell>
          <cell r="G247">
            <v>8.3487621655497879</v>
          </cell>
          <cell r="H247">
            <v>16.343296570638493</v>
          </cell>
          <cell r="I247">
            <v>16.343301579671184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1.2740874973238099E-7</v>
          </cell>
          <cell r="E248">
            <v>0.18251353919334601</v>
          </cell>
          <cell r="F248">
            <v>5.2837231710831397E-7</v>
          </cell>
          <cell r="G248">
            <v>5.1150976021072796E-7</v>
          </cell>
          <cell r="H248">
            <v>13.264424866534901</v>
          </cell>
          <cell r="I248">
            <v>2.8871658526914898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17.176522046416451</v>
          </cell>
          <cell r="E249">
            <v>17.359035585609796</v>
          </cell>
          <cell r="F249">
            <v>15.301523540233974</v>
          </cell>
          <cell r="G249">
            <v>10.301523553677365</v>
          </cell>
          <cell r="H249">
            <v>16.151586334662948</v>
          </cell>
          <cell r="I249">
            <v>16.15159104519385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4.5927915948622666E-2</v>
          </cell>
          <cell r="E250">
            <v>6.7642536327596536E-2</v>
          </cell>
          <cell r="F250">
            <v>8.9166212632613248E-2</v>
          </cell>
          <cell r="G250">
            <v>1.3464801635862091</v>
          </cell>
          <cell r="H250">
            <v>5.2458765217390679</v>
          </cell>
          <cell r="I250">
            <v>4.1659440201798583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4.5927915948622666E-2</v>
          </cell>
          <cell r="E251">
            <v>6.7642536327596536E-2</v>
          </cell>
          <cell r="F251">
            <v>8.9166212632613248E-2</v>
          </cell>
          <cell r="G251">
            <v>1.3464801635862091</v>
          </cell>
          <cell r="H251">
            <v>5.2458765217390679</v>
          </cell>
          <cell r="I251">
            <v>4.1659440201798583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4.5931343856416312E-2</v>
          </cell>
          <cell r="E252">
            <v>6.7649313305321451E-2</v>
          </cell>
          <cell r="F252">
            <v>8.9175148217027267E-2</v>
          </cell>
          <cell r="G252">
            <v>1.3466148250729639</v>
          </cell>
          <cell r="H252">
            <v>5.2464011618498514</v>
          </cell>
          <cell r="I252">
            <v>4.16636065619661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4.5931343856416312E-2</v>
          </cell>
          <cell r="E253">
            <v>6.7649313305321451E-2</v>
          </cell>
          <cell r="F253">
            <v>8.9175148217027267E-2</v>
          </cell>
          <cell r="G253">
            <v>1.3466148250729639</v>
          </cell>
          <cell r="H253">
            <v>5.2464011618498514</v>
          </cell>
          <cell r="I253">
            <v>4.16636065619661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6.8637973623258703E-3</v>
          </cell>
          <cell r="E254">
            <v>8.5413881038733496E-3</v>
          </cell>
          <cell r="F254">
            <v>0.35579720916618102</v>
          </cell>
          <cell r="G254">
            <v>19.334058981149699</v>
          </cell>
          <cell r="H254">
            <v>22.964255850191801</v>
          </cell>
          <cell r="I254">
            <v>45.050153786837399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6.8637973623258703E-3</v>
          </cell>
          <cell r="E255">
            <v>1.5093659795426222E-2</v>
          </cell>
          <cell r="F255">
            <v>0.36520432539921577</v>
          </cell>
          <cell r="G255">
            <v>18.65040075830343</v>
          </cell>
          <cell r="H255">
            <v>24.247804976998495</v>
          </cell>
          <cell r="I255">
            <v>39.797755975502007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8.3054977407773194</v>
          </cell>
          <cell r="E256">
            <v>2.5399627555030509E-2</v>
          </cell>
          <cell r="F256">
            <v>2.4167836419058036E-2</v>
          </cell>
          <cell r="G256">
            <v>2.3512430612754296E-2</v>
          </cell>
          <cell r="H256">
            <v>5.9156480307602909E-3</v>
          </cell>
          <cell r="I256">
            <v>3.3710665590762951E-3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0.12410562978904763</v>
          </cell>
          <cell r="E257">
            <v>3.8024590496984291E-4</v>
          </cell>
          <cell r="F257">
            <v>3.6249476579968543E-4</v>
          </cell>
          <cell r="G257">
            <v>3.5421106384855828E-4</v>
          </cell>
          <cell r="H257">
            <v>9.4738743934295595E-5</v>
          </cell>
          <cell r="I257">
            <v>5.5520668443308609E-5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0.11254061979373062</v>
          </cell>
          <cell r="E258">
            <v>3.4416839505461343E-4</v>
          </cell>
          <cell r="F258">
            <v>3.2747745825281873E-4</v>
          </cell>
          <cell r="G258">
            <v>3.1859662076902872E-4</v>
          </cell>
          <cell r="H258">
            <v>8.0157832395125875E-5</v>
          </cell>
          <cell r="I258">
            <v>4.5678408659570382E-5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4.4992952908585398E-6</v>
          </cell>
          <cell r="F259">
            <v>1.3559881591299901E-5</v>
          </cell>
          <cell r="G259">
            <v>1.44338554142096E-5</v>
          </cell>
          <cell r="H259">
            <v>1.2745987327682701E-5</v>
          </cell>
          <cell r="I259">
            <v>7.7541440833559494E-6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4.2720693593003886E-2</v>
          </cell>
          <cell r="E260">
            <v>1.3111376914835826E-4</v>
          </cell>
          <cell r="F260">
            <v>1.4465420170335641E-4</v>
          </cell>
          <cell r="G260">
            <v>1.4519218935567235E-4</v>
          </cell>
          <cell r="H260">
            <v>3.7563883649731681E-5</v>
          </cell>
          <cell r="I260">
            <v>2.2006681472404639E-5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0.14949169113917773</v>
          </cell>
          <cell r="E261">
            <v>0.8363432211990367</v>
          </cell>
          <cell r="F261">
            <v>0.97004728513759786</v>
          </cell>
          <cell r="G261">
            <v>0.79942525529686626</v>
          </cell>
          <cell r="H261">
            <v>3.0940199206316037</v>
          </cell>
          <cell r="I261">
            <v>3.4831625233286658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0.14949169113917771</v>
          </cell>
          <cell r="E262">
            <v>0.83634322119903637</v>
          </cell>
          <cell r="F262">
            <v>0.97004728513759775</v>
          </cell>
          <cell r="G262">
            <v>0.79942525529686626</v>
          </cell>
          <cell r="H262">
            <v>3.0940199206316037</v>
          </cell>
          <cell r="I262">
            <v>3.4831625233286658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0.14950542400538047</v>
          </cell>
          <cell r="E263">
            <v>0.83642687592021914</v>
          </cell>
          <cell r="F263">
            <v>0.97014431763895492</v>
          </cell>
          <cell r="G263">
            <v>0.79950520581740758</v>
          </cell>
          <cell r="H263">
            <v>3.0943293535659331</v>
          </cell>
          <cell r="I263">
            <v>3.4835108743949519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0.14950542400538047</v>
          </cell>
          <cell r="E264">
            <v>0.83642687592021914</v>
          </cell>
          <cell r="F264">
            <v>0.97014431763895492</v>
          </cell>
          <cell r="G264">
            <v>0.79950520581740758</v>
          </cell>
          <cell r="H264">
            <v>3.0943293535659331</v>
          </cell>
          <cell r="I264">
            <v>3.4835108743949519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2.1950528786358999E-2</v>
          </cell>
          <cell r="E265">
            <v>9.2632129111686297</v>
          </cell>
          <cell r="F265">
            <v>2.8821326340184399</v>
          </cell>
          <cell r="G265">
            <v>9.9155040646990694E-3</v>
          </cell>
          <cell r="H265">
            <v>1.4481325204315501</v>
          </cell>
          <cell r="I265">
            <v>51.068472786309897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2.1950528786358999E-2</v>
          </cell>
          <cell r="E266">
            <v>9.161202196609354</v>
          </cell>
          <cell r="F266">
            <v>4.6620658963216597</v>
          </cell>
          <cell r="G266">
            <v>3.8078247004059911</v>
          </cell>
          <cell r="H266">
            <v>11.541024473565997</v>
          </cell>
          <cell r="I266">
            <v>46.428251835147101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8.2991430813346803</v>
          </cell>
          <cell r="E267">
            <v>1.0506291537549494E-2</v>
          </cell>
          <cell r="F267">
            <v>1.2351211769911979E-2</v>
          </cell>
          <cell r="G267">
            <v>1.3436204439087608E-2</v>
          </cell>
          <cell r="H267">
            <v>7.6884154389577006E-3</v>
          </cell>
          <cell r="I267">
            <v>2.9125853346093997E-3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8.2027356070831378E-2</v>
          </cell>
          <cell r="E268">
            <v>1.0399622378569833E-4</v>
          </cell>
          <cell r="F268">
            <v>1.2254653902153085E-4</v>
          </cell>
          <cell r="G268">
            <v>1.3386684871000783E-4</v>
          </cell>
          <cell r="H268">
            <v>7.869269577738716E-5</v>
          </cell>
          <cell r="I268">
            <v>3.1361263242986505E-5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0.11245451329721809</v>
          </cell>
          <cell r="E269">
            <v>1.4236167395053519E-4</v>
          </cell>
          <cell r="F269">
            <v>1.6736059308823819E-4</v>
          </cell>
          <cell r="G269">
            <v>1.8206239077354471E-4</v>
          </cell>
          <cell r="H269">
            <v>1.0417907098858679E-4</v>
          </cell>
          <cell r="I269">
            <v>3.9465925943216797E-5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2.2991707372687699E-6</v>
          </cell>
          <cell r="F270">
            <v>5.5590445682742103E-6</v>
          </cell>
          <cell r="G270">
            <v>5.6434554545876501E-6</v>
          </cell>
          <cell r="H270">
            <v>3.95706349765169E-6</v>
          </cell>
          <cell r="I270">
            <v>3.0048159348831898E-6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3.5903577182733695E-2</v>
          </cell>
          <cell r="E271">
            <v>4.273888922837199E-5</v>
          </cell>
          <cell r="F271">
            <v>4.8292713753034233E-5</v>
          </cell>
          <cell r="G271">
            <v>5.3926331464629329E-5</v>
          </cell>
          <cell r="H271">
            <v>3.1247947578059293E-5</v>
          </cell>
          <cell r="I271">
            <v>1.2635002811749792E-5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4722.2881866870903</v>
          </cell>
          <cell r="E272">
            <v>4331.1783537584597</v>
          </cell>
          <cell r="F272">
            <v>3571.6669728511602</v>
          </cell>
          <cell r="G272">
            <v>934.24112954084205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18.302987880258371</v>
          </cell>
          <cell r="E273">
            <v>17.169104971300278</v>
          </cell>
          <cell r="F273">
            <v>14.630877208238312</v>
          </cell>
          <cell r="G273">
            <v>4.032999044419296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63.987644806058071</v>
          </cell>
          <cell r="E274">
            <v>58.688053573962748</v>
          </cell>
          <cell r="F274">
            <v>48.396571447847712</v>
          </cell>
          <cell r="G274">
            <v>12.659093896217376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2.2458138799891643</v>
          </cell>
          <cell r="E276">
            <v>1.1796523380504135E-2</v>
          </cell>
          <cell r="F276">
            <v>1.3517417825009998E-2</v>
          </cell>
          <cell r="G276">
            <v>1.3721976113304463E-2</v>
          </cell>
          <cell r="H276">
            <v>1.3828702021535062E-2</v>
          </cell>
          <cell r="I276">
            <v>2.6216995134876282E-3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2.0565376151133859E-2</v>
          </cell>
          <cell r="E277">
            <v>1.0816467053332093E-4</v>
          </cell>
          <cell r="F277">
            <v>1.2408092762514168E-4</v>
          </cell>
          <cell r="G277">
            <v>1.261857702078218E-4</v>
          </cell>
          <cell r="H277">
            <v>1.2788589231876646E-4</v>
          </cell>
          <cell r="I277">
            <v>2.532896924845293E-5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3.0431082384677077E-2</v>
          </cell>
          <cell r="E278">
            <v>1.5984449025073364E-4</v>
          </cell>
          <cell r="F278">
            <v>1.83162843157317E-4</v>
          </cell>
          <cell r="G278">
            <v>1.8593463568163197E-4</v>
          </cell>
          <cell r="H278">
            <v>1.8738078619966208E-4</v>
          </cell>
          <cell r="I278">
            <v>3.5524383651593818E-5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1.4670323417924201E-6</v>
          </cell>
          <cell r="F279">
            <v>2.6174719738731798E-6</v>
          </cell>
          <cell r="G279">
            <v>2.2149306323576702E-6</v>
          </cell>
          <cell r="H279">
            <v>1.76193588338448E-6</v>
          </cell>
          <cell r="I279">
            <v>1.2857815142416E-6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9.696454875709002E-3</v>
          </cell>
          <cell r="E280">
            <v>4.657479684839344E-5</v>
          </cell>
          <cell r="F280">
            <v>4.9188554262072359E-5</v>
          </cell>
          <cell r="G280">
            <v>5.139676435302748E-5</v>
          </cell>
          <cell r="H280">
            <v>5.1468867471829438E-5</v>
          </cell>
          <cell r="I280">
            <v>1.0728475074522469E-5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4299.9532377818095</v>
          </cell>
          <cell r="E281">
            <v>3569.7775565245402</v>
          </cell>
          <cell r="F281">
            <v>2582.91553249754</v>
          </cell>
          <cell r="G281">
            <v>1175.14963840717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19.887635713214461</v>
          </cell>
          <cell r="E282">
            <v>17.235951213193125</v>
          </cell>
          <cell r="F282">
            <v>13.258423581617041</v>
          </cell>
          <cell r="G282">
            <v>6.6292124146207145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58.662390692794098</v>
          </cell>
          <cell r="E283">
            <v>48.700921644263879</v>
          </cell>
          <cell r="F283">
            <v>35.237592530662241</v>
          </cell>
          <cell r="G283">
            <v>16.032055094231545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2.9376879418185268E-5</v>
          </cell>
          <cell r="F285">
            <v>3.2582701247350925E-5</v>
          </cell>
          <cell r="G285">
            <v>4.6951861004111681E-5</v>
          </cell>
          <cell r="H285">
            <v>4.5571259261019061E-5</v>
          </cell>
          <cell r="I285">
            <v>4.6634573998410557E-5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1.6128641935223957E-5</v>
          </cell>
          <cell r="F286">
            <v>1.7888718342751763E-5</v>
          </cell>
          <cell r="G286">
            <v>2.5777746626789312E-5</v>
          </cell>
          <cell r="H286">
            <v>2.3890376859789597E-5</v>
          </cell>
          <cell r="I286">
            <v>2.2934121030238296E-5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4.7157406985117428E-3</v>
          </cell>
          <cell r="E287">
            <v>1.132376034416673E-2</v>
          </cell>
          <cell r="F287">
            <v>3.3859352423366254E-4</v>
          </cell>
          <cell r="G287">
            <v>5.1506367794004401E-4</v>
          </cell>
          <cell r="H287">
            <v>2.151084129114783E-4</v>
          </cell>
          <cell r="I287">
            <v>2.1441849504809539E-4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3.1372661275124469E-3</v>
          </cell>
          <cell r="E288">
            <v>7.5334188275098793E-3</v>
          </cell>
          <cell r="F288">
            <v>2.2525793135924036E-4</v>
          </cell>
          <cell r="G288">
            <v>3.4265917776676001E-4</v>
          </cell>
          <cell r="H288">
            <v>1.3602963960629362E-4</v>
          </cell>
          <cell r="I288">
            <v>1.2512444532989804E-4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2.7575548784277566E-5</v>
          </cell>
          <cell r="F289">
            <v>3.0108290320139098E-5</v>
          </cell>
          <cell r="G289">
            <v>4.4792422939287163E-5</v>
          </cell>
          <cell r="H289">
            <v>4.6713823705523093E-5</v>
          </cell>
          <cell r="I289">
            <v>4.6921023706814073E-5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1.513966634024423E-5</v>
          </cell>
          <cell r="F290">
            <v>1.6530204823412475E-5</v>
          </cell>
          <cell r="G290">
            <v>2.4592161090863137E-5</v>
          </cell>
          <cell r="H290">
            <v>2.4488915382576518E-5</v>
          </cell>
          <cell r="I290">
            <v>2.3074249358903876E-5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3.5306769185097814E-2</v>
          </cell>
          <cell r="G291">
            <v>3.7135538370195509E-2</v>
          </cell>
          <cell r="H291">
            <v>3.8922091348472021E-2</v>
          </cell>
          <cell r="I291">
            <v>4.0222379489081805E-2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0.65711323420804213</v>
          </cell>
          <cell r="G292">
            <v>0.73537762511140381</v>
          </cell>
          <cell r="H292">
            <v>0.77075589466020689</v>
          </cell>
          <cell r="I292">
            <v>0.79650489000988933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2.447805135741175E-2</v>
          </cell>
          <cell r="F293">
            <v>2.8414493470259063E-2</v>
          </cell>
          <cell r="G293">
            <v>3.4938856223947524E-2</v>
          </cell>
          <cell r="H293">
            <v>2.9946761380881771E-3</v>
          </cell>
          <cell r="I293">
            <v>0.41579020751135104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1.7469784264437693E-2</v>
          </cell>
          <cell r="F294">
            <v>2.0279190678239783E-2</v>
          </cell>
          <cell r="G294">
            <v>2.4935574803986758E-2</v>
          </cell>
          <cell r="H294">
            <v>1.9840202412868273E-3</v>
          </cell>
          <cell r="I294">
            <v>0.24501440511660133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E295">
            <v>1.0435265064826465E-5</v>
          </cell>
          <cell r="F295">
            <v>4.3666537590143081E-5</v>
          </cell>
          <cell r="G295">
            <v>8.0876509148820818E-5</v>
          </cell>
          <cell r="H295">
            <v>2.5294743328213999E-4</v>
          </cell>
          <cell r="I295">
            <v>2.1705755931158678E-4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E296">
            <v>6.9423248037844896E-6</v>
          </cell>
          <cell r="F296">
            <v>2.9050271854544292E-5</v>
          </cell>
          <cell r="G296">
            <v>5.3805149367971385E-5</v>
          </cell>
          <cell r="H296">
            <v>1.5986082169428843E-4</v>
          </cell>
          <cell r="I296">
            <v>1.2669964243614416E-4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154.78331871598601</v>
          </cell>
          <cell r="E297">
            <v>101.92098030819299</v>
          </cell>
          <cell r="F297">
            <v>70.177363379815802</v>
          </cell>
          <cell r="G297">
            <v>33.432494979266998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1.6173915214550441</v>
          </cell>
          <cell r="E298">
            <v>1.0872100586240323</v>
          </cell>
          <cell r="F298">
            <v>0.7715213433070871</v>
          </cell>
          <cell r="G298">
            <v>0.38575628075826984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2.0973349419510288</v>
          </cell>
          <cell r="E299">
            <v>1.3810430936069462</v>
          </cell>
          <cell r="F299">
            <v>0.9509127829243339</v>
          </cell>
          <cell r="G299">
            <v>0.45301483711743823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0.37186528984549366</v>
          </cell>
          <cell r="G300">
            <v>0.18593264781876492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2.3447623908062334E-2</v>
          </cell>
          <cell r="F301">
            <v>2.7233773827998419E-2</v>
          </cell>
          <cell r="G301">
            <v>3.3565662304315382E-2</v>
          </cell>
          <cell r="H301">
            <v>2.6473809919939971E-4</v>
          </cell>
          <cell r="I301">
            <v>2.3397423656202016E-4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1.7506071512006997E-2</v>
          </cell>
          <cell r="F302">
            <v>2.0332823233779135E-2</v>
          </cell>
          <cell r="G302">
            <v>2.5060231559120943E-2</v>
          </cell>
          <cell r="H302">
            <v>1.8829318149342459E-4</v>
          </cell>
          <cell r="I302">
            <v>1.5470564635577716E-4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4.8634996151950846E-5</v>
          </cell>
          <cell r="F303">
            <v>0.17249565927453053</v>
          </cell>
          <cell r="G303">
            <v>1.0887892052631734</v>
          </cell>
          <cell r="H303">
            <v>4.5400158260857646</v>
          </cell>
          <cell r="I303">
            <v>5.5201894523200439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3.4710397411560093E-5</v>
          </cell>
          <cell r="F304">
            <v>0.12310873566189948</v>
          </cell>
          <cell r="G304">
            <v>0.77705991574516498</v>
          </cell>
          <cell r="H304">
            <v>2.9480616839999763</v>
          </cell>
          <cell r="I304">
            <v>3.2524262574029916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0.11150235214299656</v>
          </cell>
          <cell r="F305">
            <v>0.12732167423032537</v>
          </cell>
          <cell r="G305">
            <v>0.1533531109736988</v>
          </cell>
          <cell r="H305">
            <v>2.8666329127229414E-4</v>
          </cell>
          <cell r="I305">
            <v>2.3893536888989171E-4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8.3248015151808685E-2</v>
          </cell>
          <cell r="F306">
            <v>9.5058771961031727E-2</v>
          </cell>
          <cell r="G306">
            <v>0.11449392645585833</v>
          </cell>
          <cell r="H306">
            <v>2.0381936699666458E-4</v>
          </cell>
          <cell r="I306">
            <v>1.579229318949211E-4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0.33325794328607666</v>
          </cell>
          <cell r="E307">
            <v>0.46124359008142152</v>
          </cell>
          <cell r="F307">
            <v>1.5007118363776275</v>
          </cell>
          <cell r="G307">
            <v>3.8880774992134248</v>
          </cell>
          <cell r="H307">
            <v>6.2326178353365105</v>
          </cell>
          <cell r="I307">
            <v>6.8898361119185623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1.8942341755676933E-3</v>
          </cell>
          <cell r="E308">
            <v>2.621703065735349E-3</v>
          </cell>
          <cell r="F308">
            <v>8.5300281821196096E-3</v>
          </cell>
          <cell r="G308">
            <v>2.2099786140562013E-2</v>
          </cell>
          <cell r="H308">
            <v>3.5426125452657491E-2</v>
          </cell>
          <cell r="I308">
            <v>3.9161746299482263E-2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5.9088287816680268E-3</v>
          </cell>
          <cell r="E309">
            <v>8.178077838323073E-3</v>
          </cell>
          <cell r="F309">
            <v>2.6608365893220312E-2</v>
          </cell>
          <cell r="G309">
            <v>6.8937544312294749E-2</v>
          </cell>
          <cell r="H309">
            <v>0.11050740842795244</v>
          </cell>
          <cell r="I309">
            <v>0.12216021475032908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E310">
            <v>2.2646956107038101E-7</v>
          </cell>
          <cell r="F310">
            <v>4.7963930918818901E-4</v>
          </cell>
          <cell r="G310">
            <v>8.5888336239123004E-4</v>
          </cell>
          <cell r="H310">
            <v>1.0725117693428899E-3</v>
          </cell>
          <cell r="I310">
            <v>1.9746175660428199E-3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1.3411119388784997E-4</v>
          </cell>
          <cell r="E311">
            <v>2.6031743754139535E-4</v>
          </cell>
          <cell r="F311">
            <v>7.3996976451508399E-4</v>
          </cell>
          <cell r="G311">
            <v>1.5436191952008359E-3</v>
          </cell>
          <cell r="H311">
            <v>2.4728222986099301E-3</v>
          </cell>
          <cell r="I311">
            <v>2.7315299045515902E-3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2.4291510745877827E-2</v>
          </cell>
          <cell r="E312">
            <v>5.0430647506425556E-2</v>
          </cell>
          <cell r="F312">
            <v>0.12753126063689099</v>
          </cell>
          <cell r="G312">
            <v>0.35152820325510437</v>
          </cell>
          <cell r="H312">
            <v>0.39980970276094563</v>
          </cell>
          <cell r="I312">
            <v>0.42819931682446638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3.5651634056881334E-2</v>
          </cell>
          <cell r="E313">
            <v>7.4014951517816119E-2</v>
          </cell>
          <cell r="F313">
            <v>0.18717229581164474</v>
          </cell>
          <cell r="G313">
            <v>0.51592323730835465</v>
          </cell>
          <cell r="H313">
            <v>0.58678397421792894</v>
          </cell>
          <cell r="I313">
            <v>0.62845022306498799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1.62666696085203E-3</v>
          </cell>
          <cell r="F314">
            <v>5.3784687253576602E-3</v>
          </cell>
          <cell r="G314">
            <v>1.62605853526353E-2</v>
          </cell>
          <cell r="H314">
            <v>1.06922079790125E-2</v>
          </cell>
          <cell r="I314">
            <v>2.2102986064800101E-2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3.5157618944186091E-3</v>
          </cell>
          <cell r="F315">
            <v>8.8942339195756653E-3</v>
          </cell>
          <cell r="G315">
            <v>2.4508380945862423E-2</v>
          </cell>
          <cell r="H315">
            <v>2.8010236848592801E-2</v>
          </cell>
          <cell r="I315">
            <v>2.99988762970303E-2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5.9131910045153662E-5</v>
          </cell>
          <cell r="E316">
            <v>4.6621774891612702E-5</v>
          </cell>
          <cell r="F316">
            <v>6.8483069569978753E-5</v>
          </cell>
          <cell r="G316">
            <v>3.1149977402974261E-4</v>
          </cell>
          <cell r="H316">
            <v>6.0018389204221177E-3</v>
          </cell>
          <cell r="I316">
            <v>7.3399537341672493E-3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1.5614726482473764E-4</v>
          </cell>
          <cell r="E317">
            <v>1.2133792968454524E-4</v>
          </cell>
          <cell r="F317">
            <v>1.7377861843402985E-4</v>
          </cell>
          <cell r="G317">
            <v>7.0393801058339558E-4</v>
          </cell>
          <cell r="H317">
            <v>1.2550933791193453E-2</v>
          </cell>
          <cell r="I317">
            <v>1.3892738778074367E-2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2.00888240359575E-7</v>
          </cell>
          <cell r="F318">
            <v>5.4995359178790298E-7</v>
          </cell>
          <cell r="G318">
            <v>6.2788168526971798E-6</v>
          </cell>
          <cell r="H318">
            <v>4.07813101363929E-5</v>
          </cell>
          <cell r="I318">
            <v>1.27930164746395E-4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1.3629156880712802E-6</v>
          </cell>
          <cell r="E319">
            <v>1.0202609803925952E-6</v>
          </cell>
          <cell r="F319">
            <v>1.559994339583168E-6</v>
          </cell>
          <cell r="G319">
            <v>7.0918036572744993E-6</v>
          </cell>
          <cell r="H319">
            <v>1.3474341121042901E-4</v>
          </cell>
          <cell r="I319">
            <v>1.6485104933476101E-4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1.5780837631710964E-4</v>
          </cell>
          <cell r="E320">
            <v>1.8419042713755128E-4</v>
          </cell>
          <cell r="F320">
            <v>1.8023882460519296E-4</v>
          </cell>
          <cell r="G320">
            <v>7.244360275286773E-5</v>
          </cell>
          <cell r="H320">
            <v>2.5562520915950794E-3</v>
          </cell>
          <cell r="I320">
            <v>1.2037339042065753E-3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5.7347180768809532E-4</v>
          </cell>
          <cell r="E321">
            <v>6.5845149481623985E-4</v>
          </cell>
          <cell r="F321">
            <v>6.4233064405676895E-4</v>
          </cell>
          <cell r="G321">
            <v>2.4441556471591975E-4</v>
          </cell>
          <cell r="H321">
            <v>7.3519532217501899E-3</v>
          </cell>
          <cell r="I321">
            <v>3.2921468970974568E-3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1.02868452215542E-7</v>
          </cell>
          <cell r="F322">
            <v>1.8454064041697299E-7</v>
          </cell>
          <cell r="G322">
            <v>5.5557940097214199E-7</v>
          </cell>
          <cell r="H322">
            <v>2.1414316265005401E-5</v>
          </cell>
          <cell r="I322">
            <v>9.4247339533419603E-6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3.4922438628383401E-6</v>
          </cell>
          <cell r="E323">
            <v>4.0554146775365453E-6</v>
          </cell>
          <cell r="F323">
            <v>3.958736328022916E-6</v>
          </cell>
          <cell r="G323">
            <v>1.598847625544915E-6</v>
          </cell>
          <cell r="H323">
            <v>5.5601483721602397E-5</v>
          </cell>
          <cell r="I323">
            <v>2.6146317227689399E-5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3.9792472865401588E-5</v>
          </cell>
          <cell r="E324">
            <v>1.2212580094466077E-4</v>
          </cell>
          <cell r="F324">
            <v>1.0388514990286128E-4</v>
          </cell>
          <cell r="G324">
            <v>4.2680670594621775E-5</v>
          </cell>
          <cell r="H324">
            <v>7.2377697303124776E-5</v>
          </cell>
          <cell r="I324">
            <v>4.3614367156135105E-5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2.174803755897666E-4</v>
          </cell>
          <cell r="E325">
            <v>6.5918335935249755E-4</v>
          </cell>
          <cell r="F325">
            <v>5.606692952121378E-4</v>
          </cell>
          <cell r="G325">
            <v>2.2573545427394674E-4</v>
          </cell>
          <cell r="H325">
            <v>3.097064486843588E-4</v>
          </cell>
          <cell r="I325">
            <v>1.7168029081697248E-4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E326">
            <v>5.0477575928026698E-8</v>
          </cell>
          <cell r="F326">
            <v>5.4599291539391198E-8</v>
          </cell>
          <cell r="G326">
            <v>1.2289619900269499E-7</v>
          </cell>
          <cell r="H326">
            <v>8.5515997695488497E-7</v>
          </cell>
          <cell r="I326">
            <v>6.2912404597372104E-7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8.8286643109993013E-7</v>
          </cell>
          <cell r="E327">
            <v>2.7366637730092066E-6</v>
          </cell>
          <cell r="F327">
            <v>2.2779638506323884E-6</v>
          </cell>
          <cell r="G327">
            <v>9.5822149014826805E-7</v>
          </cell>
          <cell r="H327">
            <v>1.55915232472136E-6</v>
          </cell>
          <cell r="I327">
            <v>9.2203450744617201E-7</v>
          </cell>
        </row>
        <row r="328">
          <cell r="A328" t="str">
            <v>T_B_c-BEVELC-S4</v>
          </cell>
          <cell r="B328" t="str">
            <v>VAR_fout</v>
          </cell>
          <cell r="C328" t="str">
            <v>TPBSc</v>
          </cell>
          <cell r="F328">
            <v>8.4059866330868979E-7</v>
          </cell>
          <cell r="G328">
            <v>5.1363345500211193E-7</v>
          </cell>
          <cell r="H328">
            <v>1.2609212075134947E-6</v>
          </cell>
          <cell r="I328">
            <v>2.9392751254911972E-7</v>
          </cell>
        </row>
        <row r="329">
          <cell r="A329" t="str">
            <v>T_B_c-BEVELC-S4</v>
          </cell>
          <cell r="B329" t="str">
            <v>VAR_fin</v>
          </cell>
          <cell r="C329" t="str">
            <v>T-ELC-Bus_c_BatSTGout_S4</v>
          </cell>
          <cell r="F329">
            <v>6.469933537091879E-6</v>
          </cell>
          <cell r="G329">
            <v>3.5613830741261636E-6</v>
          </cell>
          <cell r="H329">
            <v>7.8981447181566101E-6</v>
          </cell>
          <cell r="I329">
            <v>1.6750283126951661E-6</v>
          </cell>
        </row>
        <row r="330">
          <cell r="A330" t="str">
            <v>T_B_c-BEVELC-S4</v>
          </cell>
          <cell r="B330" t="str">
            <v>VAR_ncap</v>
          </cell>
          <cell r="C330" t="str">
            <v>-</v>
          </cell>
          <cell r="E330">
            <v>1.8995258765313E-8</v>
          </cell>
          <cell r="F330">
            <v>2.2448114895567601E-8</v>
          </cell>
          <cell r="G330">
            <v>2.40523716106753E-8</v>
          </cell>
          <cell r="H330">
            <v>4.6464339192782102E-8</v>
          </cell>
          <cell r="I330">
            <v>1.85435470971754E-8</v>
          </cell>
        </row>
        <row r="331">
          <cell r="A331" t="str">
            <v>T_B_c-BEVELC-S4</v>
          </cell>
          <cell r="B331" t="str">
            <v>VAR_cap</v>
          </cell>
          <cell r="C331" t="str">
            <v>-</v>
          </cell>
          <cell r="E331">
            <v>1.8995258765313E-8</v>
          </cell>
          <cell r="F331">
            <v>4.1443373660880602E-8</v>
          </cell>
          <cell r="G331">
            <v>2.0289608229713098E-8</v>
          </cell>
          <cell r="H331">
            <v>5.5008720187793196E-8</v>
          </cell>
          <cell r="I331">
            <v>1.45976027930817E-8</v>
          </cell>
        </row>
        <row r="332">
          <cell r="A332" t="str">
            <v>T_C-BAT-ELC-S1</v>
          </cell>
          <cell r="B332" t="str">
            <v>VAR_fout</v>
          </cell>
          <cell r="C332" t="str">
            <v>TPCAR</v>
          </cell>
          <cell r="D332">
            <v>1.3862447085714619E-2</v>
          </cell>
          <cell r="E332">
            <v>0.71556992944798259</v>
          </cell>
          <cell r="F332">
            <v>1.0650060735551494</v>
          </cell>
          <cell r="G332">
            <v>0.90024913189776457</v>
          </cell>
          <cell r="H332">
            <v>5.1098037719248222E-2</v>
          </cell>
          <cell r="I332">
            <v>1.6362599370020106</v>
          </cell>
        </row>
        <row r="333">
          <cell r="A333" t="str">
            <v>T_C-BAT-ELC-S1</v>
          </cell>
          <cell r="B333" t="str">
            <v>VAR_fin</v>
          </cell>
          <cell r="C333" t="str">
            <v>T-ELC-car-BatSTGOut_S1</v>
          </cell>
          <cell r="D333">
            <v>7.6517423067952927E-3</v>
          </cell>
          <cell r="E333">
            <v>0.39497764491162962</v>
          </cell>
          <cell r="F333">
            <v>0.5878581162205947</v>
          </cell>
          <cell r="G333">
            <v>0.49691618850588803</v>
          </cell>
          <cell r="H333">
            <v>2.81604119045245E-2</v>
          </cell>
          <cell r="I333">
            <v>0.7432365906682703</v>
          </cell>
        </row>
        <row r="334">
          <cell r="A334" t="str">
            <v>T_C-BAT-ELC-S1</v>
          </cell>
          <cell r="B334" t="str">
            <v>VAR_ncap</v>
          </cell>
          <cell r="C334" t="str">
            <v>-</v>
          </cell>
          <cell r="D334">
            <v>1.36386460395621E-5</v>
          </cell>
          <cell r="E334">
            <v>7.7431621028055897E-2</v>
          </cell>
          <cell r="F334">
            <v>9.0986321040652199E-2</v>
          </cell>
          <cell r="G334">
            <v>2.35595446317106E-5</v>
          </cell>
          <cell r="H334">
            <v>1.08472992780189E-4</v>
          </cell>
          <cell r="I334">
            <v>0.29128236894298198</v>
          </cell>
        </row>
        <row r="335">
          <cell r="A335" t="str">
            <v>T_C-BAT-ELC-S1</v>
          </cell>
          <cell r="B335" t="str">
            <v>VAR_cap</v>
          </cell>
          <cell r="C335" t="str">
            <v>-</v>
          </cell>
          <cell r="D335">
            <v>1.4853994022019923E-3</v>
          </cell>
          <cell r="E335">
            <v>7.6449586927350544E-2</v>
          </cell>
          <cell r="F335">
            <v>0.16185045228945802</v>
          </cell>
          <cell r="G335">
            <v>0.13681411754320785</v>
          </cell>
          <cell r="H335">
            <v>7.7644385656822712E-3</v>
          </cell>
          <cell r="I335">
            <v>0.24867130823334399</v>
          </cell>
        </row>
        <row r="336">
          <cell r="A336" t="str">
            <v>D-TNGA</v>
          </cell>
          <cell r="B336" t="str">
            <v>VAR_fout</v>
          </cell>
          <cell r="C336" t="str">
            <v>CO2</v>
          </cell>
          <cell r="D336">
            <v>12.608089958048801</v>
          </cell>
          <cell r="E336">
            <v>5.5780899091964002</v>
          </cell>
          <cell r="F336">
            <v>293.94746110724702</v>
          </cell>
          <cell r="G336">
            <v>429.28305767499398</v>
          </cell>
          <cell r="H336">
            <v>45.129458981664897</v>
          </cell>
          <cell r="I336">
            <v>77.267099121070302</v>
          </cell>
        </row>
        <row r="337">
          <cell r="A337" t="str">
            <v>D-TNGA</v>
          </cell>
          <cell r="B337" t="str">
            <v>VAR_fout</v>
          </cell>
          <cell r="C337" t="str">
            <v>TNGA</v>
          </cell>
          <cell r="D337">
            <v>0.24137773558188474</v>
          </cell>
          <cell r="E337">
            <v>0.11028682802593431</v>
          </cell>
          <cell r="F337">
            <v>5.6573452145998298</v>
          </cell>
          <cell r="G337">
            <v>8.3792902653554577</v>
          </cell>
          <cell r="H337">
            <v>1.0104438644168547</v>
          </cell>
          <cell r="I337">
            <v>1.7339819720780976</v>
          </cell>
        </row>
        <row r="338">
          <cell r="A338" t="str">
            <v>D-TNGA</v>
          </cell>
          <cell r="B338" t="str">
            <v>VAR_fin</v>
          </cell>
          <cell r="C338" t="str">
            <v>NGA</v>
          </cell>
          <cell r="D338">
            <v>0.22354769429164495</v>
          </cell>
          <cell r="E338">
            <v>9.8902303354546056E-2</v>
          </cell>
          <cell r="F338">
            <v>5.2118344167951571</v>
          </cell>
          <cell r="G338">
            <v>7.6114017318261462</v>
          </cell>
          <cell r="H338">
            <v>0.80016771244086726</v>
          </cell>
          <cell r="I338">
            <v>1.36998402696933</v>
          </cell>
        </row>
        <row r="339">
          <cell r="A339" t="str">
            <v>D-TNGA</v>
          </cell>
          <cell r="B339" t="str">
            <v>VAR_fin</v>
          </cell>
          <cell r="C339" t="str">
            <v>BNGA</v>
          </cell>
          <cell r="D339">
            <v>1.8599986220325673E-2</v>
          </cell>
          <cell r="E339">
            <v>1.044910462395734E-2</v>
          </cell>
          <cell r="F339">
            <v>0.46314741172346824</v>
          </cell>
          <cell r="G339">
            <v>0.79446334258027507</v>
          </cell>
          <cell r="H339">
            <v>0.21337464278117285</v>
          </cell>
          <cell r="I339">
            <v>0.36942085844495776</v>
          </cell>
        </row>
        <row r="340">
          <cell r="A340" t="str">
            <v>D-TNGA</v>
          </cell>
          <cell r="B340" t="str">
            <v>VAR_fin</v>
          </cell>
          <cell r="C340" t="str">
            <v>H2</v>
          </cell>
          <cell r="E340">
            <v>1.2873643969698071E-3</v>
          </cell>
          <cell r="F340">
            <v>4.0918388303514232E-4</v>
          </cell>
          <cell r="G340">
            <v>1.5340741252221028E-4</v>
          </cell>
          <cell r="H340">
            <v>1.2460676391496737E-4</v>
          </cell>
          <cell r="I340">
            <v>1.0812063583533153E-4</v>
          </cell>
        </row>
        <row r="341">
          <cell r="A341" t="str">
            <v>D-TNGA</v>
          </cell>
          <cell r="B341" t="str">
            <v>VAR_ncap</v>
          </cell>
          <cell r="C341" t="str">
            <v>-</v>
          </cell>
          <cell r="E341">
            <v>1.0115873389288101E-8</v>
          </cell>
          <cell r="F341">
            <v>1.2095099698547499E-8</v>
          </cell>
          <cell r="G341">
            <v>1.44327325501964E-8</v>
          </cell>
          <cell r="H341">
            <v>2.82991863954371E-8</v>
          </cell>
          <cell r="I341">
            <v>5.1240695933204502E-8</v>
          </cell>
        </row>
        <row r="342">
          <cell r="A342" t="str">
            <v>D-TNGA</v>
          </cell>
          <cell r="B342" t="str">
            <v>VAR_cap</v>
          </cell>
          <cell r="C342" t="str">
            <v>-</v>
          </cell>
          <cell r="D342">
            <v>0.95961769308164402</v>
          </cell>
          <cell r="E342">
            <v>0.95961770319751738</v>
          </cell>
          <cell r="F342">
            <v>0.95961771529261708</v>
          </cell>
          <cell r="G342">
            <v>0.95961772972534964</v>
          </cell>
          <cell r="H342">
            <v>0.95961778048515345</v>
          </cell>
          <cell r="I342">
            <v>0.4812534880797934</v>
          </cell>
        </row>
        <row r="343">
          <cell r="A343" t="str">
            <v>T_C-BAT-ELC-S2</v>
          </cell>
          <cell r="B343" t="str">
            <v>VAR_fout</v>
          </cell>
          <cell r="C343" t="str">
            <v>TPCAR</v>
          </cell>
          <cell r="D343">
            <v>9.6874477789969396E-2</v>
          </cell>
          <cell r="E343">
            <v>0.14948158935430025</v>
          </cell>
          <cell r="F343">
            <v>0.75261969291275466</v>
          </cell>
          <cell r="G343">
            <v>6.8111793783525858</v>
          </cell>
          <cell r="H343">
            <v>15.709760358017835</v>
          </cell>
          <cell r="I343">
            <v>14.0202466206654</v>
          </cell>
        </row>
        <row r="344">
          <cell r="A344" t="str">
            <v>T_C-BAT-ELC-S2</v>
          </cell>
          <cell r="B344" t="str">
            <v>VAR_fin</v>
          </cell>
          <cell r="C344" t="str">
            <v>T-ELC-car-BatSTGOut_S2</v>
          </cell>
          <cell r="D344">
            <v>6.6180210734026079E-2</v>
          </cell>
          <cell r="E344">
            <v>0.10211898231619725</v>
          </cell>
          <cell r="F344">
            <v>0.51415533808122726</v>
          </cell>
          <cell r="G344">
            <v>4.6530861057534381</v>
          </cell>
          <cell r="H344">
            <v>9.9747872981408889</v>
          </cell>
          <cell r="I344">
            <v>8.1374461060143108</v>
          </cell>
        </row>
        <row r="345">
          <cell r="A345" t="str">
            <v>T_C-BAT-ELC-S2</v>
          </cell>
          <cell r="B345" t="str">
            <v>VAR_ncap</v>
          </cell>
          <cell r="C345" t="str">
            <v>-</v>
          </cell>
          <cell r="D345">
            <v>6.3302294059029295E-5</v>
          </cell>
          <cell r="E345">
            <v>8.8673131855801095E-5</v>
          </cell>
          <cell r="F345">
            <v>4.6829408203602298E-2</v>
          </cell>
          <cell r="G345">
            <v>0.49283015335974301</v>
          </cell>
          <cell r="H345">
            <v>0.71101897044200801</v>
          </cell>
          <cell r="I345">
            <v>1.1402337097880499</v>
          </cell>
        </row>
        <row r="346">
          <cell r="A346" t="str">
            <v>T_C-BAT-ELC-S2</v>
          </cell>
          <cell r="B346" t="str">
            <v>VAR_cap</v>
          </cell>
          <cell r="C346" t="str">
            <v>-</v>
          </cell>
          <cell r="D346">
            <v>7.3504513074336489E-3</v>
          </cell>
          <cell r="E346">
            <v>1.1341409966006608E-2</v>
          </cell>
          <cell r="F346">
            <v>5.710416230698534E-2</v>
          </cell>
          <cell r="G346">
            <v>0.51678487733134626</v>
          </cell>
          <cell r="H346">
            <v>1.3734028339494786</v>
          </cell>
          <cell r="I346">
            <v>1.47880187184664</v>
          </cell>
        </row>
        <row r="347">
          <cell r="A347" t="str">
            <v>TFLGV-BeVELCExt</v>
          </cell>
          <cell r="B347" t="str">
            <v>VAR_fout</v>
          </cell>
          <cell r="C347" t="str">
            <v>TFLGV</v>
          </cell>
          <cell r="D347">
            <v>6.4542523753236044E-3</v>
          </cell>
          <cell r="E347">
            <v>5.5933378838839238E-3</v>
          </cell>
          <cell r="F347">
            <v>4.2943114390193255E-3</v>
          </cell>
          <cell r="G347">
            <v>2.145874082576397E-3</v>
          </cell>
        </row>
        <row r="348">
          <cell r="A348" t="str">
            <v>TFLGV-BeVELCExt</v>
          </cell>
          <cell r="B348" t="str">
            <v>VAR_fin</v>
          </cell>
          <cell r="C348" t="str">
            <v>TELC</v>
          </cell>
          <cell r="D348">
            <v>9.3645362217961627E-3</v>
          </cell>
          <cell r="E348">
            <v>8.0404895823228146E-3</v>
          </cell>
          <cell r="F348">
            <v>6.0887881269448439E-3</v>
          </cell>
          <cell r="G348">
            <v>3.0425768651035686E-3</v>
          </cell>
        </row>
        <row r="349">
          <cell r="A349" t="str">
            <v>TFLGV-BeVELCExt</v>
          </cell>
          <cell r="B349" t="str">
            <v>VAR_cap</v>
          </cell>
          <cell r="C349" t="str">
            <v>-</v>
          </cell>
          <cell r="D349">
            <v>4.4999999999999999E-4</v>
          </cell>
          <cell r="E349">
            <v>3.8999999999999999E-4</v>
          </cell>
          <cell r="F349">
            <v>2.9999999999999997E-4</v>
          </cell>
          <cell r="G349">
            <v>1.4999999999999999E-4</v>
          </cell>
        </row>
        <row r="350">
          <cell r="A350" t="str">
            <v>T_C-BAT-ELC-S3</v>
          </cell>
          <cell r="B350" t="str">
            <v>VAR_fout</v>
          </cell>
          <cell r="C350" t="str">
            <v>TPCAR</v>
          </cell>
          <cell r="D350">
            <v>6.1426416345908751E-2</v>
          </cell>
          <cell r="E350">
            <v>9.0470466252005707E-2</v>
          </cell>
          <cell r="F350">
            <v>0.11925722917272298</v>
          </cell>
          <cell r="G350">
            <v>1.7997271573617306</v>
          </cell>
          <cell r="H350">
            <v>7.4595349617596849</v>
          </cell>
          <cell r="I350">
            <v>6.5011066546495551</v>
          </cell>
        </row>
        <row r="351">
          <cell r="A351" t="str">
            <v>T_C-BAT-ELC-S3</v>
          </cell>
          <cell r="B351" t="str">
            <v>VAR_fin</v>
          </cell>
          <cell r="C351" t="str">
            <v>T-ELC-car-BatSTGOut_S3</v>
          </cell>
          <cell r="D351">
            <v>4.5927915948622611E-2</v>
          </cell>
          <cell r="E351">
            <v>6.7643861013415019E-2</v>
          </cell>
          <cell r="F351">
            <v>8.9167435177508289E-2</v>
          </cell>
          <cell r="G351">
            <v>1.3456379605200355</v>
          </cell>
          <cell r="H351">
            <v>5.2453037770213671</v>
          </cell>
          <cell r="I351">
            <v>4.1655677615847075</v>
          </cell>
        </row>
        <row r="352">
          <cell r="A352" t="str">
            <v>T_C-BAT-ELC-S3</v>
          </cell>
          <cell r="B352" t="str">
            <v>VAR_ncap</v>
          </cell>
          <cell r="C352" t="str">
            <v>-</v>
          </cell>
          <cell r="D352">
            <v>4.1472339639156499E-5</v>
          </cell>
          <cell r="E352">
            <v>5.2158622936698397E-5</v>
          </cell>
          <cell r="F352">
            <v>2.2079964774224898E-3</v>
          </cell>
          <cell r="G352">
            <v>0.123321582884776</v>
          </cell>
          <cell r="H352">
            <v>0.15507551421000099</v>
          </cell>
          <cell r="I352">
            <v>0.32311814453832</v>
          </cell>
        </row>
        <row r="353">
          <cell r="A353" t="str">
            <v>T_C-BAT-ELC-S3</v>
          </cell>
          <cell r="B353" t="str">
            <v>VAR_cap</v>
          </cell>
          <cell r="C353" t="str">
            <v>-</v>
          </cell>
          <cell r="D353">
            <v>4.2626936373120457E-3</v>
          </cell>
          <cell r="E353">
            <v>6.2204932854224284E-3</v>
          </cell>
          <cell r="F353">
            <v>8.2037533397026907E-3</v>
          </cell>
          <cell r="G353">
            <v>0.12374521059307281</v>
          </cell>
          <cell r="H353">
            <v>0.51289640872050724</v>
          </cell>
          <cell r="I353">
            <v>0.44699782512994601</v>
          </cell>
        </row>
        <row r="354">
          <cell r="A354" t="str">
            <v>T_C-BAT-ELC-S4</v>
          </cell>
          <cell r="B354" t="str">
            <v>VAR_fout</v>
          </cell>
          <cell r="C354" t="str">
            <v>TPCAR</v>
          </cell>
          <cell r="D354">
            <v>0.19358769231989986</v>
          </cell>
          <cell r="E354">
            <v>1.0830437124874119</v>
          </cell>
          <cell r="F354">
            <v>1.2561867289539821</v>
          </cell>
          <cell r="G354">
            <v>1.0343634245730597</v>
          </cell>
          <cell r="H354">
            <v>4.2088663977269309</v>
          </cell>
          <cell r="I354">
            <v>5.2716530699984085</v>
          </cell>
        </row>
        <row r="355">
          <cell r="A355" t="str">
            <v>T_C-BAT-ELC-S4</v>
          </cell>
          <cell r="B355" t="str">
            <v>VAR_fin</v>
          </cell>
          <cell r="C355" t="str">
            <v>T-ELC-car-BatSTGOut_S4</v>
          </cell>
          <cell r="D355">
            <v>0.14949169113917768</v>
          </cell>
          <cell r="E355">
            <v>0.8363446777900001</v>
          </cell>
          <cell r="F355">
            <v>0.97004864435081906</v>
          </cell>
          <cell r="G355">
            <v>0.79875293588611518</v>
          </cell>
          <cell r="H355">
            <v>3.0934385627307233</v>
          </cell>
          <cell r="I355">
            <v>3.4827737856678027</v>
          </cell>
        </row>
        <row r="356">
          <cell r="A356" t="str">
            <v>T_C-BAT-ELC-S4</v>
          </cell>
          <cell r="B356" t="str">
            <v>VAR_ncap</v>
          </cell>
          <cell r="C356" t="str">
            <v>-</v>
          </cell>
          <cell r="D356">
            <v>1.36058293265177E-4</v>
          </cell>
          <cell r="E356">
            <v>5.7983127071101898E-2</v>
          </cell>
          <cell r="F356">
            <v>1.8311472558147499E-2</v>
          </cell>
          <cell r="G356">
            <v>6.4613784139945494E-5</v>
          </cell>
          <cell r="H356">
            <v>9.9451837130090596E-3</v>
          </cell>
          <cell r="I356">
            <v>0.37062028531429603</v>
          </cell>
        </row>
        <row r="357">
          <cell r="A357" t="str">
            <v>T_C-BAT-ELC-S4</v>
          </cell>
          <cell r="B357" t="str">
            <v>VAR_cap</v>
          </cell>
          <cell r="C357" t="str">
            <v>-</v>
          </cell>
          <cell r="D357">
            <v>1.5338927226055177E-2</v>
          </cell>
          <cell r="E357">
            <v>8.527896060190851E-2</v>
          </cell>
          <cell r="F357">
            <v>9.8918537191291511E-2</v>
          </cell>
          <cell r="G357">
            <v>8.1449926262805103E-2</v>
          </cell>
          <cell r="H357">
            <v>0.33141158142042687</v>
          </cell>
          <cell r="I357">
            <v>0.41521293225636902</v>
          </cell>
        </row>
        <row r="358">
          <cell r="A358" t="str">
            <v>T_B_c-ICENGA-S1</v>
          </cell>
          <cell r="B358" t="str">
            <v>VAR_fout</v>
          </cell>
          <cell r="C358" t="str">
            <v>CO2_T</v>
          </cell>
          <cell r="E358">
            <v>9.5513265196294495E-5</v>
          </cell>
          <cell r="F358">
            <v>6.8354062989593048E-3</v>
          </cell>
          <cell r="G358">
            <v>9.1890776503961696E-3</v>
          </cell>
          <cell r="H358">
            <v>1.3319519874499062E-2</v>
          </cell>
          <cell r="I358">
            <v>6.8470075136273399E-3</v>
          </cell>
        </row>
        <row r="359">
          <cell r="A359" t="str">
            <v>T_B_c-ICENGA-S1</v>
          </cell>
          <cell r="B359" t="str">
            <v>VAR_fout</v>
          </cell>
          <cell r="C359" t="str">
            <v>TPBSc</v>
          </cell>
          <cell r="E359">
            <v>2.0362195230993818E-7</v>
          </cell>
          <cell r="F359">
            <v>1.5340028639380183E-5</v>
          </cell>
          <cell r="G359">
            <v>2.1295033356278855E-5</v>
          </cell>
          <cell r="H359">
            <v>3.4965762561800714E-5</v>
          </cell>
          <cell r="I359">
            <v>1.9244045362335874E-5</v>
          </cell>
        </row>
        <row r="360">
          <cell r="A360" t="str">
            <v>T_B_c-ICENGA-S1</v>
          </cell>
          <cell r="B360" t="str">
            <v>VAR_fin</v>
          </cell>
          <cell r="C360" t="str">
            <v>TNGA</v>
          </cell>
          <cell r="E360">
            <v>1.6934976098633784E-6</v>
          </cell>
          <cell r="F360">
            <v>1.2119514714466835E-4</v>
          </cell>
          <cell r="G360">
            <v>1.6292690869496756E-4</v>
          </cell>
          <cell r="H360">
            <v>2.3616169990246525E-4</v>
          </cell>
          <cell r="I360">
            <v>1.2140084244020105E-4</v>
          </cell>
        </row>
        <row r="361">
          <cell r="A361" t="str">
            <v>T_B_c-ICENGA-S1</v>
          </cell>
          <cell r="B361" t="str">
            <v>VAR_ncap</v>
          </cell>
          <cell r="C361" t="str">
            <v>-</v>
          </cell>
          <cell r="E361">
            <v>2.2390181252254298E-8</v>
          </cell>
          <cell r="F361">
            <v>3.36706274144211E-7</v>
          </cell>
          <cell r="G361">
            <v>1.9192028028590101E-7</v>
          </cell>
          <cell r="H361">
            <v>3.26087921204914E-7</v>
          </cell>
          <cell r="I361">
            <v>2.1801684162198499E-7</v>
          </cell>
        </row>
        <row r="362">
          <cell r="A362" t="str">
            <v>T_B_c-ICENGA-S1</v>
          </cell>
          <cell r="B362" t="str">
            <v>VAR_cap</v>
          </cell>
          <cell r="C362" t="str">
            <v>-</v>
          </cell>
          <cell r="E362">
            <v>2.2390181252254298E-8</v>
          </cell>
          <cell r="F362">
            <v>3.5909645539646498E-7</v>
          </cell>
          <cell r="G362">
            <v>5.0338361156327921E-7</v>
          </cell>
          <cell r="H362">
            <v>8.1753820621559996E-7</v>
          </cell>
          <cell r="I362">
            <v>4.61830163482701E-7</v>
          </cell>
        </row>
        <row r="363">
          <cell r="A363" t="str">
            <v>TFLGV-FCLH2O</v>
          </cell>
          <cell r="B363" t="str">
            <v>VAR_fout</v>
          </cell>
          <cell r="C363" t="str">
            <v>TFLGV</v>
          </cell>
          <cell r="E363">
            <v>1.2042470424038331E-4</v>
          </cell>
          <cell r="F363">
            <v>1.3278348337752933E-4</v>
          </cell>
          <cell r="G363">
            <v>1.2892389648368568E-4</v>
          </cell>
          <cell r="H363">
            <v>1.3060112024788269E-4</v>
          </cell>
          <cell r="I363">
            <v>3.0252329459546718E-4</v>
          </cell>
        </row>
        <row r="364">
          <cell r="A364" t="str">
            <v>TFLGV-FCLH2O</v>
          </cell>
          <cell r="B364" t="str">
            <v>VAR_fin</v>
          </cell>
          <cell r="C364" t="str">
            <v>TH2O</v>
          </cell>
          <cell r="E364">
            <v>2.589202659638976E-4</v>
          </cell>
          <cell r="F364">
            <v>2.8352328542936562E-4</v>
          </cell>
          <cell r="G364">
            <v>2.7237591108268244E-4</v>
          </cell>
          <cell r="H364">
            <v>2.3469679796413298E-4</v>
          </cell>
          <cell r="I364">
            <v>5.0382803038610694E-4</v>
          </cell>
        </row>
        <row r="365">
          <cell r="A365" t="str">
            <v>TFLGV-FCLH2O</v>
          </cell>
          <cell r="B365" t="str">
            <v>VAR_ncap</v>
          </cell>
          <cell r="C365" t="str">
            <v>-</v>
          </cell>
          <cell r="E365">
            <v>8.3906505583087795E-6</v>
          </cell>
          <cell r="F365">
            <v>1.31090678012502E-6</v>
          </cell>
          <cell r="G365">
            <v>8.5704959569573902E-7</v>
          </cell>
          <cell r="H365">
            <v>1.59339147268349E-6</v>
          </cell>
          <cell r="I365">
            <v>1.9493718113854102E-5</v>
          </cell>
        </row>
        <row r="366">
          <cell r="A366" t="str">
            <v>TFLGV-FCLH2O</v>
          </cell>
          <cell r="B366" t="str">
            <v>VAR_cap</v>
          </cell>
          <cell r="C366" t="str">
            <v>-</v>
          </cell>
          <cell r="E366">
            <v>8.3906505583087795E-6</v>
          </cell>
          <cell r="F366">
            <v>9.7015573384338008E-6</v>
          </cell>
          <cell r="G366">
            <v>9.4468840929381597E-6</v>
          </cell>
          <cell r="H366">
            <v>9.6593852146480507E-6</v>
          </cell>
          <cell r="I366">
            <v>2.1681663034949001E-5</v>
          </cell>
        </row>
        <row r="367">
          <cell r="A367" t="str">
            <v>T_B_c-ICENGA-S2</v>
          </cell>
          <cell r="B367" t="str">
            <v>VAR_fout</v>
          </cell>
          <cell r="C367" t="str">
            <v>CO2_T</v>
          </cell>
          <cell r="F367">
            <v>1.4093666468767582E-2</v>
          </cell>
          <cell r="G367">
            <v>2.0854205421676372E-2</v>
          </cell>
          <cell r="H367">
            <v>2.7751852216492661E-2</v>
          </cell>
          <cell r="I367">
            <v>1.4989339279214229E-2</v>
          </cell>
        </row>
        <row r="368">
          <cell r="A368" t="str">
            <v>T_B_c-ICENGA-S2</v>
          </cell>
          <cell r="B368" t="str">
            <v>VAR_fout</v>
          </cell>
          <cell r="C368" t="str">
            <v>TPBSc</v>
          </cell>
          <cell r="F368">
            <v>2.2338213482741493E-5</v>
          </cell>
          <cell r="G368">
            <v>3.3936150860792712E-5</v>
          </cell>
          <cell r="H368">
            <v>5.1012020701273648E-5</v>
          </cell>
          <cell r="I368">
            <v>2.93811043951244E-5</v>
          </cell>
        </row>
        <row r="369">
          <cell r="A369" t="str">
            <v>T_B_c-ICENGA-S2</v>
          </cell>
          <cell r="B369" t="str">
            <v>VAR_fin</v>
          </cell>
          <cell r="C369" t="str">
            <v>TNGA</v>
          </cell>
          <cell r="F369">
            <v>2.4988770334694299E-4</v>
          </cell>
          <cell r="G369">
            <v>3.6975541527795031E-4</v>
          </cell>
          <cell r="H369">
            <v>4.9205411731369957E-4</v>
          </cell>
          <cell r="I369">
            <v>2.6576842693642268E-4</v>
          </cell>
        </row>
        <row r="370">
          <cell r="A370" t="str">
            <v>T_B_c-ICENGA-S2</v>
          </cell>
          <cell r="B370" t="str">
            <v>VAR_ncap</v>
          </cell>
          <cell r="C370" t="str">
            <v>-</v>
          </cell>
          <cell r="E370">
            <v>1.4100668327085401E-8</v>
          </cell>
          <cell r="F370">
            <v>4.8409796743143505E-7</v>
          </cell>
          <cell r="G370">
            <v>2.50212834391467E-7</v>
          </cell>
          <cell r="H370">
            <v>4.46422570498616E-7</v>
          </cell>
          <cell r="I370">
            <v>3.05382570459234E-7</v>
          </cell>
        </row>
        <row r="371">
          <cell r="A371" t="str">
            <v>T_B_c-ICENGA-S2</v>
          </cell>
          <cell r="B371" t="str">
            <v>VAR_cap</v>
          </cell>
          <cell r="C371" t="str">
            <v>-</v>
          </cell>
          <cell r="E371">
            <v>1.4100668327085401E-8</v>
          </cell>
          <cell r="F371">
            <v>4.9819863575851999E-7</v>
          </cell>
          <cell r="G371">
            <v>7.4654319605772896E-7</v>
          </cell>
          <cell r="H371">
            <v>1.1299730557928899E-6</v>
          </cell>
          <cell r="I371">
            <v>6.4144385695088296E-7</v>
          </cell>
        </row>
        <row r="372">
          <cell r="A372" t="str">
            <v>T_B_u-ICEDSL-S1</v>
          </cell>
          <cell r="B372" t="str">
            <v>VAR_fout</v>
          </cell>
          <cell r="C372" t="str">
            <v>CO2_T</v>
          </cell>
          <cell r="D372">
            <v>2.152794602094726E-2</v>
          </cell>
          <cell r="E372">
            <v>1.7412657019115547E-2</v>
          </cell>
          <cell r="F372">
            <v>33.252831930606796</v>
          </cell>
          <cell r="G372">
            <v>55.726054419683003</v>
          </cell>
          <cell r="H372">
            <v>19.26321617677408</v>
          </cell>
          <cell r="I372">
            <v>4.8876695037902795</v>
          </cell>
        </row>
        <row r="373">
          <cell r="A373" t="str">
            <v>T_B_u-ICEDSL-S1</v>
          </cell>
          <cell r="B373" t="str">
            <v>VAR_fout</v>
          </cell>
          <cell r="C373" t="str">
            <v>TPBSu</v>
          </cell>
          <cell r="D373">
            <v>3.6394613214171855E-5</v>
          </cell>
          <cell r="E373">
            <v>2.9745458964280756E-5</v>
          </cell>
          <cell r="F373">
            <v>6.1426749639087785E-2</v>
          </cell>
          <cell r="G373">
            <v>0.10789491099483914</v>
          </cell>
          <cell r="H373">
            <v>4.0992281394539129E-2</v>
          </cell>
          <cell r="I373">
            <v>1.0692438725123807E-2</v>
          </cell>
        </row>
        <row r="374">
          <cell r="A374" t="str">
            <v>T_B_u-ICEDSL-S1</v>
          </cell>
          <cell r="B374" t="str">
            <v>VAR_fin</v>
          </cell>
          <cell r="C374" t="str">
            <v>TDSL</v>
          </cell>
          <cell r="D374">
            <v>2.9369639864866646E-4</v>
          </cell>
          <cell r="E374">
            <v>2.3755330176146723E-4</v>
          </cell>
          <cell r="F374">
            <v>0.45365391446939723</v>
          </cell>
          <cell r="G374">
            <v>0.76024630859049103</v>
          </cell>
          <cell r="H374">
            <v>0.2627996749900966</v>
          </cell>
          <cell r="I374">
            <v>6.6680347937111653E-2</v>
          </cell>
        </row>
        <row r="375">
          <cell r="A375" t="str">
            <v>T_B_u-ICEDSL-S1</v>
          </cell>
          <cell r="B375" t="str">
            <v>VAR_ncap</v>
          </cell>
          <cell r="C375" t="str">
            <v>-</v>
          </cell>
          <cell r="E375">
            <v>1.52272803133479E-7</v>
          </cell>
          <cell r="F375">
            <v>1.15770296195099E-3</v>
          </cell>
          <cell r="G375">
            <v>1.19402718197483E-3</v>
          </cell>
          <cell r="H375">
            <v>4.0015320853144899E-4</v>
          </cell>
          <cell r="I375">
            <v>7.3889699042806601E-7</v>
          </cell>
        </row>
        <row r="376">
          <cell r="A376" t="str">
            <v>T_B_u-ICEDSL-S1</v>
          </cell>
          <cell r="B376" t="str">
            <v>VAR_cap</v>
          </cell>
          <cell r="C376" t="str">
            <v>-</v>
          </cell>
          <cell r="D376">
            <v>7.0464135021097004E-7</v>
          </cell>
          <cell r="E376">
            <v>7.5608806213485712E-7</v>
          </cell>
          <cell r="F376">
            <v>1.1584613259052335E-3</v>
          </cell>
          <cell r="G376">
            <v>2.3522355456299612E-3</v>
          </cell>
          <cell r="H376">
            <v>1.1028715044977501E-3</v>
          </cell>
          <cell r="I376">
            <v>2.8762125481758126E-4</v>
          </cell>
        </row>
        <row r="377">
          <cell r="A377" t="str">
            <v>T_B_c-ICENGA-S3</v>
          </cell>
          <cell r="B377" t="str">
            <v>VAR_fout</v>
          </cell>
          <cell r="C377" t="str">
            <v>CO2_T</v>
          </cell>
          <cell r="F377">
            <v>1.07956559546595</v>
          </cell>
          <cell r="G377">
            <v>1.0983152671253964</v>
          </cell>
          <cell r="H377">
            <v>2.6821009609097399</v>
          </cell>
          <cell r="I377">
            <v>5.13737304154645</v>
          </cell>
        </row>
        <row r="378">
          <cell r="A378" t="str">
            <v>T_B_c-ICENGA-S3</v>
          </cell>
          <cell r="B378" t="str">
            <v>VAR_fout</v>
          </cell>
          <cell r="C378" t="str">
            <v>TPBSc</v>
          </cell>
          <cell r="F378">
            <v>1.1361590784973083E-3</v>
          </cell>
          <cell r="G378">
            <v>1.1575007599099866E-3</v>
          </cell>
          <cell r="H378">
            <v>3.2748096286440028E-3</v>
          </cell>
          <cell r="I378">
            <v>7.0335942420608243E-3</v>
          </cell>
        </row>
        <row r="379">
          <cell r="A379" t="str">
            <v>T_B_c-ICENGA-S3</v>
          </cell>
          <cell r="B379" t="str">
            <v>VAR_fin</v>
          </cell>
          <cell r="C379" t="str">
            <v>TNGA</v>
          </cell>
          <cell r="F379">
            <v>1.9141233962162156E-2</v>
          </cell>
          <cell r="G379">
            <v>1.9473674949031902E-2</v>
          </cell>
          <cell r="H379">
            <v>4.7554981576413871E-2</v>
          </cell>
          <cell r="I379">
            <v>9.1088174495504354E-2</v>
          </cell>
        </row>
        <row r="380">
          <cell r="A380" t="str">
            <v>T_B_c-ICENGA-S3</v>
          </cell>
          <cell r="B380" t="str">
            <v>VAR_ncap</v>
          </cell>
          <cell r="C380" t="str">
            <v>-</v>
          </cell>
          <cell r="F380">
            <v>2.46852313041987E-5</v>
          </cell>
          <cell r="G380">
            <v>4.5409039085743202E-7</v>
          </cell>
          <cell r="H380">
            <v>2.7551074501670201E-5</v>
          </cell>
          <cell r="I380">
            <v>1.43387035783509E-4</v>
          </cell>
        </row>
        <row r="381">
          <cell r="A381" t="str">
            <v>T_B_c-ICENGA-S3</v>
          </cell>
          <cell r="B381" t="str">
            <v>VAR_cap</v>
          </cell>
          <cell r="C381" t="str">
            <v>-</v>
          </cell>
          <cell r="F381">
            <v>2.46852313041987E-5</v>
          </cell>
          <cell r="G381">
            <v>2.5139321695056099E-5</v>
          </cell>
          <cell r="H381">
            <v>7.1151064899229501E-5</v>
          </cell>
          <cell r="I381">
            <v>1.52823864170967E-4</v>
          </cell>
        </row>
        <row r="382">
          <cell r="A382" t="str">
            <v>T_B_u-ICEDSL-S2</v>
          </cell>
          <cell r="B382" t="str">
            <v>VAR_fout</v>
          </cell>
          <cell r="C382" t="str">
            <v>CO2_T</v>
          </cell>
          <cell r="D382">
            <v>8.2005924814217597</v>
          </cell>
          <cell r="E382">
            <v>6.5602908328365059E-2</v>
          </cell>
          <cell r="F382">
            <v>7.7841178009849621</v>
          </cell>
          <cell r="G382">
            <v>21.281577058794205</v>
          </cell>
          <cell r="H382">
            <v>2.4615706620001752</v>
          </cell>
          <cell r="I382">
            <v>3.0187728297407811E-2</v>
          </cell>
        </row>
        <row r="383">
          <cell r="A383" t="str">
            <v>T_B_u-ICEDSL-S2</v>
          </cell>
          <cell r="B383" t="str">
            <v>VAR_fout</v>
          </cell>
          <cell r="C383" t="str">
            <v>TPBSu</v>
          </cell>
          <cell r="D383">
            <v>9.7854266315387274E-3</v>
          </cell>
          <cell r="E383">
            <v>7.9040089653162039E-5</v>
          </cell>
          <cell r="F383">
            <v>1.0100166269108866E-2</v>
          </cell>
          <cell r="G383">
            <v>2.9053278150446005E-2</v>
          </cell>
          <cell r="H383">
            <v>3.4626713662844351E-3</v>
          </cell>
          <cell r="I383">
            <v>4.7440126109556168E-5</v>
          </cell>
        </row>
        <row r="384">
          <cell r="A384" t="str">
            <v>T_B_u-ICEDSL-S2</v>
          </cell>
          <cell r="B384" t="str">
            <v>VAR_fin</v>
          </cell>
          <cell r="C384" t="str">
            <v>TDSL</v>
          </cell>
          <cell r="D384">
            <v>0.11187711434408953</v>
          </cell>
          <cell r="E384">
            <v>8.9499192808137752E-4</v>
          </cell>
          <cell r="F384">
            <v>0.10619533152776213</v>
          </cell>
          <cell r="G384">
            <v>0.29033529411724718</v>
          </cell>
          <cell r="H384">
            <v>3.3582137271489426E-2</v>
          </cell>
          <cell r="I384">
            <v>4.1183803952807367E-4</v>
          </cell>
        </row>
        <row r="385">
          <cell r="A385" t="str">
            <v>T_B_u-ICEDSL-S2</v>
          </cell>
          <cell r="B385" t="str">
            <v>VAR_ncap</v>
          </cell>
          <cell r="C385" t="str">
            <v>-</v>
          </cell>
          <cell r="E385">
            <v>1.0487878905563801E-7</v>
          </cell>
          <cell r="F385">
            <v>1.8857540785925501E-4</v>
          </cell>
          <cell r="G385">
            <v>3.5796805528500098E-4</v>
          </cell>
          <cell r="H385">
            <v>9.1785405843776498E-7</v>
          </cell>
          <cell r="I385">
            <v>2.64583017410662E-7</v>
          </cell>
        </row>
        <row r="386">
          <cell r="A386" t="str">
            <v>T_B_u-ICEDSL-S2</v>
          </cell>
          <cell r="B386" t="str">
            <v>VAR_cap</v>
          </cell>
          <cell r="C386" t="str">
            <v>-</v>
          </cell>
          <cell r="D386">
            <v>1.8461603375527399E-4</v>
          </cell>
          <cell r="E386">
            <v>1.9124597147326353E-6</v>
          </cell>
          <cell r="F386">
            <v>1.9049468531839601E-4</v>
          </cell>
          <cell r="G386">
            <v>5.4791228944137409E-4</v>
          </cell>
          <cell r="H386">
            <v>6.5341416006116704E-5</v>
          </cell>
          <cell r="I386">
            <v>9.0381490050291203E-7</v>
          </cell>
        </row>
        <row r="387">
          <cell r="A387" t="str">
            <v>T_B_u-ICEDSL-S3</v>
          </cell>
          <cell r="B387" t="str">
            <v>VAR_fout</v>
          </cell>
          <cell r="C387" t="str">
            <v>CO2_T</v>
          </cell>
          <cell r="D387">
            <v>45.233481429498703</v>
          </cell>
          <cell r="E387">
            <v>6.7673186191219461</v>
          </cell>
          <cell r="F387">
            <v>55.712965409154961</v>
          </cell>
          <cell r="G387">
            <v>156.86129900626571</v>
          </cell>
          <cell r="H387">
            <v>6.7267981258630996E-2</v>
          </cell>
          <cell r="I387">
            <v>1.9058787577423998E-2</v>
          </cell>
        </row>
        <row r="388">
          <cell r="A388" t="str">
            <v>T_B_u-ICEDSL-S3</v>
          </cell>
          <cell r="B388" t="str">
            <v>VAR_fout</v>
          </cell>
          <cell r="C388" t="str">
            <v>TPBSu</v>
          </cell>
          <cell r="D388">
            <v>3.5760694379642008E-2</v>
          </cell>
          <cell r="E388">
            <v>5.4440248508048671E-3</v>
          </cell>
          <cell r="F388">
            <v>4.7392256953633166E-2</v>
          </cell>
          <cell r="G388">
            <v>0.14196526935772577</v>
          </cell>
          <cell r="H388">
            <v>6.7288000112313354E-5</v>
          </cell>
          <cell r="I388">
            <v>2.0313200687913811E-5</v>
          </cell>
        </row>
        <row r="389">
          <cell r="A389" t="str">
            <v>T_B_u-ICEDSL-S3</v>
          </cell>
          <cell r="B389" t="str">
            <v>VAR_fin</v>
          </cell>
          <cell r="C389" t="str">
            <v>TDSL</v>
          </cell>
          <cell r="D389">
            <v>0.61710070163026887</v>
          </cell>
          <cell r="E389">
            <v>9.2323582798389495E-2</v>
          </cell>
          <cell r="F389">
            <v>0.76006774091616669</v>
          </cell>
          <cell r="G389">
            <v>2.1399904366475555</v>
          </cell>
          <cell r="H389">
            <v>9.177077934328919E-4</v>
          </cell>
          <cell r="I389">
            <v>2.6001074457604408E-4</v>
          </cell>
        </row>
        <row r="390">
          <cell r="A390" t="str">
            <v>T_B_u-ICEDSL-S3</v>
          </cell>
          <cell r="B390" t="str">
            <v>VAR_ncap</v>
          </cell>
          <cell r="C390" t="str">
            <v>-</v>
          </cell>
          <cell r="E390">
            <v>4.3633126922281003E-8</v>
          </cell>
          <cell r="F390">
            <v>7.4721861652478501E-4</v>
          </cell>
          <cell r="G390">
            <v>1.8433125561486401E-3</v>
          </cell>
          <cell r="H390">
            <v>6.1309281880000102E-7</v>
          </cell>
          <cell r="I390">
            <v>1.6815440242470601E-7</v>
          </cell>
        </row>
        <row r="391">
          <cell r="A391" t="str">
            <v>T_B_u-ICEDSL-S3</v>
          </cell>
          <cell r="B391" t="str">
            <v>VAR_cap</v>
          </cell>
          <cell r="C391" t="str">
            <v>-</v>
          </cell>
          <cell r="D391">
            <v>6.7447724062195307E-4</v>
          </cell>
          <cell r="E391">
            <v>1.4648372193033733E-4</v>
          </cell>
          <cell r="F391">
            <v>8.9370943513773088E-4</v>
          </cell>
          <cell r="G391">
            <v>2.6771283017342886E-3</v>
          </cell>
          <cell r="H391">
            <v>1.2675145787228301E-6</v>
          </cell>
          <cell r="I391">
            <v>3.78151719090086E-7</v>
          </cell>
        </row>
        <row r="392">
          <cell r="A392" t="str">
            <v>T_B_u-ICEDSL-S4</v>
          </cell>
          <cell r="B392" t="str">
            <v>VAR_fout</v>
          </cell>
          <cell r="C392" t="str">
            <v>CO2_T</v>
          </cell>
          <cell r="D392">
            <v>0.26324818630812358</v>
          </cell>
        </row>
        <row r="393">
          <cell r="A393" t="str">
            <v>T_B_u-ICEDSL-S4</v>
          </cell>
          <cell r="B393" t="str">
            <v>VAR_fout</v>
          </cell>
          <cell r="C393" t="str">
            <v>TPBSu</v>
          </cell>
          <cell r="D393">
            <v>1.3879421736108917E-4</v>
          </cell>
        </row>
        <row r="394">
          <cell r="A394" t="str">
            <v>T_B_u-ICEDSL-S4</v>
          </cell>
          <cell r="B394" t="str">
            <v>VAR_fin</v>
          </cell>
          <cell r="C394" t="str">
            <v>TDSL</v>
          </cell>
          <cell r="D394">
            <v>3.5913804407656687E-3</v>
          </cell>
        </row>
        <row r="395">
          <cell r="A395" t="str">
            <v>T_B_u-ICEDSL-S4</v>
          </cell>
          <cell r="B395" t="str">
            <v>VAR_cap</v>
          </cell>
          <cell r="C395" t="str">
            <v>-</v>
          </cell>
          <cell r="D395">
            <v>2.6714943182375492E-6</v>
          </cell>
          <cell r="E395">
            <v>-1.4845765208997062E-9</v>
          </cell>
          <cell r="F395">
            <v>-1.0229876237018327E-10</v>
          </cell>
          <cell r="G395">
            <v>-1.9114543840495844E-10</v>
          </cell>
        </row>
        <row r="396">
          <cell r="A396" t="str">
            <v>T_B_c-ICENGAEXT</v>
          </cell>
          <cell r="B396" t="str">
            <v>VAR_fout</v>
          </cell>
          <cell r="C396" t="str">
            <v>CO2_T</v>
          </cell>
          <cell r="D396">
            <v>7.7487469558435102E-3</v>
          </cell>
          <cell r="E396">
            <v>7.7409811533298003E-3</v>
          </cell>
          <cell r="F396">
            <v>7.6892535973844397E-3</v>
          </cell>
        </row>
        <row r="397">
          <cell r="A397" t="str">
            <v>T_B_c-ICENGAEXT</v>
          </cell>
          <cell r="B397" t="str">
            <v>VAR_fout</v>
          </cell>
          <cell r="C397" t="str">
            <v>TPBSc</v>
          </cell>
          <cell r="D397">
            <v>1.3670561392359361E-3</v>
          </cell>
          <cell r="E397">
            <v>1.0948269489870007E-3</v>
          </cell>
          <cell r="F397">
            <v>6.8393724229934923E-4</v>
          </cell>
        </row>
        <row r="398">
          <cell r="A398" t="str">
            <v>T_B_c-ICENGAEXT</v>
          </cell>
          <cell r="B398" t="str">
            <v>VAR_fin</v>
          </cell>
          <cell r="C398" t="str">
            <v>TNGA</v>
          </cell>
          <cell r="D398">
            <v>1.3738913042275722E-4</v>
          </cell>
          <cell r="E398">
            <v>1.3725143888882607E-4</v>
          </cell>
          <cell r="F398">
            <v>1.36334283641568E-4</v>
          </cell>
        </row>
        <row r="399">
          <cell r="A399" t="str">
            <v>T_B_c-ICENGAEXT</v>
          </cell>
          <cell r="B399" t="str">
            <v>VAR_cap</v>
          </cell>
          <cell r="C399" t="str">
            <v>-</v>
          </cell>
          <cell r="D399">
            <v>2.9722792607802899E-5</v>
          </cell>
          <cell r="E399">
            <v>2.3778234086242301E-5</v>
          </cell>
          <cell r="F399">
            <v>1.4861396303901497E-5</v>
          </cell>
        </row>
        <row r="400">
          <cell r="A400" t="str">
            <v>T_B_u-ICEDSLEXT</v>
          </cell>
          <cell r="B400" t="str">
            <v>VAR_fout</v>
          </cell>
          <cell r="C400" t="str">
            <v>CO2_T</v>
          </cell>
          <cell r="D400">
            <v>1.27107334842792</v>
          </cell>
          <cell r="E400">
            <v>1.2694193196352901</v>
          </cell>
          <cell r="F400">
            <v>1.26444827245464</v>
          </cell>
        </row>
        <row r="401">
          <cell r="A401" t="str">
            <v>T_B_u-ICEDSLEXT</v>
          </cell>
          <cell r="B401" t="str">
            <v>VAR_fout</v>
          </cell>
          <cell r="C401" t="str">
            <v>TPBSu</v>
          </cell>
          <cell r="D401">
            <v>0.24222670899579393</v>
          </cell>
          <cell r="E401">
            <v>0.19378294718564368</v>
          </cell>
          <cell r="F401">
            <v>0.12111396648437971</v>
          </cell>
        </row>
        <row r="402">
          <cell r="A402" t="str">
            <v>T_B_u-ICEDSLEXT</v>
          </cell>
          <cell r="B402" t="str">
            <v>VAR_fin</v>
          </cell>
          <cell r="C402" t="str">
            <v>TDSL</v>
          </cell>
          <cell r="D402">
            <v>1.7340700524255414E-2</v>
          </cell>
          <cell r="E402">
            <v>1.7318135329267244E-2</v>
          </cell>
          <cell r="F402">
            <v>1.7250317495970575E-2</v>
          </cell>
        </row>
        <row r="403">
          <cell r="A403" t="str">
            <v>T_B_u-ICEDSLEXT</v>
          </cell>
          <cell r="B403" t="str">
            <v>VAR_cap</v>
          </cell>
          <cell r="C403" t="str">
            <v>-</v>
          </cell>
          <cell r="D403">
            <v>4.5678362175525303E-3</v>
          </cell>
          <cell r="E403">
            <v>3.6542689740420198E-3</v>
          </cell>
          <cell r="F403">
            <v>2.2839181087762699E-3</v>
          </cell>
        </row>
        <row r="404">
          <cell r="A404" t="str">
            <v>D-T-ELC-LGV</v>
          </cell>
          <cell r="B404" t="str">
            <v>VAR_fout</v>
          </cell>
          <cell r="C404" t="str">
            <v>T-ELC-LGV_BatSTGin</v>
          </cell>
          <cell r="D404">
            <v>3.5653829358610049E-2</v>
          </cell>
          <cell r="E404">
            <v>7.4020705864047118E-2</v>
          </cell>
          <cell r="F404">
            <v>0.18718934657641326</v>
          </cell>
          <cell r="G404">
            <v>0.5160506438575746</v>
          </cell>
          <cell r="H404">
            <v>0.58692554596067203</v>
          </cell>
          <cell r="I404">
            <v>0.62855794166471501</v>
          </cell>
        </row>
        <row r="405">
          <cell r="A405" t="str">
            <v>D-T-ELC-LGV</v>
          </cell>
          <cell r="B405" t="str">
            <v>VAR_fin</v>
          </cell>
          <cell r="C405" t="str">
            <v>TELC</v>
          </cell>
          <cell r="D405">
            <v>3.5653829358610049E-2</v>
          </cell>
          <cell r="E405">
            <v>7.4020705864047118E-2</v>
          </cell>
          <cell r="F405">
            <v>0.18718934657641326</v>
          </cell>
          <cell r="G405">
            <v>0.5160506438575746</v>
          </cell>
          <cell r="H405">
            <v>0.58692554596067203</v>
          </cell>
          <cell r="I405">
            <v>0.62855794166471501</v>
          </cell>
        </row>
        <row r="406">
          <cell r="A406" t="str">
            <v>D-T-ELC-LGV</v>
          </cell>
          <cell r="B406" t="str">
            <v>VAR_ncap</v>
          </cell>
          <cell r="C406" t="str">
            <v>-</v>
          </cell>
          <cell r="D406">
            <v>3.76881205490846E-3</v>
          </cell>
          <cell r="E406">
            <v>4.0552113132154097E-3</v>
          </cell>
          <cell r="F406">
            <v>1.19618619894989E-2</v>
          </cell>
          <cell r="G406">
            <v>3.63086992787479E-2</v>
          </cell>
          <cell r="H406">
            <v>2.3905259933142999E-2</v>
          </cell>
          <cell r="I406">
            <v>4.88862269358665E-2</v>
          </cell>
        </row>
        <row r="407">
          <cell r="A407" t="str">
            <v>D-T-ELC-LGV</v>
          </cell>
          <cell r="B407" t="str">
            <v>VAR_cap</v>
          </cell>
          <cell r="C407" t="str">
            <v>-</v>
          </cell>
          <cell r="D407">
            <v>3.76881205490846E-3</v>
          </cell>
          <cell r="E407">
            <v>7.8240233681238797E-3</v>
          </cell>
          <cell r="F407">
            <v>1.9785885357622799E-2</v>
          </cell>
          <cell r="G407">
            <v>5.4546103175103097E-2</v>
          </cell>
          <cell r="H407">
            <v>6.2037574144201399E-2</v>
          </cell>
          <cell r="I407">
            <v>6.6438049955308998E-2</v>
          </cell>
        </row>
        <row r="408">
          <cell r="A408" t="str">
            <v>T_B_c-FCLH2O-S1</v>
          </cell>
          <cell r="B408" t="str">
            <v>VAR_fout</v>
          </cell>
          <cell r="C408" t="str">
            <v>TPBSc</v>
          </cell>
          <cell r="G408">
            <v>1.4120811863068704E-6</v>
          </cell>
          <cell r="H408">
            <v>4.7489857916602119E-7</v>
          </cell>
          <cell r="I408">
            <v>8.626554867963807E-7</v>
          </cell>
        </row>
        <row r="409">
          <cell r="A409" t="str">
            <v>T_B_c-FCLH2O-S1</v>
          </cell>
          <cell r="B409" t="str">
            <v>VAR_fin</v>
          </cell>
          <cell r="C409" t="str">
            <v>TH2O</v>
          </cell>
          <cell r="G409">
            <v>6.0241918652744915E-6</v>
          </cell>
          <cell r="H409">
            <v>1.8468926289507089E-6</v>
          </cell>
          <cell r="I409">
            <v>2.8429105721127834E-6</v>
          </cell>
        </row>
        <row r="410">
          <cell r="A410" t="str">
            <v>T_B_c-FCLH2O-S1</v>
          </cell>
          <cell r="B410" t="str">
            <v>VAR_ncap</v>
          </cell>
          <cell r="C410" t="str">
            <v>-</v>
          </cell>
          <cell r="G410">
            <v>4.9861570944453603E-8</v>
          </cell>
          <cell r="H410">
            <v>1.7123356648895399E-8</v>
          </cell>
          <cell r="I410">
            <v>3.2521850005429498E-8</v>
          </cell>
        </row>
        <row r="411">
          <cell r="A411" t="str">
            <v>T_B_c-FCLH2O-S1</v>
          </cell>
          <cell r="B411" t="str">
            <v>VAR_cap</v>
          </cell>
          <cell r="C411" t="str">
            <v>-</v>
          </cell>
          <cell r="G411">
            <v>4.9861570944453603E-8</v>
          </cell>
          <cell r="H411">
            <v>4.469237962211735E-8</v>
          </cell>
          <cell r="I411">
            <v>4.5078096655175398E-8</v>
          </cell>
        </row>
        <row r="412">
          <cell r="A412" t="str">
            <v>T_B_c-FCLH2O-S2</v>
          </cell>
          <cell r="B412" t="str">
            <v>VAR_fout</v>
          </cell>
          <cell r="C412" t="str">
            <v>TPBSc</v>
          </cell>
          <cell r="G412">
            <v>5.0426780473964333E-7</v>
          </cell>
          <cell r="H412">
            <v>8.0602653695612402E-7</v>
          </cell>
          <cell r="I412">
            <v>1.034585262312356E-6</v>
          </cell>
        </row>
        <row r="413">
          <cell r="A413" t="str">
            <v>T_B_c-FCLH2O-S2</v>
          </cell>
          <cell r="B413" t="str">
            <v>VAR_fin</v>
          </cell>
          <cell r="C413" t="str">
            <v>TH2O</v>
          </cell>
          <cell r="G413">
            <v>2.9820419184261294E-6</v>
          </cell>
          <cell r="H413">
            <v>4.3353474329023052E-6</v>
          </cell>
          <cell r="I413">
            <v>4.7281733211229545E-6</v>
          </cell>
        </row>
        <row r="414">
          <cell r="A414" t="str">
            <v>T_B_c-FCLH2O-S2</v>
          </cell>
          <cell r="B414" t="str">
            <v>VAR_ncap</v>
          </cell>
          <cell r="C414" t="str">
            <v>-</v>
          </cell>
          <cell r="G414">
            <v>2.2314410651604399E-8</v>
          </cell>
          <cell r="H414">
            <v>1.8077127506719499E-8</v>
          </cell>
          <cell r="I414">
            <v>3.4631474793647597E-8</v>
          </cell>
        </row>
        <row r="415">
          <cell r="A415" t="str">
            <v>T_B_c-FCLH2O-S2</v>
          </cell>
          <cell r="B415" t="str">
            <v>VAR_cap</v>
          </cell>
          <cell r="C415" t="str">
            <v>-</v>
          </cell>
          <cell r="G415">
            <v>2.2314410651604399E-8</v>
          </cell>
          <cell r="H415">
            <v>4.4471128715596201E-8</v>
          </cell>
          <cell r="I415">
            <v>4.7635500889984502E-8</v>
          </cell>
        </row>
        <row r="416">
          <cell r="A416" t="str">
            <v>T_B_c-FCLH2O-S3</v>
          </cell>
          <cell r="B416" t="str">
            <v>VAR_fout</v>
          </cell>
          <cell r="C416" t="str">
            <v>TPBSc</v>
          </cell>
          <cell r="G416">
            <v>5.5876906626734906E-8</v>
          </cell>
          <cell r="H416">
            <v>4.0426514495997332E-7</v>
          </cell>
          <cell r="I416">
            <v>9.9013966209108922E-7</v>
          </cell>
        </row>
        <row r="417">
          <cell r="A417" t="str">
            <v>T_B_c-FCLH2O-S3</v>
          </cell>
          <cell r="B417" t="str">
            <v>VAR_fin</v>
          </cell>
          <cell r="C417" t="str">
            <v>TH2O</v>
          </cell>
          <cell r="G417">
            <v>4.9401203525308157E-7</v>
          </cell>
          <cell r="H417">
            <v>3.22099179363942E-6</v>
          </cell>
          <cell r="I417">
            <v>6.7544897855704182E-6</v>
          </cell>
        </row>
        <row r="418">
          <cell r="A418" t="str">
            <v>T_B_c-FCLH2O-S3</v>
          </cell>
          <cell r="B418" t="str">
            <v>VAR_ncap</v>
          </cell>
          <cell r="C418" t="str">
            <v>-</v>
          </cell>
          <cell r="G418">
            <v>1.2818552592975601E-8</v>
          </cell>
          <cell r="H418">
            <v>1.6493247964475502E-8</v>
          </cell>
          <cell r="I418">
            <v>3.2680240977054102E-8</v>
          </cell>
        </row>
        <row r="419">
          <cell r="A419" t="str">
            <v>T_B_c-FCLH2O-S3</v>
          </cell>
          <cell r="B419" t="str">
            <v>VAR_cap</v>
          </cell>
          <cell r="C419" t="str">
            <v>-</v>
          </cell>
          <cell r="G419">
            <v>1.2818552592975601E-8</v>
          </cell>
          <cell r="H419">
            <v>3.1407710811760801E-8</v>
          </cell>
          <cell r="I419">
            <v>3.83295288327098E-8</v>
          </cell>
        </row>
        <row r="420">
          <cell r="A420" t="str">
            <v>T_C-HYBGSLEXT</v>
          </cell>
          <cell r="B420" t="str">
            <v>VAR_fout</v>
          </cell>
          <cell r="C420" t="str">
            <v>CO2_T</v>
          </cell>
          <cell r="D420">
            <v>92.549050893883603</v>
          </cell>
          <cell r="E420">
            <v>91.724502064311096</v>
          </cell>
          <cell r="F420">
            <v>68.278516102732894</v>
          </cell>
          <cell r="G420">
            <v>32.3955271245514</v>
          </cell>
        </row>
        <row r="421">
          <cell r="A421" t="str">
            <v>T_C-HYBGSLEXT</v>
          </cell>
          <cell r="B421" t="str">
            <v>VAR_fout</v>
          </cell>
          <cell r="C421" t="str">
            <v>TPCAR</v>
          </cell>
          <cell r="D421">
            <v>0.61924513137860049</v>
          </cell>
          <cell r="E421">
            <v>0.6276941444512848</v>
          </cell>
          <cell r="F421">
            <v>0.48284151960329286</v>
          </cell>
          <cell r="G421">
            <v>0.24142114957733168</v>
          </cell>
        </row>
        <row r="422">
          <cell r="A422" t="str">
            <v>T_C-HYBGSLEXT</v>
          </cell>
          <cell r="B422" t="str">
            <v>VAR_fin</v>
          </cell>
          <cell r="C422" t="str">
            <v>TGSL</v>
          </cell>
          <cell r="D422">
            <v>1.2540521801339235</v>
          </cell>
          <cell r="E422">
            <v>1.2428794317657319</v>
          </cell>
          <cell r="F422">
            <v>0.92518314502348153</v>
          </cell>
          <cell r="G422">
            <v>0.4389637821754937</v>
          </cell>
        </row>
        <row r="423">
          <cell r="A423" t="str">
            <v>T_C-HYBGSLEXT</v>
          </cell>
          <cell r="B423" t="str">
            <v>VAR_cap</v>
          </cell>
          <cell r="C423" t="str">
            <v>-</v>
          </cell>
          <cell r="D423">
            <v>6.5841999999999998E-2</v>
          </cell>
          <cell r="E423">
            <v>5.7063066666666697E-2</v>
          </cell>
          <cell r="F423">
            <v>4.38946666666667E-2</v>
          </cell>
          <cell r="G423">
            <v>2.1947333333333301E-2</v>
          </cell>
        </row>
        <row r="424">
          <cell r="A424" t="str">
            <v>TPAVDKEREXT</v>
          </cell>
          <cell r="B424" t="str">
            <v>VAR_fout</v>
          </cell>
          <cell r="C424" t="str">
            <v>CO2_T</v>
          </cell>
          <cell r="D424">
            <v>79.576349423418094</v>
          </cell>
          <cell r="E424">
            <v>100.796237247683</v>
          </cell>
          <cell r="F424">
            <v>132.626068984081</v>
          </cell>
          <cell r="G424">
            <v>185.675788544743</v>
          </cell>
          <cell r="H424">
            <v>154.38211110512901</v>
          </cell>
          <cell r="I424">
            <v>123.088433665514</v>
          </cell>
        </row>
        <row r="425">
          <cell r="A425" t="str">
            <v>TPAVDKEREXT</v>
          </cell>
          <cell r="B425" t="str">
            <v>VAR_fout</v>
          </cell>
          <cell r="C425" t="str">
            <v>TPAVD</v>
          </cell>
          <cell r="D425">
            <v>1.0930817228491501</v>
          </cell>
          <cell r="E425">
            <v>1.3845636984571901</v>
          </cell>
          <cell r="F425">
            <v>1.82178666186924</v>
          </cell>
          <cell r="G425">
            <v>2.5504916008893299</v>
          </cell>
          <cell r="H425">
            <v>2.1206333943012199</v>
          </cell>
          <cell r="I425">
            <v>1.6907751877131001</v>
          </cell>
        </row>
        <row r="426">
          <cell r="A426" t="str">
            <v>TPAVDKEREXT</v>
          </cell>
          <cell r="B426" t="str">
            <v>VAR_fin</v>
          </cell>
          <cell r="C426" t="str">
            <v>TKER</v>
          </cell>
          <cell r="D426">
            <v>1.0930817228491501</v>
          </cell>
          <cell r="E426">
            <v>1.3845636984571901</v>
          </cell>
          <cell r="F426">
            <v>1.82178666186924</v>
          </cell>
          <cell r="G426">
            <v>2.5504916008893299</v>
          </cell>
          <cell r="H426">
            <v>2.1206333943012199</v>
          </cell>
          <cell r="I426">
            <v>1.6907751877131001</v>
          </cell>
        </row>
        <row r="427">
          <cell r="A427" t="str">
            <v>TPAVDKEREXT</v>
          </cell>
          <cell r="B427" t="str">
            <v>VAR_ncap</v>
          </cell>
          <cell r="C427" t="str">
            <v>-</v>
          </cell>
          <cell r="D427">
            <v>6.7508868217385207E-2</v>
          </cell>
          <cell r="E427">
            <v>0.27377229381177198</v>
          </cell>
          <cell r="F427">
            <v>0.47678872531538002</v>
          </cell>
          <cell r="G427">
            <v>1.0687330820374401</v>
          </cell>
          <cell r="H427">
            <v>0.57329393967746001</v>
          </cell>
          <cell r="I427">
            <v>1.3168971891551899</v>
          </cell>
        </row>
        <row r="428">
          <cell r="A428" t="str">
            <v>TPAVDKEREXT</v>
          </cell>
          <cell r="B428" t="str">
            <v>VAR_cap</v>
          </cell>
          <cell r="C428" t="str">
            <v>-</v>
          </cell>
          <cell r="D428">
            <v>1.1605905910665353</v>
          </cell>
          <cell r="E428">
            <v>1.4343628848783081</v>
          </cell>
          <cell r="F428">
            <v>1.8356912409864967</v>
          </cell>
          <cell r="G428">
            <v>2.5676311283781796</v>
          </cell>
          <cell r="H428">
            <v>2.1333618581626448</v>
          </cell>
          <cell r="I428">
            <v>1.702864568407086</v>
          </cell>
        </row>
        <row r="429">
          <cell r="A429" t="str">
            <v>T_C-ICE-GSL-S1</v>
          </cell>
          <cell r="B429" t="str">
            <v>VAR_fout</v>
          </cell>
          <cell r="C429" t="str">
            <v>CO2_T</v>
          </cell>
          <cell r="D429">
            <v>20.040363917599151</v>
          </cell>
          <cell r="E429">
            <v>7.2685623258809104E-2</v>
          </cell>
          <cell r="F429">
            <v>0.23849895628032938</v>
          </cell>
          <cell r="G429">
            <v>0.2141694440463896</v>
          </cell>
          <cell r="H429">
            <v>3.0420539145495189E-2</v>
          </cell>
          <cell r="I429">
            <v>4.2873978147609177E-3</v>
          </cell>
        </row>
        <row r="430">
          <cell r="A430" t="str">
            <v>T_C-ICE-GSL-S1</v>
          </cell>
          <cell r="B430" t="str">
            <v>VAR_fout</v>
          </cell>
          <cell r="C430" t="str">
            <v>TPCAR</v>
          </cell>
          <cell r="D430">
            <v>0.2051003782535826</v>
          </cell>
          <cell r="E430">
            <v>8.19899768864369E-4</v>
          </cell>
          <cell r="F430">
            <v>2.099512106120369E-3</v>
          </cell>
          <cell r="G430">
            <v>1.8557758795885763E-3</v>
          </cell>
          <cell r="H430">
            <v>2.5139935001578325E-4</v>
          </cell>
          <cell r="I430">
            <v>3.923084215000433E-5</v>
          </cell>
        </row>
        <row r="431">
          <cell r="A431" t="str">
            <v>T_C-ICE-GSL-S1</v>
          </cell>
          <cell r="B431" t="str">
            <v>VAR_fin</v>
          </cell>
          <cell r="C431" t="str">
            <v>TGSL</v>
          </cell>
          <cell r="D431">
            <v>0.27154964657993397</v>
          </cell>
          <cell r="E431">
            <v>9.8490004415730469E-4</v>
          </cell>
          <cell r="F431">
            <v>3.2316931745302118E-3</v>
          </cell>
          <cell r="G431">
            <v>2.9020249870784442E-3</v>
          </cell>
          <cell r="H431">
            <v>4.1220242744573372E-4</v>
          </cell>
          <cell r="I431">
            <v>5.8094821338223863E-5</v>
          </cell>
        </row>
        <row r="432">
          <cell r="A432" t="str">
            <v>T_C-ICE-GSL-S1</v>
          </cell>
          <cell r="B432" t="str">
            <v>VAR_ncap</v>
          </cell>
          <cell r="C432" t="str">
            <v>-</v>
          </cell>
          <cell r="E432">
            <v>4.3663340127257601E-7</v>
          </cell>
          <cell r="F432">
            <v>2.3219507693457799E-4</v>
          </cell>
          <cell r="G432">
            <v>1.4752828934466501E-5</v>
          </cell>
          <cell r="H432">
            <v>4.2112655038610104E-6</v>
          </cell>
          <cell r="I432">
            <v>1.38570603673686E-6</v>
          </cell>
        </row>
        <row r="433">
          <cell r="A433" t="str">
            <v>T_C-ICE-GSL-S1</v>
          </cell>
          <cell r="B433" t="str">
            <v>VAR_cap</v>
          </cell>
          <cell r="C433" t="str">
            <v>-</v>
          </cell>
          <cell r="D433">
            <v>2.1917190407273197E-2</v>
          </cell>
          <cell r="E433">
            <v>8.7482361132103226E-5</v>
          </cell>
          <cell r="F433">
            <v>3.1631192562658894E-4</v>
          </cell>
          <cell r="G433">
            <v>2.8084286010380058E-4</v>
          </cell>
          <cell r="H433">
            <v>3.7339823344481755E-5</v>
          </cell>
          <cell r="I433">
            <v>5.7325711522198715E-6</v>
          </cell>
        </row>
        <row r="434">
          <cell r="A434" t="str">
            <v>V2G</v>
          </cell>
          <cell r="B434" t="str">
            <v>VAR_fout</v>
          </cell>
          <cell r="C434" t="str">
            <v>ELC35</v>
          </cell>
          <cell r="G434">
            <v>7.1977206810900501E-3</v>
          </cell>
          <cell r="H434">
            <v>8.405653106990655E-3</v>
          </cell>
          <cell r="I434">
            <v>5.2136038971596251E-3</v>
          </cell>
        </row>
        <row r="435">
          <cell r="A435" t="str">
            <v>V2G</v>
          </cell>
          <cell r="B435" t="str">
            <v>VAR_fin</v>
          </cell>
          <cell r="C435" t="str">
            <v>T-ELC-Bus_c_BatSTGout_S1</v>
          </cell>
          <cell r="G435">
            <v>3.0942538073146866E-5</v>
          </cell>
          <cell r="H435">
            <v>8.0485384908174547E-5</v>
          </cell>
          <cell r="I435">
            <v>5.2079910001198006E-5</v>
          </cell>
        </row>
        <row r="436">
          <cell r="A436" t="str">
            <v>V2G</v>
          </cell>
          <cell r="B436" t="str">
            <v>VAR_fin</v>
          </cell>
          <cell r="C436" t="str">
            <v>T-ELC-Bus_c_BatSTGout_S2</v>
          </cell>
          <cell r="G436">
            <v>1.4561558365504111E-4</v>
          </cell>
          <cell r="H436">
            <v>2.1001537466769338E-4</v>
          </cell>
          <cell r="I436">
            <v>1.1243798442312961E-4</v>
          </cell>
        </row>
        <row r="437">
          <cell r="A437" t="str">
            <v>V2G</v>
          </cell>
          <cell r="B437" t="str">
            <v>VAR_fin</v>
          </cell>
          <cell r="C437" t="str">
            <v>T-ELC-Bus_c_BatSTGout_S3</v>
          </cell>
          <cell r="G437">
            <v>2.6349629227324936E-5</v>
          </cell>
          <cell r="H437">
            <v>3.5128120054070878E-5</v>
          </cell>
          <cell r="I437">
            <v>3.4868031651094247E-5</v>
          </cell>
        </row>
        <row r="438">
          <cell r="A438" t="str">
            <v>V2G</v>
          </cell>
          <cell r="B438" t="str">
            <v>VAR_fin</v>
          </cell>
          <cell r="C438" t="str">
            <v>T-ELC-Bus_c_BatSTGout_S4</v>
          </cell>
          <cell r="G438">
            <v>3.7810822398953773E-5</v>
          </cell>
          <cell r="H438">
            <v>5.1489584161376262E-5</v>
          </cell>
          <cell r="I438">
            <v>3.1013491743693111E-5</v>
          </cell>
        </row>
        <row r="439">
          <cell r="A439" t="str">
            <v>V2G</v>
          </cell>
          <cell r="B439" t="str">
            <v>VAR_fin</v>
          </cell>
          <cell r="C439" t="str">
            <v>T-ELC-car-BatSTGOut_S1</v>
          </cell>
          <cell r="G439">
            <v>1.0489589351983949E-3</v>
          </cell>
          <cell r="H439">
            <v>1.7597461603422496E-3</v>
          </cell>
          <cell r="I439">
            <v>4.7134201456964099E-4</v>
          </cell>
        </row>
        <row r="440">
          <cell r="A440" t="str">
            <v>V2G</v>
          </cell>
          <cell r="B440" t="str">
            <v>VAR_fin</v>
          </cell>
          <cell r="C440" t="str">
            <v>T-ELC-car-BatSTGOut_S2</v>
          </cell>
          <cell r="G440">
            <v>8.6732238574494924E-4</v>
          </cell>
          <cell r="H440">
            <v>5.631547076743505E-4</v>
          </cell>
          <cell r="I440">
            <v>3.6596860918804397E-4</v>
          </cell>
        </row>
        <row r="441">
          <cell r="A441" t="str">
            <v>V2G</v>
          </cell>
          <cell r="B441" t="str">
            <v>VAR_fin</v>
          </cell>
          <cell r="C441" t="str">
            <v>T-ELC-car-BatSTGOut_S3</v>
          </cell>
          <cell r="G441">
            <v>8.4372983479310691E-4</v>
          </cell>
          <cell r="H441">
            <v>5.7270407780341068E-4</v>
          </cell>
          <cell r="I441">
            <v>3.7633574486967846E-4</v>
          </cell>
        </row>
        <row r="442">
          <cell r="A442" t="str">
            <v>V2G</v>
          </cell>
          <cell r="B442" t="str">
            <v>VAR_fin</v>
          </cell>
          <cell r="C442" t="str">
            <v>T-ELC-car-BatSTGOut_S4</v>
          </cell>
          <cell r="G442">
            <v>6.7395284068534611E-4</v>
          </cell>
          <cell r="H442">
            <v>5.8132303535511317E-4</v>
          </cell>
          <cell r="I442">
            <v>3.8885713032423409E-4</v>
          </cell>
        </row>
        <row r="443">
          <cell r="A443" t="str">
            <v>V2G</v>
          </cell>
          <cell r="B443" t="str">
            <v>VAR_fin</v>
          </cell>
          <cell r="C443" t="str">
            <v>T-ELC-car-PlgSTGOut_S1</v>
          </cell>
          <cell r="G443">
            <v>7.5475841182892972E-5</v>
          </cell>
          <cell r="H443">
            <v>1.7209514036172575E-4</v>
          </cell>
          <cell r="I443">
            <v>1.5541390883536167E-4</v>
          </cell>
        </row>
        <row r="444">
          <cell r="A444" t="str">
            <v>V2G</v>
          </cell>
          <cell r="B444" t="str">
            <v>VAR_fin</v>
          </cell>
          <cell r="C444" t="str">
            <v>T-ELC-car-PlgSTGOut_S2</v>
          </cell>
          <cell r="G444">
            <v>1.5223577711469327E-5</v>
          </cell>
          <cell r="H444">
            <v>1.4740362240682923E-4</v>
          </cell>
          <cell r="I444">
            <v>1.0534803405642295E-4</v>
          </cell>
        </row>
        <row r="445">
          <cell r="A445" t="str">
            <v>V2G</v>
          </cell>
          <cell r="B445" t="str">
            <v>VAR_fin</v>
          </cell>
          <cell r="C445" t="str">
            <v>T-ELC-car-PlgSTGOut_S3</v>
          </cell>
          <cell r="G445">
            <v>1.4805106716021595E-3</v>
          </cell>
          <cell r="H445">
            <v>4.1515476520627724E-4</v>
          </cell>
          <cell r="I445">
            <v>4.0791074314469291E-4</v>
          </cell>
        </row>
        <row r="446">
          <cell r="A446" t="str">
            <v>V2G</v>
          </cell>
          <cell r="B446" t="str">
            <v>VAR_fin</v>
          </cell>
          <cell r="C446" t="str">
            <v>T-ELC-TWSTGout_S1</v>
          </cell>
          <cell r="G446">
            <v>2.338117227711567E-4</v>
          </cell>
          <cell r="H446">
            <v>5.0036564957529515E-4</v>
          </cell>
          <cell r="I446">
            <v>2.9983177353126516E-4</v>
          </cell>
        </row>
        <row r="447">
          <cell r="A447" t="str">
            <v>V2G</v>
          </cell>
          <cell r="B447" t="str">
            <v>VAR_fin</v>
          </cell>
          <cell r="C447" t="str">
            <v>T-ELC-car-PlgSTGOut_S4</v>
          </cell>
          <cell r="G447">
            <v>1.4369381711199974E-5</v>
          </cell>
          <cell r="H447">
            <v>2.8638548178145593E-4</v>
          </cell>
          <cell r="I447">
            <v>4.3242680831790065E-4</v>
          </cell>
        </row>
        <row r="448">
          <cell r="A448" t="str">
            <v>V2G</v>
          </cell>
          <cell r="B448" t="str">
            <v>VAR_fin</v>
          </cell>
          <cell r="C448" t="str">
            <v>T-ELC-TWSTGout_S2</v>
          </cell>
          <cell r="G448">
            <v>3.2224967966382287E-4</v>
          </cell>
          <cell r="H448">
            <v>5.7442954145152999E-4</v>
          </cell>
          <cell r="I448">
            <v>3.4002597384838739E-4</v>
          </cell>
        </row>
        <row r="449">
          <cell r="A449" t="str">
            <v>V2G</v>
          </cell>
          <cell r="B449" t="str">
            <v>VAR_fin</v>
          </cell>
          <cell r="C449" t="str">
            <v>T-ELC-TWSTGout_S3</v>
          </cell>
          <cell r="G449">
            <v>4.6101775387588211E-4</v>
          </cell>
          <cell r="H449">
            <v>9.9347719737573662E-4</v>
          </cell>
          <cell r="I449">
            <v>5.6031999734000961E-4</v>
          </cell>
        </row>
        <row r="450">
          <cell r="A450" t="str">
            <v>V2G</v>
          </cell>
          <cell r="B450" t="str">
            <v>VAR_fin</v>
          </cell>
          <cell r="C450" t="str">
            <v>T-ELC-TWSTGout_S4</v>
          </cell>
          <cell r="G450">
            <v>5.1644482205283858E-4</v>
          </cell>
          <cell r="H450">
            <v>1.1679927558285964E-3</v>
          </cell>
          <cell r="I450">
            <v>9.1622326170559076E-4</v>
          </cell>
        </row>
        <row r="451">
          <cell r="A451" t="str">
            <v>V2G</v>
          </cell>
          <cell r="B451" t="str">
            <v>VAR_fin</v>
          </cell>
          <cell r="C451" t="str">
            <v>T-ELC-Bus_u_BatSTGout_S1</v>
          </cell>
          <cell r="G451">
            <v>1.893606812818719E-5</v>
          </cell>
          <cell r="H451">
            <v>3.7420477656507105E-5</v>
          </cell>
          <cell r="I451">
            <v>2.4515170673664802E-5</v>
          </cell>
        </row>
        <row r="452">
          <cell r="A452" t="str">
            <v>V2G</v>
          </cell>
          <cell r="B452" t="str">
            <v>VAR_fin</v>
          </cell>
          <cell r="C452" t="str">
            <v>T-ELC-Bus_u_BatSTGout_S2</v>
          </cell>
          <cell r="G452">
            <v>2.257969975414225E-5</v>
          </cell>
          <cell r="H452">
            <v>2.1985327933533126E-5</v>
          </cell>
          <cell r="I452">
            <v>1.5804988834128471E-5</v>
          </cell>
        </row>
        <row r="453">
          <cell r="A453" t="str">
            <v>V2G</v>
          </cell>
          <cell r="B453" t="str">
            <v>VAR_fin</v>
          </cell>
          <cell r="C453" t="str">
            <v>T-ELC-Bus_u_BatSTGout_S3</v>
          </cell>
          <cell r="G453">
            <v>3.1654463726696493E-5</v>
          </cell>
          <cell r="H453">
            <v>1.4374760092437602E-5</v>
          </cell>
          <cell r="I453">
            <v>1.0744823804693464E-5</v>
          </cell>
        </row>
        <row r="454">
          <cell r="A454" t="str">
            <v>V2G</v>
          </cell>
          <cell r="B454" t="str">
            <v>VAR_fin</v>
          </cell>
          <cell r="C454" t="str">
            <v>T-ELC-Bus_u_BatSTGout_S4</v>
          </cell>
          <cell r="G454">
            <v>2.2093224418888885E-5</v>
          </cell>
          <cell r="H454">
            <v>2.8242199605052994E-5</v>
          </cell>
          <cell r="I454">
            <v>2.1339674038417946E-5</v>
          </cell>
        </row>
        <row r="455">
          <cell r="A455" t="str">
            <v>V2G</v>
          </cell>
          <cell r="B455" t="str">
            <v>VAR_fin</v>
          </cell>
          <cell r="C455" t="str">
            <v>T-ELC-LGV_BatSTGout</v>
          </cell>
          <cell r="G455">
            <v>7.7558266763610677E-5</v>
          </cell>
          <cell r="H455">
            <v>8.4802843167210102E-5</v>
          </cell>
          <cell r="I455">
            <v>4.6640902899489875E-5</v>
          </cell>
        </row>
        <row r="456">
          <cell r="A456" t="str">
            <v>V2G</v>
          </cell>
          <cell r="B456" t="str">
            <v>VAR_fin</v>
          </cell>
          <cell r="C456" t="str">
            <v>T-ELC-HGV_BatSTGout</v>
          </cell>
          <cell r="G456">
            <v>2.4312266677664122E-4</v>
          </cell>
          <cell r="H456">
            <v>1.1839230517814761E-4</v>
          </cell>
          <cell r="I456">
            <v>5.6801820351738018E-5</v>
          </cell>
        </row>
        <row r="457">
          <cell r="A457" t="str">
            <v>V2G</v>
          </cell>
          <cell r="B457" t="str">
            <v>VAR_ncap</v>
          </cell>
          <cell r="C457" t="str">
            <v>-</v>
          </cell>
          <cell r="G457">
            <v>6.9102544353312695E-4</v>
          </cell>
          <cell r="H457">
            <v>6.4816067326688699E-6</v>
          </cell>
          <cell r="I457">
            <v>4.0117711670231498E-4</v>
          </cell>
        </row>
        <row r="458">
          <cell r="A458" t="str">
            <v>V2G</v>
          </cell>
          <cell r="B458" t="str">
            <v>VAR_cap</v>
          </cell>
          <cell r="C458" t="str">
            <v>-</v>
          </cell>
          <cell r="G458">
            <v>6.9102544353312695E-4</v>
          </cell>
          <cell r="H458">
            <v>1.009703376998501E-3</v>
          </cell>
          <cell r="I458">
            <v>6.3052359130249711E-4</v>
          </cell>
        </row>
        <row r="459">
          <cell r="A459" t="str">
            <v>TPSHPELCEXT</v>
          </cell>
          <cell r="B459" t="str">
            <v>VAR_fout</v>
          </cell>
          <cell r="C459" t="str">
            <v>TPSHP</v>
          </cell>
          <cell r="E459">
            <v>0.53925072633979498</v>
          </cell>
          <cell r="F459">
            <v>0.53924835626594103</v>
          </cell>
          <cell r="G459">
            <v>0.539247657342939</v>
          </cell>
          <cell r="H459">
            <v>8.9604408311419006E-8</v>
          </cell>
          <cell r="I459">
            <v>1.24763500531455E-7</v>
          </cell>
        </row>
        <row r="460">
          <cell r="A460" t="str">
            <v>TPSHPELCEXT</v>
          </cell>
          <cell r="B460" t="str">
            <v>VAR_fin</v>
          </cell>
          <cell r="C460" t="str">
            <v>TELC</v>
          </cell>
          <cell r="E460">
            <v>0.21855095516855025</v>
          </cell>
          <cell r="F460">
            <v>0.21854999460998462</v>
          </cell>
          <cell r="G460">
            <v>0.21854971134603612</v>
          </cell>
          <cell r="H460">
            <v>3.6315443016081764E-8</v>
          </cell>
          <cell r="I460">
            <v>5.0564942946668948E-8</v>
          </cell>
        </row>
        <row r="461">
          <cell r="A461" t="str">
            <v>TPSHPELCEXT</v>
          </cell>
          <cell r="B461" t="str">
            <v>VAR_ncap</v>
          </cell>
          <cell r="C461" t="str">
            <v>-</v>
          </cell>
          <cell r="D461">
            <v>1.71636025735721E-6</v>
          </cell>
          <cell r="E461">
            <v>0.53924900059962999</v>
          </cell>
          <cell r="F461">
            <v>2.43937394712257E-7</v>
          </cell>
          <cell r="G461">
            <v>2.49695086745041E-7</v>
          </cell>
        </row>
        <row r="462">
          <cell r="A462" t="str">
            <v>TPSHPELCEXT</v>
          </cell>
          <cell r="B462" t="str">
            <v>VAR_cap</v>
          </cell>
          <cell r="C462" t="str">
            <v>-</v>
          </cell>
          <cell r="D462">
            <v>1.71636025735721E-6</v>
          </cell>
          <cell r="E462">
            <v>0.53925071695988802</v>
          </cell>
          <cell r="F462">
            <v>0.53924853190962474</v>
          </cell>
          <cell r="G462">
            <v>0.53924769687629093</v>
          </cell>
          <cell r="H462">
            <v>7.4476180222937671E-9</v>
          </cell>
          <cell r="I462">
            <v>1.3805764466025168E-11</v>
          </cell>
        </row>
        <row r="463">
          <cell r="A463" t="str">
            <v>TFLGV-ICEGSL</v>
          </cell>
          <cell r="B463" t="str">
            <v>VAR_fout</v>
          </cell>
          <cell r="C463" t="str">
            <v>CO2_T</v>
          </cell>
          <cell r="D463">
            <v>26.254484329728552</v>
          </cell>
          <cell r="E463">
            <v>42.571416190367586</v>
          </cell>
          <cell r="F463">
            <v>62.023876952661041</v>
          </cell>
          <cell r="G463">
            <v>93.110973557537449</v>
          </cell>
          <cell r="H463">
            <v>19.566646797946429</v>
          </cell>
          <cell r="I463">
            <v>19.028045632119436</v>
          </cell>
        </row>
        <row r="464">
          <cell r="A464" t="str">
            <v>TFLGV-ICEGSL</v>
          </cell>
          <cell r="B464" t="str">
            <v>VAR_fout</v>
          </cell>
          <cell r="C464" t="str">
            <v>TFLGV</v>
          </cell>
          <cell r="D464">
            <v>0.12495057382780679</v>
          </cell>
          <cell r="E464">
            <v>0.20260626012850808</v>
          </cell>
          <cell r="F464">
            <v>0.29518458328602049</v>
          </cell>
          <cell r="G464">
            <v>0.44313456815856439</v>
          </cell>
          <cell r="H464">
            <v>9.3121758347432207E-2</v>
          </cell>
          <cell r="I464">
            <v>9.0558442919514467E-2</v>
          </cell>
        </row>
        <row r="465">
          <cell r="A465" t="str">
            <v>TFLGV-ICEGSL</v>
          </cell>
          <cell r="B465" t="str">
            <v>VAR_fin</v>
          </cell>
          <cell r="C465" t="str">
            <v>TGSL</v>
          </cell>
          <cell r="D465">
            <v>0.35575182018602358</v>
          </cell>
          <cell r="E465">
            <v>0.57684845786405947</v>
          </cell>
          <cell r="F465">
            <v>0.84043193702792818</v>
          </cell>
          <cell r="G465">
            <v>1.261666308367716</v>
          </cell>
          <cell r="H465">
            <v>0.26513071541932931</v>
          </cell>
          <cell r="I465">
            <v>0.25783259664118413</v>
          </cell>
        </row>
        <row r="466">
          <cell r="A466" t="str">
            <v>TFLGV-ICEGSL</v>
          </cell>
          <cell r="B466" t="str">
            <v>VAR_ncap</v>
          </cell>
          <cell r="C466" t="str">
            <v>-</v>
          </cell>
          <cell r="E466">
            <v>3.9106491511952201E-7</v>
          </cell>
          <cell r="F466">
            <v>9.2429167468535897E-3</v>
          </cell>
          <cell r="G466">
            <v>2.7163140618980602E-2</v>
          </cell>
          <cell r="H466">
            <v>3.4786039935560699E-5</v>
          </cell>
          <cell r="I466">
            <v>8.2208998349206398E-3</v>
          </cell>
        </row>
        <row r="467">
          <cell r="A467" t="str">
            <v>TFLGV-ICEGSL</v>
          </cell>
          <cell r="B467" t="str">
            <v>VAR_cap</v>
          </cell>
          <cell r="C467" t="str">
            <v>-</v>
          </cell>
          <cell r="D467">
            <v>1.2435E-2</v>
          </cell>
          <cell r="E467">
            <v>1.4122391064915118E-2</v>
          </cell>
          <cell r="F467">
            <v>2.336530781176871E-2</v>
          </cell>
          <cell r="G467">
            <v>4.4106083860071088E-2</v>
          </cell>
          <cell r="H467">
            <v>9.2665373081127506E-3</v>
          </cell>
          <cell r="I467">
            <v>9.0141038888793407E-3</v>
          </cell>
        </row>
        <row r="468">
          <cell r="A468" t="str">
            <v>T_C-ICE-GSL-S2</v>
          </cell>
          <cell r="B468" t="str">
            <v>VAR_fout</v>
          </cell>
          <cell r="C468" t="str">
            <v>CO2_T</v>
          </cell>
          <cell r="D468">
            <v>224.03897007730856</v>
          </cell>
          <cell r="E468">
            <v>300.60235992912845</v>
          </cell>
          <cell r="F468">
            <v>235.13902433632219</v>
          </cell>
          <cell r="G468">
            <v>249.47109279511619</v>
          </cell>
          <cell r="H468">
            <v>0.18994571955349215</v>
          </cell>
          <cell r="I468">
            <v>1.176594867695346E-2</v>
          </cell>
        </row>
        <row r="469">
          <cell r="A469" t="str">
            <v>T_C-ICE-GSL-S2</v>
          </cell>
          <cell r="B469" t="str">
            <v>VAR_fout</v>
          </cell>
          <cell r="C469" t="str">
            <v>TPCAR</v>
          </cell>
          <cell r="D469">
            <v>1.9126281519690627</v>
          </cell>
          <cell r="E469">
            <v>2.5513242678600729</v>
          </cell>
          <cell r="F469">
            <v>2.0052358667514043</v>
          </cell>
          <cell r="G469">
            <v>2.1155517954690199</v>
          </cell>
          <cell r="H469">
            <v>1.243013125579428E-3</v>
          </cell>
          <cell r="I469">
            <v>8.6585365570697153E-5</v>
          </cell>
        </row>
        <row r="470">
          <cell r="A470" t="str">
            <v>T_C-ICE-GSL-S2</v>
          </cell>
          <cell r="B470" t="str">
            <v>VAR_fin</v>
          </cell>
          <cell r="C470" t="str">
            <v>TGSL</v>
          </cell>
          <cell r="D470">
            <v>3.0357584021315511</v>
          </cell>
          <cell r="E470">
            <v>4.0732027090667664</v>
          </cell>
          <cell r="F470">
            <v>3.1861656414135822</v>
          </cell>
          <cell r="G470">
            <v>3.3803671110449462</v>
          </cell>
          <cell r="H470">
            <v>2.5737902378521961E-3</v>
          </cell>
          <cell r="I470">
            <v>1.5943019887470819E-4</v>
          </cell>
        </row>
        <row r="471">
          <cell r="A471" t="str">
            <v>T_C-ICE-GSL-S2</v>
          </cell>
          <cell r="B471" t="str">
            <v>VAR_ncap</v>
          </cell>
          <cell r="C471" t="str">
            <v>-</v>
          </cell>
          <cell r="E471">
            <v>5.3416321763308501E-7</v>
          </cell>
          <cell r="F471">
            <v>2.0884688339146599E-4</v>
          </cell>
          <cell r="G471">
            <v>2.3815837237955699E-4</v>
          </cell>
          <cell r="H471">
            <v>5.8420045584881103E-6</v>
          </cell>
          <cell r="I471">
            <v>2.1272884150505602E-6</v>
          </cell>
        </row>
        <row r="472">
          <cell r="A472" t="str">
            <v>T_C-ICE-GSL-S2</v>
          </cell>
          <cell r="B472" t="str">
            <v>VAR_cap</v>
          </cell>
          <cell r="C472" t="str">
            <v>-</v>
          </cell>
          <cell r="D472">
            <v>0.16765778609628118</v>
          </cell>
          <cell r="E472">
            <v>0.19357659159867951</v>
          </cell>
          <cell r="F472">
            <v>0.19044019066034287</v>
          </cell>
          <cell r="G472">
            <v>0.1605152255341056</v>
          </cell>
          <cell r="H472">
            <v>1.2686595732899802E-4</v>
          </cell>
          <cell r="I472">
            <v>8.4621583809932904E-6</v>
          </cell>
        </row>
        <row r="473">
          <cell r="A473" t="str">
            <v>T_C-ICE-DSL-S1</v>
          </cell>
          <cell r="B473" t="str">
            <v>VAR_fout</v>
          </cell>
          <cell r="C473" t="str">
            <v>CO2_T</v>
          </cell>
          <cell r="D473">
            <v>0.40307751203259434</v>
          </cell>
          <cell r="E473">
            <v>0.17352396926861618</v>
          </cell>
          <cell r="F473">
            <v>0.12959630932106161</v>
          </cell>
          <cell r="G473">
            <v>0.10864695557476882</v>
          </cell>
          <cell r="H473">
            <v>7.3774346514099438E-3</v>
          </cell>
          <cell r="I473">
            <v>2.3871308685131688E-3</v>
          </cell>
        </row>
        <row r="474">
          <cell r="A474" t="str">
            <v>T_C-ICE-DSL-S1</v>
          </cell>
          <cell r="B474" t="str">
            <v>VAR_fout</v>
          </cell>
          <cell r="C474" t="str">
            <v>TPCAR</v>
          </cell>
          <cell r="D474">
            <v>4.1304769320805569E-3</v>
          </cell>
          <cell r="E474">
            <v>2.3267012456089729E-3</v>
          </cell>
          <cell r="F474">
            <v>1.719222673252976E-3</v>
          </cell>
          <cell r="G474">
            <v>1.4218455622015071E-3</v>
          </cell>
          <cell r="H474">
            <v>6.7242154222595663E-5</v>
          </cell>
          <cell r="I474">
            <v>2.26981565981376E-5</v>
          </cell>
        </row>
        <row r="475">
          <cell r="A475" t="str">
            <v>T_C-ICE-DSL-S1</v>
          </cell>
          <cell r="B475" t="str">
            <v>VAR_fin</v>
          </cell>
          <cell r="C475" t="str">
            <v>TDSL</v>
          </cell>
          <cell r="D475">
            <v>5.4990110782072816E-3</v>
          </cell>
          <cell r="E475">
            <v>2.3673119954790811E-3</v>
          </cell>
          <cell r="F475">
            <v>1.768026048036313E-3</v>
          </cell>
          <cell r="G475">
            <v>1.4822231319886617E-3</v>
          </cell>
          <cell r="H475">
            <v>1.0064713030572907E-4</v>
          </cell>
          <cell r="I475">
            <v>3.2566587564981823E-5</v>
          </cell>
        </row>
        <row r="476">
          <cell r="A476" t="str">
            <v>T_C-ICE-DSL-S1</v>
          </cell>
          <cell r="B476" t="str">
            <v>VAR_ncap</v>
          </cell>
          <cell r="C476" t="str">
            <v>-</v>
          </cell>
          <cell r="E476">
            <v>6.9021606396244098E-7</v>
          </cell>
          <cell r="F476">
            <v>1.31333734534225E-5</v>
          </cell>
          <cell r="G476">
            <v>5.2271314585714396E-6</v>
          </cell>
          <cell r="H476">
            <v>2.4887021943605499E-6</v>
          </cell>
          <cell r="I476">
            <v>9.6688031790578704E-7</v>
          </cell>
        </row>
        <row r="477">
          <cell r="A477" t="str">
            <v>T_C-ICE-DSL-S1</v>
          </cell>
          <cell r="B477" t="str">
            <v>VAR_cap</v>
          </cell>
          <cell r="C477" t="str">
            <v>-</v>
          </cell>
          <cell r="D477">
            <v>4.4478177945169508E-4</v>
          </cell>
          <cell r="E477">
            <v>2.4841941395743793E-4</v>
          </cell>
          <cell r="F477">
            <v>2.5813696140984449E-4</v>
          </cell>
          <cell r="G477">
            <v>2.147490789920398E-4</v>
          </cell>
          <cell r="H477">
            <v>9.562865915063744E-6</v>
          </cell>
          <cell r="I477">
            <v>3.2764116700126287E-6</v>
          </cell>
        </row>
        <row r="478">
          <cell r="A478" t="str">
            <v>T_C-ICE-GSL-S3</v>
          </cell>
          <cell r="B478" t="str">
            <v>VAR_fout</v>
          </cell>
          <cell r="C478" t="str">
            <v>CO2_T</v>
          </cell>
          <cell r="D478">
            <v>235.38377148514937</v>
          </cell>
          <cell r="E478">
            <v>346.14558624579979</v>
          </cell>
          <cell r="F478">
            <v>500.93039561979288</v>
          </cell>
          <cell r="G478">
            <v>821.90243170125791</v>
          </cell>
          <cell r="H478">
            <v>171.29609913604651</v>
          </cell>
          <cell r="I478">
            <v>2.085345219849365E-2</v>
          </cell>
        </row>
        <row r="479">
          <cell r="A479" t="str">
            <v>T_C-ICE-GSL-S3</v>
          </cell>
          <cell r="B479" t="str">
            <v>VAR_fout</v>
          </cell>
          <cell r="C479" t="str">
            <v>TPCAR</v>
          </cell>
          <cell r="D479">
            <v>1.7086250119995192</v>
          </cell>
          <cell r="E479">
            <v>2.4988646403398596</v>
          </cell>
          <cell r="F479">
            <v>3.5074710403132103</v>
          </cell>
          <cell r="G479">
            <v>5.3021581240771161</v>
          </cell>
          <cell r="H479">
            <v>1.0112680844415323</v>
          </cell>
          <cell r="I479">
            <v>1.4674584841854914E-4</v>
          </cell>
        </row>
        <row r="480">
          <cell r="A480" t="str">
            <v>T_C-ICE-GSL-S3</v>
          </cell>
          <cell r="B480" t="str">
            <v>VAR_fin</v>
          </cell>
          <cell r="C480" t="str">
            <v>TGSL</v>
          </cell>
          <cell r="D480">
            <v>3.1894819984437519</v>
          </cell>
          <cell r="E480">
            <v>4.6903195968265372</v>
          </cell>
          <cell r="F480">
            <v>6.7876747373955642</v>
          </cell>
          <cell r="G480">
            <v>11.136889318445217</v>
          </cell>
          <cell r="H480">
            <v>2.3210853541469554</v>
          </cell>
          <cell r="I480">
            <v>2.8256710296061877E-4</v>
          </cell>
        </row>
        <row r="481">
          <cell r="A481" t="str">
            <v>T_C-ICE-GSL-S3</v>
          </cell>
          <cell r="B481" t="str">
            <v>VAR_ncap</v>
          </cell>
          <cell r="C481" t="str">
            <v>-</v>
          </cell>
          <cell r="E481">
            <v>4.0958063442556202E-7</v>
          </cell>
          <cell r="F481">
            <v>7.3466305946624899E-2</v>
          </cell>
          <cell r="G481">
            <v>0.16546344544052699</v>
          </cell>
          <cell r="H481">
            <v>6.8797138399896202E-6</v>
          </cell>
          <cell r="I481">
            <v>4.6703983577698598E-6</v>
          </cell>
        </row>
        <row r="482">
          <cell r="A482" t="str">
            <v>T_C-ICE-GSL-S3</v>
          </cell>
          <cell r="B482" t="str">
            <v>VAR_cap</v>
          </cell>
          <cell r="C482" t="str">
            <v>-</v>
          </cell>
          <cell r="D482">
            <v>0.1501759276526391</v>
          </cell>
          <cell r="E482">
            <v>0.17181423123454392</v>
          </cell>
          <cell r="F482">
            <v>0.24116824173945831</v>
          </cell>
          <cell r="G482">
            <v>0.36456220724171601</v>
          </cell>
          <cell r="H482">
            <v>6.9535070607827695E-2</v>
          </cell>
          <cell r="I482">
            <v>1.1330011070542E-5</v>
          </cell>
        </row>
        <row r="483">
          <cell r="A483" t="str">
            <v>T_C-ICE-DSL-S2</v>
          </cell>
          <cell r="B483" t="str">
            <v>VAR_fout</v>
          </cell>
          <cell r="C483" t="str">
            <v>CO2_T</v>
          </cell>
          <cell r="D483">
            <v>47.511791938205356</v>
          </cell>
          <cell r="E483">
            <v>51.662493322971564</v>
          </cell>
          <cell r="F483">
            <v>50.942344043049012</v>
          </cell>
          <cell r="G483">
            <v>42.653950294355234</v>
          </cell>
          <cell r="H483">
            <v>1.3821151776566343E-2</v>
          </cell>
          <cell r="I483">
            <v>4.5915069128629107E-3</v>
          </cell>
        </row>
        <row r="484">
          <cell r="A484" t="str">
            <v>T_C-ICE-DSL-S2</v>
          </cell>
          <cell r="B484" t="str">
            <v>VAR_fout</v>
          </cell>
          <cell r="C484" t="str">
            <v>TPCAR</v>
          </cell>
          <cell r="D484">
            <v>0.57430219340132627</v>
          </cell>
          <cell r="E484">
            <v>0.62412392665644123</v>
          </cell>
          <cell r="F484">
            <v>0.61602552949462885</v>
          </cell>
          <cell r="G484">
            <v>0.51324411132330772</v>
          </cell>
          <cell r="H484">
            <v>1.0041898354618265E-4</v>
          </cell>
          <cell r="I484">
            <v>3.5261043131303596E-5</v>
          </cell>
        </row>
        <row r="485">
          <cell r="A485" t="str">
            <v>T_C-ICE-DSL-S2</v>
          </cell>
          <cell r="B485" t="str">
            <v>VAR_fin</v>
          </cell>
          <cell r="C485" t="str">
            <v>TDSL</v>
          </cell>
          <cell r="D485">
            <v>0.64818270038479375</v>
          </cell>
          <cell r="E485">
            <v>0.70480891300097726</v>
          </cell>
          <cell r="F485">
            <v>0.69498422978238761</v>
          </cell>
          <cell r="G485">
            <v>0.58190928095982652</v>
          </cell>
          <cell r="H485">
            <v>1.8855595875261056E-4</v>
          </cell>
          <cell r="I485">
            <v>6.2639930598402545E-5</v>
          </cell>
        </row>
        <row r="486">
          <cell r="A486" t="str">
            <v>T_C-ICE-DSL-S2</v>
          </cell>
          <cell r="B486" t="str">
            <v>VAR_ncap</v>
          </cell>
          <cell r="C486" t="str">
            <v>-</v>
          </cell>
          <cell r="E486">
            <v>7.4659655316551698E-7</v>
          </cell>
          <cell r="F486">
            <v>8.2239289400368795E-6</v>
          </cell>
          <cell r="G486">
            <v>5.6019587601461498E-6</v>
          </cell>
          <cell r="H486">
            <v>2.3983488121693998E-6</v>
          </cell>
          <cell r="I486">
            <v>1.0862867410917899E-6</v>
          </cell>
        </row>
        <row r="487">
          <cell r="A487" t="str">
            <v>T_C-ICE-DSL-S2</v>
          </cell>
          <cell r="B487" t="str">
            <v>VAR_cap</v>
          </cell>
          <cell r="C487" t="str">
            <v>-</v>
          </cell>
          <cell r="D487">
            <v>4.3574124487128704E-2</v>
          </cell>
          <cell r="E487">
            <v>4.7354006593719286E-2</v>
          </cell>
          <cell r="F487">
            <v>4.6741620991741187E-2</v>
          </cell>
          <cell r="G487">
            <v>3.8942225111908133E-2</v>
          </cell>
          <cell r="H487">
            <v>8.9906824285666104E-6</v>
          </cell>
          <cell r="I487">
            <v>3.2706097444835502E-6</v>
          </cell>
        </row>
        <row r="488">
          <cell r="A488" t="str">
            <v>TPRLPH2OFCL</v>
          </cell>
          <cell r="B488" t="str">
            <v>VAR_fout</v>
          </cell>
          <cell r="C488" t="str">
            <v>TPRLP</v>
          </cell>
          <cell r="H488">
            <v>2.7346443507833231E-6</v>
          </cell>
          <cell r="I488">
            <v>1.8627917869360248E-6</v>
          </cell>
        </row>
        <row r="489">
          <cell r="A489" t="str">
            <v>TPRLPH2OFCL</v>
          </cell>
          <cell r="B489" t="str">
            <v>VAR_fin</v>
          </cell>
          <cell r="C489" t="str">
            <v>TH2O</v>
          </cell>
          <cell r="H489">
            <v>1.5241679081647136E-4</v>
          </cell>
          <cell r="I489">
            <v>9.6417408189361024E-5</v>
          </cell>
        </row>
        <row r="490">
          <cell r="A490" t="str">
            <v>T_C-ICE-GSL-S4</v>
          </cell>
          <cell r="B490" t="str">
            <v>VAR_fout</v>
          </cell>
          <cell r="C490" t="str">
            <v>CO2_T</v>
          </cell>
          <cell r="D490">
            <v>198.05869880235397</v>
          </cell>
          <cell r="E490">
            <v>267.55827253957818</v>
          </cell>
          <cell r="F490">
            <v>1014.4988835163563</v>
          </cell>
          <cell r="G490">
            <v>2119.830021637862</v>
          </cell>
          <cell r="H490">
            <v>2521.5532024332751</v>
          </cell>
          <cell r="I490">
            <v>2108.410097295487</v>
          </cell>
        </row>
        <row r="491">
          <cell r="A491" t="str">
            <v>T_C-ICE-GSL-S4</v>
          </cell>
          <cell r="B491" t="str">
            <v>VAR_fout</v>
          </cell>
          <cell r="C491" t="str">
            <v>TPCAR</v>
          </cell>
          <cell r="D491">
            <v>1.2426915106622434</v>
          </cell>
          <cell r="E491">
            <v>1.6732509369501132</v>
          </cell>
          <cell r="F491">
            <v>6.0705345781880862</v>
          </cell>
          <cell r="G491">
            <v>12.600279252400952</v>
          </cell>
          <cell r="H491">
            <v>16.495693104950227</v>
          </cell>
          <cell r="I491">
            <v>15.890906143022121</v>
          </cell>
        </row>
        <row r="492">
          <cell r="A492" t="str">
            <v>T_C-ICE-GSL-S4</v>
          </cell>
          <cell r="B492" t="str">
            <v>VAR_fin</v>
          </cell>
          <cell r="C492" t="str">
            <v>TGSL</v>
          </cell>
          <cell r="D492">
            <v>2.6837222059939547</v>
          </cell>
          <cell r="E492">
            <v>3.6254508474197595</v>
          </cell>
          <cell r="F492">
            <v>13.746597337619997</v>
          </cell>
          <cell r="G492">
            <v>28.723984033033336</v>
          </cell>
          <cell r="H492">
            <v>34.167387566846621</v>
          </cell>
          <cell r="I492">
            <v>28.56924251077891</v>
          </cell>
        </row>
        <row r="493">
          <cell r="A493" t="str">
            <v>T_C-ICE-GSL-S4</v>
          </cell>
          <cell r="B493" t="str">
            <v>VAR_ncap</v>
          </cell>
          <cell r="C493" t="str">
            <v>-</v>
          </cell>
          <cell r="E493">
            <v>4.2098341710590697E-7</v>
          </cell>
          <cell r="F493">
            <v>0.35259267461573801</v>
          </cell>
          <cell r="G493">
            <v>0.60645732638643601</v>
          </cell>
          <cell r="H493">
            <v>0.70694607954969801</v>
          </cell>
          <cell r="I493">
            <v>1.40845968435131</v>
          </cell>
        </row>
        <row r="494">
          <cell r="A494" t="str">
            <v>T_C-ICE-GSL-S4</v>
          </cell>
          <cell r="B494" t="str">
            <v>VAR_cap</v>
          </cell>
          <cell r="C494" t="str">
            <v>-</v>
          </cell>
          <cell r="D494">
            <v>0.12762404619178752</v>
          </cell>
          <cell r="E494">
            <v>0.13175208390393794</v>
          </cell>
          <cell r="F494">
            <v>0.47800419826630847</v>
          </cell>
          <cell r="G494">
            <v>0.99215836215912345</v>
          </cell>
          <cell r="H494">
            <v>1.7177792685233393</v>
          </cell>
          <cell r="I494">
            <v>1.78749618416369</v>
          </cell>
        </row>
        <row r="495">
          <cell r="A495" t="str">
            <v>T_C-ICE-DSL-S3</v>
          </cell>
          <cell r="B495" t="str">
            <v>VAR_fout</v>
          </cell>
          <cell r="C495" t="str">
            <v>CO2_T</v>
          </cell>
          <cell r="D495">
            <v>251.3358583203474</v>
          </cell>
          <cell r="E495">
            <v>270.58378285076714</v>
          </cell>
          <cell r="F495">
            <v>266.85125979841723</v>
          </cell>
          <cell r="G495">
            <v>224.30337121055592</v>
          </cell>
          <cell r="H495">
            <v>1.5008763319159377E-2</v>
          </cell>
          <cell r="I495">
            <v>5.6873161644460501E-3</v>
          </cell>
        </row>
        <row r="496">
          <cell r="A496" t="str">
            <v>T_C-ICE-DSL-S3</v>
          </cell>
          <cell r="B496" t="str">
            <v>VAR_fout</v>
          </cell>
          <cell r="C496" t="str">
            <v>TPCAR</v>
          </cell>
          <cell r="D496">
            <v>1.9824268019961455</v>
          </cell>
          <cell r="E496">
            <v>2.1471516563333299</v>
          </cell>
          <cell r="F496">
            <v>2.1175831563617984</v>
          </cell>
          <cell r="G496">
            <v>1.772379520857664</v>
          </cell>
          <cell r="H496">
            <v>1.0035130955512273E-4</v>
          </cell>
          <cell r="I496">
            <v>4.099563304456769E-5</v>
          </cell>
        </row>
        <row r="497">
          <cell r="A497" t="str">
            <v>T_C-ICE-DSL-S3</v>
          </cell>
          <cell r="B497" t="str">
            <v>VAR_fin</v>
          </cell>
          <cell r="C497" t="str">
            <v>TDSL</v>
          </cell>
          <cell r="D497">
            <v>3.4288657342475779</v>
          </cell>
          <cell r="E497">
            <v>3.6914567919613468</v>
          </cell>
          <cell r="F497">
            <v>3.6405356043440324</v>
          </cell>
          <cell r="G497">
            <v>3.0600732770880756</v>
          </cell>
          <cell r="H497">
            <v>2.0475802618225597E-4</v>
          </cell>
          <cell r="I497">
            <v>7.7589579323957084E-5</v>
          </cell>
        </row>
        <row r="498">
          <cell r="A498" t="str">
            <v>T_C-ICE-DSL-S3</v>
          </cell>
          <cell r="B498" t="str">
            <v>VAR_ncap</v>
          </cell>
          <cell r="C498" t="str">
            <v>-</v>
          </cell>
          <cell r="E498">
            <v>4.5815673883540302E-7</v>
          </cell>
          <cell r="F498">
            <v>5.4483778677823803E-6</v>
          </cell>
          <cell r="G498">
            <v>4.3146142500383299E-6</v>
          </cell>
          <cell r="H498">
            <v>2.29574736605485E-6</v>
          </cell>
          <cell r="I498">
            <v>1.2785709076434199E-6</v>
          </cell>
        </row>
        <row r="499">
          <cell r="A499" t="str">
            <v>T_C-ICE-DSL-S3</v>
          </cell>
          <cell r="B499" t="str">
            <v>VAR_cap</v>
          </cell>
          <cell r="C499" t="str">
            <v>-</v>
          </cell>
          <cell r="D499">
            <v>0.1363162727496825</v>
          </cell>
          <cell r="E499">
            <v>0.14763151122507384</v>
          </cell>
          <cell r="F499">
            <v>0.14560301213729215</v>
          </cell>
          <cell r="G499">
            <v>0.12186514622984093</v>
          </cell>
          <cell r="H499">
            <v>7.5822771542000998E-6</v>
          </cell>
          <cell r="I499">
            <v>3.2110489169654802E-6</v>
          </cell>
        </row>
        <row r="500">
          <cell r="A500" t="str">
            <v>T_C-ICE-DSL-S4</v>
          </cell>
          <cell r="B500" t="str">
            <v>VAR_fout</v>
          </cell>
          <cell r="C500" t="str">
            <v>CO2_T</v>
          </cell>
          <cell r="D500">
            <v>142.33659952276841</v>
          </cell>
          <cell r="E500">
            <v>76.953961072958151</v>
          </cell>
          <cell r="F500">
            <v>76.947687310365936</v>
          </cell>
          <cell r="G500">
            <v>66.19331399389516</v>
          </cell>
          <cell r="H500">
            <v>7.8578609555519027E-3</v>
          </cell>
          <cell r="I500">
            <v>3.62778953888661E-3</v>
          </cell>
        </row>
        <row r="501">
          <cell r="A501" t="str">
            <v>T_C-ICE-DSL-S4</v>
          </cell>
          <cell r="B501" t="str">
            <v>VAR_fout</v>
          </cell>
          <cell r="C501" t="str">
            <v>TPCAR</v>
          </cell>
          <cell r="D501">
            <v>0.90488753325674909</v>
          </cell>
          <cell r="E501">
            <v>0.55656638894736377</v>
          </cell>
          <cell r="F501">
            <v>0.55652060550439875</v>
          </cell>
          <cell r="G501">
            <v>0.47549472337254289</v>
          </cell>
          <cell r="H501">
            <v>4.9511743010761337E-5</v>
          </cell>
          <cell r="I501">
            <v>2.478961960387676E-5</v>
          </cell>
        </row>
        <row r="502">
          <cell r="A502" t="str">
            <v>T_C-ICE-DSL-S4</v>
          </cell>
          <cell r="B502" t="str">
            <v>VAR_fin</v>
          </cell>
          <cell r="C502" t="str">
            <v>TDSL</v>
          </cell>
          <cell r="D502">
            <v>1.9418362827117079</v>
          </cell>
          <cell r="E502">
            <v>1.0498494007224823</v>
          </cell>
          <cell r="F502">
            <v>1.0497638105097646</v>
          </cell>
          <cell r="G502">
            <v>0.90304657563295254</v>
          </cell>
          <cell r="H502">
            <v>1.0720137729265899E-4</v>
          </cell>
          <cell r="I502">
            <v>4.9492353872941434E-5</v>
          </cell>
        </row>
        <row r="503">
          <cell r="A503" t="str">
            <v>T_C-ICE-DSL-S4</v>
          </cell>
          <cell r="B503" t="str">
            <v>VAR_ncap</v>
          </cell>
          <cell r="C503" t="str">
            <v>-</v>
          </cell>
          <cell r="E503">
            <v>2.4403577653332099E-7</v>
          </cell>
          <cell r="F503">
            <v>2.0969068611893902E-6</v>
          </cell>
          <cell r="G503">
            <v>1.9031589669775E-6</v>
          </cell>
          <cell r="H503">
            <v>1.6459398273699799E-6</v>
          </cell>
          <cell r="I503">
            <v>9.9485705265301397E-7</v>
          </cell>
        </row>
        <row r="504">
          <cell r="A504" t="str">
            <v>T_C-ICE-DSL-S4</v>
          </cell>
          <cell r="B504" t="str">
            <v>VAR_cap</v>
          </cell>
          <cell r="C504" t="str">
            <v>-</v>
          </cell>
          <cell r="D504">
            <v>7.1261789279624607E-2</v>
          </cell>
          <cell r="E504">
            <v>4.3824193083374603E-2</v>
          </cell>
          <cell r="F504">
            <v>4.3825651528332989E-2</v>
          </cell>
          <cell r="G504">
            <v>3.7444826990073704E-2</v>
          </cell>
          <cell r="H504">
            <v>4.5236830199277102E-6</v>
          </cell>
          <cell r="I504">
            <v>2.2793697204157801E-6</v>
          </cell>
        </row>
        <row r="505">
          <cell r="A505" t="str">
            <v>TFLGV-ICENGAExt</v>
          </cell>
          <cell r="B505" t="str">
            <v>VAR_fout</v>
          </cell>
          <cell r="C505" t="str">
            <v>CO2_T</v>
          </cell>
          <cell r="D505">
            <v>6.0724648371598899</v>
          </cell>
          <cell r="E505">
            <v>1.82677262340761</v>
          </cell>
          <cell r="F505">
            <v>3.9563259701414899</v>
          </cell>
          <cell r="G505">
            <v>1.9779000237730999</v>
          </cell>
        </row>
        <row r="506">
          <cell r="A506" t="str">
            <v>TFLGV-ICENGAExt</v>
          </cell>
          <cell r="B506" t="str">
            <v>VAR_fout</v>
          </cell>
          <cell r="C506" t="str">
            <v>TFLGV</v>
          </cell>
          <cell r="D506">
            <v>2.9886783019062578E-2</v>
          </cell>
          <cell r="E506">
            <v>9.0746012046995107E-3</v>
          </cell>
          <cell r="F506">
            <v>1.9925500317719343E-2</v>
          </cell>
          <cell r="G506">
            <v>9.9614257898720457E-3</v>
          </cell>
        </row>
        <row r="507">
          <cell r="A507" t="str">
            <v>TFLGV-ICENGAExt</v>
          </cell>
          <cell r="B507" t="str">
            <v>VAR_fin</v>
          </cell>
          <cell r="C507" t="str">
            <v>TNGA</v>
          </cell>
          <cell r="D507">
            <v>0.10766781626170026</v>
          </cell>
          <cell r="E507">
            <v>3.238958552141151E-2</v>
          </cell>
          <cell r="F507">
            <v>7.0147623584069035E-2</v>
          </cell>
          <cell r="G507">
            <v>3.5069149357679026E-2</v>
          </cell>
        </row>
        <row r="508">
          <cell r="A508" t="str">
            <v>TFLGV-ICENGAExt</v>
          </cell>
          <cell r="B508" t="str">
            <v>VAR_cap</v>
          </cell>
          <cell r="C508" t="str">
            <v>-</v>
          </cell>
          <cell r="D508">
            <v>2.085E-3</v>
          </cell>
          <cell r="E508">
            <v>1.807E-3</v>
          </cell>
          <cell r="F508">
            <v>1.39E-3</v>
          </cell>
          <cell r="G508">
            <v>6.9499999999999998E-4</v>
          </cell>
        </row>
        <row r="509">
          <cell r="A509" t="str">
            <v>D-TGSL</v>
          </cell>
          <cell r="B509" t="str">
            <v>VAR_fout</v>
          </cell>
          <cell r="C509" t="str">
            <v>CO2</v>
          </cell>
          <cell r="D509">
            <v>5696.5964787262401</v>
          </cell>
          <cell r="E509">
            <v>5578.8875367841802</v>
          </cell>
          <cell r="F509">
            <v>5586.76707598128</v>
          </cell>
          <cell r="G509">
            <v>4700.7815543755796</v>
          </cell>
          <cell r="H509">
            <v>3076.2907192718699</v>
          </cell>
          <cell r="I509">
            <v>2440.8100766262201</v>
          </cell>
        </row>
        <row r="510">
          <cell r="A510" t="str">
            <v>D-TGSL</v>
          </cell>
          <cell r="B510" t="str">
            <v>VAR_fout</v>
          </cell>
          <cell r="C510" t="str">
            <v>TGSL</v>
          </cell>
          <cell r="D510">
            <v>80.459630028738729</v>
          </cell>
          <cell r="E510">
            <v>78.79710600831109</v>
          </cell>
          <cell r="F510">
            <v>78.908445919508182</v>
          </cell>
          <cell r="G510">
            <v>66.534030288376513</v>
          </cell>
          <cell r="H510">
            <v>44.727028143450234</v>
          </cell>
          <cell r="I510">
            <v>36.362708765566055</v>
          </cell>
        </row>
        <row r="511">
          <cell r="A511" t="str">
            <v>D-TGSL</v>
          </cell>
          <cell r="B511" t="str">
            <v>VAR_fin</v>
          </cell>
          <cell r="C511" t="str">
            <v>GSL</v>
          </cell>
          <cell r="D511">
            <v>77.189654183282485</v>
          </cell>
          <cell r="E511">
            <v>75.594682070246378</v>
          </cell>
          <cell r="F511">
            <v>75.701450894055313</v>
          </cell>
          <cell r="G511">
            <v>63.696227024059318</v>
          </cell>
          <cell r="H511">
            <v>41.684156087694674</v>
          </cell>
          <cell r="I511">
            <v>33.07330727135804</v>
          </cell>
        </row>
        <row r="512">
          <cell r="A512" t="str">
            <v>D-TGSL</v>
          </cell>
          <cell r="B512" t="str">
            <v>VAR_fin</v>
          </cell>
          <cell r="C512" t="str">
            <v>ETH</v>
          </cell>
          <cell r="D512">
            <v>4.4700555324736415</v>
          </cell>
          <cell r="E512">
            <v>4.3777064925475306</v>
          </cell>
          <cell r="F512">
            <v>4.3839382371173823</v>
          </cell>
          <cell r="G512">
            <v>3.830179899627963</v>
          </cell>
          <cell r="H512">
            <v>3.709989136966557</v>
          </cell>
          <cell r="I512">
            <v>3.8317674127254682</v>
          </cell>
        </row>
        <row r="513">
          <cell r="A513" t="str">
            <v>T_TW-BEVELC-S1</v>
          </cell>
          <cell r="B513" t="str">
            <v>VAR_fout</v>
          </cell>
          <cell r="C513" t="str">
            <v>TPTWL</v>
          </cell>
          <cell r="D513">
            <v>1.7784976220242877E-2</v>
          </cell>
          <cell r="E513">
            <v>0.76446552524824696</v>
          </cell>
          <cell r="F513">
            <v>0.76447980427542062</v>
          </cell>
          <cell r="G513">
            <v>0.65842228783131851</v>
          </cell>
          <cell r="H513">
            <v>6.43358476058855E-4</v>
          </cell>
          <cell r="I513">
            <v>4.33850041905561E-4</v>
          </cell>
        </row>
        <row r="514">
          <cell r="A514" t="str">
            <v>T_TW-BEVELC-S1</v>
          </cell>
          <cell r="B514" t="str">
            <v>VAR_fin</v>
          </cell>
          <cell r="C514" t="str">
            <v>T-ELC-TWSTGout_S1</v>
          </cell>
          <cell r="D514">
            <v>1.6024050072878152E-3</v>
          </cell>
          <cell r="E514">
            <v>6.8535762298328098E-2</v>
          </cell>
          <cell r="F514">
            <v>6.8536994526953707E-2</v>
          </cell>
          <cell r="G514">
            <v>5.9026422260140265E-2</v>
          </cell>
          <cell r="H514">
            <v>5.570742612704763E-5</v>
          </cell>
          <cell r="I514">
            <v>3.6805512258477001E-5</v>
          </cell>
        </row>
        <row r="515">
          <cell r="A515" t="str">
            <v>T_TW-BEVELC-S1</v>
          </cell>
          <cell r="B515" t="str">
            <v>VAR_ncap</v>
          </cell>
          <cell r="C515" t="str">
            <v>-</v>
          </cell>
          <cell r="D515">
            <v>1.8180089585295901E-4</v>
          </cell>
          <cell r="E515">
            <v>0.25504328954598399</v>
          </cell>
          <cell r="F515">
            <v>1.8887404847936598E-5</v>
          </cell>
          <cell r="G515">
            <v>3.00509751136477E-5</v>
          </cell>
          <cell r="H515">
            <v>6.4015867618184399E-5</v>
          </cell>
          <cell r="I515">
            <v>9.5525038968240599E-5</v>
          </cell>
        </row>
        <row r="516">
          <cell r="A516" t="str">
            <v>T_TW-BEVELC-S1</v>
          </cell>
          <cell r="B516" t="str">
            <v>VAR_cap</v>
          </cell>
          <cell r="C516" t="str">
            <v>-</v>
          </cell>
          <cell r="D516">
            <v>6.1228008958529589E-3</v>
          </cell>
          <cell r="E516">
            <v>0.26312009044183698</v>
          </cell>
          <cell r="F516">
            <v>0.26313887391954033</v>
          </cell>
          <cell r="G516">
            <v>0.22662903486091829</v>
          </cell>
          <cell r="H516">
            <v>2.3007089245415406E-4</v>
          </cell>
          <cell r="I516">
            <v>1.5581882899463157E-4</v>
          </cell>
        </row>
        <row r="517">
          <cell r="A517" t="str">
            <v>T_TW-BEVELC-S2</v>
          </cell>
          <cell r="B517" t="str">
            <v>VAR_fout</v>
          </cell>
          <cell r="C517" t="str">
            <v>TPTWL</v>
          </cell>
          <cell r="D517">
            <v>2.283147826979668E-3</v>
          </cell>
          <cell r="E517">
            <v>2.6616944398426671E-3</v>
          </cell>
          <cell r="F517">
            <v>2.6161046177324274E-3</v>
          </cell>
          <cell r="G517">
            <v>2.1997466369226152E-3</v>
          </cell>
          <cell r="H517">
            <v>1.506589476002443E-4</v>
          </cell>
          <cell r="I517">
            <v>9.9359573601275834E-5</v>
          </cell>
        </row>
        <row r="518">
          <cell r="A518" t="str">
            <v>T_TW-BEVELC-S2</v>
          </cell>
          <cell r="B518" t="str">
            <v>VAR_fin</v>
          </cell>
          <cell r="C518" t="str">
            <v>T-ELC-TWSTGout_S2</v>
          </cell>
          <cell r="D518">
            <v>3.6329683761668666E-4</v>
          </cell>
          <cell r="E518">
            <v>4.2336665957966324E-4</v>
          </cell>
          <cell r="F518">
            <v>4.1607456764795159E-4</v>
          </cell>
          <cell r="G518">
            <v>3.4971096154767399E-4</v>
          </cell>
          <cell r="H518">
            <v>2.3028346887191982E-5</v>
          </cell>
          <cell r="I518">
            <v>1.4987648776697344E-5</v>
          </cell>
        </row>
        <row r="519">
          <cell r="A519" t="str">
            <v>T_TW-BEVELC-S2</v>
          </cell>
          <cell r="B519" t="str">
            <v>VAR_ncap</v>
          </cell>
          <cell r="C519" t="str">
            <v>-</v>
          </cell>
          <cell r="D519">
            <v>3.25397916672414E-6</v>
          </cell>
          <cell r="E519">
            <v>9.3192251239102007E-6</v>
          </cell>
          <cell r="F519">
            <v>8.3791676577772493E-6</v>
          </cell>
          <cell r="G519">
            <v>1.0234292034018699E-5</v>
          </cell>
          <cell r="H519">
            <v>2.0022300766664201E-5</v>
          </cell>
          <cell r="I519">
            <v>1.3651875361362701E-5</v>
          </cell>
        </row>
        <row r="520">
          <cell r="A520" t="str">
            <v>T_TW-BEVELC-S2</v>
          </cell>
          <cell r="B520" t="str">
            <v>VAR_cap</v>
          </cell>
          <cell r="C520" t="str">
            <v>-</v>
          </cell>
          <cell r="D520">
            <v>7.8825397916672409E-4</v>
          </cell>
          <cell r="E520">
            <v>9.1557320429063436E-4</v>
          </cell>
          <cell r="F520">
            <v>9.2388783990193194E-4</v>
          </cell>
          <cell r="G520">
            <v>7.6917434520370369E-4</v>
          </cell>
          <cell r="H520">
            <v>5.6649921062875227E-5</v>
          </cell>
          <cell r="I520">
            <v>3.7445075530492205E-5</v>
          </cell>
        </row>
        <row r="521">
          <cell r="A521" t="str">
            <v>T_TW-BEVELC-S3</v>
          </cell>
          <cell r="B521" t="str">
            <v>VAR_fout</v>
          </cell>
          <cell r="C521" t="str">
            <v>TPTWL</v>
          </cell>
          <cell r="D521">
            <v>3.0952133725703599E-4</v>
          </cell>
          <cell r="E521">
            <v>4.8966110543541502E-4</v>
          </cell>
          <cell r="F521">
            <v>4.7536164002339441E-4</v>
          </cell>
          <cell r="G521">
            <v>4.9230344122334175E-4</v>
          </cell>
          <cell r="H521">
            <v>2.2942836036165799E-4</v>
          </cell>
          <cell r="I521">
            <v>5.0088003974460564E-5</v>
          </cell>
        </row>
        <row r="522">
          <cell r="A522" t="str">
            <v>T_TW-BEVELC-S3</v>
          </cell>
          <cell r="B522" t="str">
            <v>VAR_fin</v>
          </cell>
          <cell r="C522" t="str">
            <v>T-ELC-TWSTGout_S3</v>
          </cell>
          <cell r="D522">
            <v>7.5674937662359535E-5</v>
          </cell>
          <cell r="E522">
            <v>1.1957809120759523E-4</v>
          </cell>
          <cell r="F522">
            <v>1.1604312543868152E-4</v>
          </cell>
          <cell r="G522">
            <v>1.2008984171196678E-4</v>
          </cell>
          <cell r="H522">
            <v>5.5479316669309327E-5</v>
          </cell>
          <cell r="I522">
            <v>1.1541893904341228E-5</v>
          </cell>
        </row>
        <row r="523">
          <cell r="A523" t="str">
            <v>T_TW-BEVELC-S3</v>
          </cell>
          <cell r="B523" t="str">
            <v>VAR_ncap</v>
          </cell>
          <cell r="C523" t="str">
            <v>-</v>
          </cell>
          <cell r="D523">
            <v>2.1920481269755598E-6</v>
          </cell>
          <cell r="E523">
            <v>4.2272095257953204E-6</v>
          </cell>
          <cell r="F523">
            <v>4.7641400248301602E-6</v>
          </cell>
          <cell r="G523">
            <v>4.9364175231776999E-6</v>
          </cell>
          <cell r="H523">
            <v>6.1581393680217103E-6</v>
          </cell>
          <cell r="I523">
            <v>6.1970328582630102E-6</v>
          </cell>
        </row>
        <row r="524">
          <cell r="A524" t="str">
            <v>T_TW-BEVELC-S3</v>
          </cell>
          <cell r="B524" t="str">
            <v>VAR_cap</v>
          </cell>
          <cell r="C524" t="str">
            <v>-</v>
          </cell>
          <cell r="D524">
            <v>1.0919204812697556E-4</v>
          </cell>
          <cell r="E524">
            <v>1.6841925765277089E-4</v>
          </cell>
          <cell r="F524">
            <v>1.731731014334721E-4</v>
          </cell>
          <cell r="G524">
            <v>1.7808520140673078E-4</v>
          </cell>
          <cell r="H524">
            <v>8.6152842695279657E-5</v>
          </cell>
          <cell r="I524">
            <v>1.9214994058492258E-5</v>
          </cell>
        </row>
        <row r="525">
          <cell r="A525" t="str">
            <v>T_TW-BEVELC-S4</v>
          </cell>
          <cell r="B525" t="str">
            <v>VAR_fout</v>
          </cell>
          <cell r="C525" t="str">
            <v>TPTWL</v>
          </cell>
          <cell r="D525">
            <v>4.029163688376566E-5</v>
          </cell>
          <cell r="E525">
            <v>9.7405415259917415E-5</v>
          </cell>
          <cell r="F525">
            <v>1.0505226207628581E-4</v>
          </cell>
          <cell r="G525">
            <v>1.1506875151652279E-4</v>
          </cell>
          <cell r="H525">
            <v>1.5112678177013974E-4</v>
          </cell>
          <cell r="I525">
            <v>8.3166513963203712E-5</v>
          </cell>
        </row>
        <row r="526">
          <cell r="A526" t="str">
            <v>T_TW-BEVELC-S4</v>
          </cell>
          <cell r="B526" t="str">
            <v>VAR_fin</v>
          </cell>
          <cell r="C526" t="str">
            <v>T-ELC-TWSTGout_S4</v>
          </cell>
          <cell r="D526">
            <v>1.0701477964687212E-5</v>
          </cell>
          <cell r="E526">
            <v>2.5810251481328612E-5</v>
          </cell>
          <cell r="F526">
            <v>2.777966535372836E-5</v>
          </cell>
          <cell r="G526">
            <v>3.033633189118329E-5</v>
          </cell>
          <cell r="H526">
            <v>3.9364598863438865E-5</v>
          </cell>
          <cell r="I526">
            <v>2.0951894545393441E-5</v>
          </cell>
        </row>
        <row r="527">
          <cell r="A527" t="str">
            <v>T_TW-BEVELC-S4</v>
          </cell>
          <cell r="B527" t="str">
            <v>VAR_ncap</v>
          </cell>
          <cell r="C527" t="str">
            <v>-</v>
          </cell>
          <cell r="D527">
            <v>2.2331442841269999E-6</v>
          </cell>
          <cell r="E527">
            <v>4.5371049309673701E-6</v>
          </cell>
          <cell r="F527">
            <v>5.5130112256483503E-6</v>
          </cell>
          <cell r="G527">
            <v>4.62172840754505E-6</v>
          </cell>
          <cell r="H527">
            <v>7.2194882885078902E-6</v>
          </cell>
          <cell r="I527">
            <v>7.8906557986170208E-6</v>
          </cell>
        </row>
        <row r="528">
          <cell r="A528" t="str">
            <v>T_TW-BEVELC-S4</v>
          </cell>
          <cell r="B528" t="str">
            <v>VAR_cap</v>
          </cell>
          <cell r="C528" t="str">
            <v>-</v>
          </cell>
          <cell r="D528">
            <v>1.5233144284126999E-5</v>
          </cell>
          <cell r="E528">
            <v>3.3770249215094379E-5</v>
          </cell>
          <cell r="F528">
            <v>3.9283260440742699E-5</v>
          </cell>
          <cell r="G528">
            <v>4.3893130181630783E-5</v>
          </cell>
          <cell r="H528">
            <v>5.7923583600544709E-5</v>
          </cell>
          <cell r="I528">
            <v>3.2073367225781497E-5</v>
          </cell>
        </row>
        <row r="529">
          <cell r="A529" t="str">
            <v>T_B_u-BeVELCEXT</v>
          </cell>
          <cell r="B529" t="str">
            <v>VAR_fout</v>
          </cell>
          <cell r="C529" t="str">
            <v>TPBSu</v>
          </cell>
          <cell r="D529">
            <v>2.0042524444118157E-3</v>
          </cell>
          <cell r="E529">
            <v>1.6037682187558732E-3</v>
          </cell>
          <cell r="F529">
            <v>1.0021165168482885E-3</v>
          </cell>
        </row>
        <row r="530">
          <cell r="A530" t="str">
            <v>T_B_u-BeVELCEXT</v>
          </cell>
          <cell r="B530" t="str">
            <v>VAR_fin</v>
          </cell>
          <cell r="C530" t="str">
            <v>TELC</v>
          </cell>
          <cell r="D530">
            <v>4.7827290334245977E-4</v>
          </cell>
          <cell r="E530">
            <v>4.7536654181917629E-4</v>
          </cell>
          <cell r="F530">
            <v>4.6643252126521141E-4</v>
          </cell>
        </row>
        <row r="531">
          <cell r="A531" t="str">
            <v>T_B_u-BeVELCEXT</v>
          </cell>
          <cell r="B531" t="str">
            <v>VAR_cap</v>
          </cell>
          <cell r="C531" t="str">
            <v>-</v>
          </cell>
          <cell r="D531">
            <v>3.77895550061805E-5</v>
          </cell>
          <cell r="E531">
            <v>3.02316440049444E-5</v>
          </cell>
          <cell r="F531">
            <v>1.8894777503090199E-5</v>
          </cell>
        </row>
        <row r="532">
          <cell r="A532" t="str">
            <v>T_B_u-HYBDSL-S1</v>
          </cell>
          <cell r="B532" t="str">
            <v>VAR_fout</v>
          </cell>
          <cell r="C532" t="str">
            <v>CO2_T</v>
          </cell>
          <cell r="E532">
            <v>15.8420583925309</v>
          </cell>
          <cell r="F532">
            <v>7.6805454807853279E-2</v>
          </cell>
          <cell r="G532">
            <v>3.9525107275874979E-2</v>
          </cell>
          <cell r="H532">
            <v>27.188002384297842</v>
          </cell>
          <cell r="I532">
            <v>38.895926895632023</v>
          </cell>
        </row>
        <row r="533">
          <cell r="A533" t="str">
            <v>T_B_u-HYBDSL-S1</v>
          </cell>
          <cell r="B533" t="str">
            <v>VAR_fout</v>
          </cell>
          <cell r="C533" t="str">
            <v>TPBSu</v>
          </cell>
          <cell r="E533">
            <v>3.5123485948933254E-2</v>
          </cell>
          <cell r="F533">
            <v>1.7119801620196429E-4</v>
          </cell>
          <cell r="G533">
            <v>9.4524621965750663E-5</v>
          </cell>
          <cell r="H533">
            <v>7.550117548060474E-2</v>
          </cell>
          <cell r="I533">
            <v>0.1168447489745833</v>
          </cell>
        </row>
        <row r="534">
          <cell r="A534" t="str">
            <v>T_B_u-HYBDSL-S1</v>
          </cell>
          <cell r="B534" t="str">
            <v>VAR_fin</v>
          </cell>
          <cell r="C534" t="str">
            <v>TDSL</v>
          </cell>
          <cell r="E534">
            <v>0.21612630822006662</v>
          </cell>
          <cell r="F534">
            <v>1.0478233943772609E-3</v>
          </cell>
          <cell r="G534">
            <v>5.3922383732435105E-4</v>
          </cell>
          <cell r="H534">
            <v>0.37091408436968337</v>
          </cell>
          <cell r="I534">
            <v>0.53064020321462457</v>
          </cell>
        </row>
        <row r="535">
          <cell r="A535" t="str">
            <v>T_B_u-HYBDSL-S1</v>
          </cell>
          <cell r="B535" t="str">
            <v>VAR_ncap</v>
          </cell>
          <cell r="C535" t="str">
            <v>-</v>
          </cell>
          <cell r="E535">
            <v>6.6236721573730798E-4</v>
          </cell>
          <cell r="F535">
            <v>3.74312929899867E-7</v>
          </cell>
          <cell r="G535">
            <v>1.01674541240724E-6</v>
          </cell>
          <cell r="H535">
            <v>1.2780083556150101E-3</v>
          </cell>
          <cell r="I535">
            <v>1.82931864344066E-3</v>
          </cell>
        </row>
        <row r="536">
          <cell r="A536" t="str">
            <v>T_B_u-HYBDSL-S1</v>
          </cell>
          <cell r="B536" t="str">
            <v>VAR_cap</v>
          </cell>
          <cell r="C536" t="str">
            <v>-</v>
          </cell>
          <cell r="E536">
            <v>6.6236721573730798E-4</v>
          </cell>
          <cell r="F536">
            <v>3.2698597083290204E-6</v>
          </cell>
          <cell r="G536">
            <v>1.9193771761890103E-6</v>
          </cell>
          <cell r="H536">
            <v>1.4264139867636999E-3</v>
          </cell>
          <cell r="I536">
            <v>2.4962584928683901E-3</v>
          </cell>
        </row>
        <row r="537">
          <cell r="A537" t="str">
            <v>T_B_u-HYBDSL-S2</v>
          </cell>
          <cell r="B537" t="str">
            <v>VAR_fout</v>
          </cell>
          <cell r="C537" t="str">
            <v>CO2_T</v>
          </cell>
          <cell r="E537">
            <v>7.7127808929217903</v>
          </cell>
          <cell r="F537">
            <v>7.7168667657571044</v>
          </cell>
          <cell r="G537">
            <v>6.7070368097721067</v>
          </cell>
          <cell r="H537">
            <v>9.9148196925270131</v>
          </cell>
          <cell r="I537">
            <v>10.274205766509482</v>
          </cell>
        </row>
        <row r="538">
          <cell r="A538" t="str">
            <v>T_B_u-HYBDSL-S2</v>
          </cell>
          <cell r="B538" t="str">
            <v>VAR_fout</v>
          </cell>
          <cell r="C538" t="str">
            <v>TPBSu</v>
          </cell>
          <cell r="E538">
            <v>1.2257737940700666E-2</v>
          </cell>
          <cell r="F538">
            <v>1.226458196539402E-2</v>
          </cell>
          <cell r="G538">
            <v>1.0662220023539478E-2</v>
          </cell>
          <cell r="H538">
            <v>1.9827069063272244E-2</v>
          </cell>
          <cell r="I538">
            <v>2.16165633513218E-2</v>
          </cell>
        </row>
        <row r="539">
          <cell r="A539" t="str">
            <v>T_B_u-HYBDSL-S2</v>
          </cell>
          <cell r="B539" t="str">
            <v>VAR_fin</v>
          </cell>
          <cell r="C539" t="str">
            <v>TDSL</v>
          </cell>
          <cell r="E539">
            <v>0.10522211313672292</v>
          </cell>
          <cell r="F539">
            <v>0.10527785492165224</v>
          </cell>
          <cell r="G539">
            <v>9.1501184307941394E-2</v>
          </cell>
          <cell r="H539">
            <v>0.13526357015725793</v>
          </cell>
          <cell r="I539">
            <v>0.14016651796056592</v>
          </cell>
        </row>
        <row r="540">
          <cell r="A540" t="str">
            <v>T_B_u-HYBDSL-S2</v>
          </cell>
          <cell r="B540" t="str">
            <v>VAR_ncap</v>
          </cell>
          <cell r="C540" t="str">
            <v>-</v>
          </cell>
          <cell r="E540">
            <v>2.3115042240026901E-4</v>
          </cell>
          <cell r="F540">
            <v>1.4311781351106501E-7</v>
          </cell>
          <cell r="G540">
            <v>4.0503739696999398E-7</v>
          </cell>
          <cell r="H540">
            <v>3.6952209789319101E-4</v>
          </cell>
          <cell r="I540">
            <v>2.2157001161229401E-4</v>
          </cell>
        </row>
        <row r="541">
          <cell r="A541" t="str">
            <v>T_B_u-HYBDSL-S2</v>
          </cell>
          <cell r="B541" t="str">
            <v>VAR_cap</v>
          </cell>
          <cell r="C541" t="str">
            <v>-</v>
          </cell>
          <cell r="E541">
            <v>2.3115042240026901E-4</v>
          </cell>
          <cell r="F541">
            <v>2.3129354021378E-4</v>
          </cell>
          <cell r="G541">
            <v>2.0107220334481801E-4</v>
          </cell>
          <cell r="H541">
            <v>3.7392784552515198E-4</v>
          </cell>
          <cell r="I541">
            <v>4.0764786738215999E-4</v>
          </cell>
        </row>
        <row r="542">
          <cell r="A542" t="str">
            <v>T_B_u-HYBDSL-S3</v>
          </cell>
          <cell r="B542" t="str">
            <v>VAR_fout</v>
          </cell>
          <cell r="C542" t="str">
            <v>CO2_T</v>
          </cell>
          <cell r="E542">
            <v>46.035545712675102</v>
          </cell>
          <cell r="F542">
            <v>46.037710080789772</v>
          </cell>
          <cell r="G542">
            <v>27.287346973048997</v>
          </cell>
          <cell r="H542">
            <v>138.0096339219775</v>
          </cell>
          <cell r="I542">
            <v>125.1381131867271</v>
          </cell>
        </row>
        <row r="543">
          <cell r="A543" t="str">
            <v>T_B_u-HYBDSL-S3</v>
          </cell>
          <cell r="B543" t="str">
            <v>VAR_fout</v>
          </cell>
          <cell r="C543" t="str">
            <v>TPBSu</v>
          </cell>
          <cell r="E543">
            <v>4.9135457624003696E-2</v>
          </cell>
          <cell r="F543">
            <v>4.9137896096198903E-2</v>
          </cell>
          <cell r="G543">
            <v>2.9126222811952356E-2</v>
          </cell>
          <cell r="H543">
            <v>0.18049165675116868</v>
          </cell>
          <cell r="I543">
            <v>0.18279152817854827</v>
          </cell>
        </row>
        <row r="544">
          <cell r="A544" t="str">
            <v>T_B_u-HYBDSL-S3</v>
          </cell>
          <cell r="B544" t="str">
            <v>VAR_fin</v>
          </cell>
          <cell r="C544" t="str">
            <v>TDSL</v>
          </cell>
          <cell r="E544">
            <v>0.62804291558901981</v>
          </cell>
          <cell r="F544">
            <v>0.62807244312127897</v>
          </cell>
          <cell r="G544">
            <v>0.37226939935946862</v>
          </cell>
          <cell r="H544">
            <v>1.8828053741061062</v>
          </cell>
          <cell r="I544">
            <v>1.7072048183728168</v>
          </cell>
        </row>
        <row r="545">
          <cell r="A545" t="str">
            <v>T_B_u-HYBDSL-S3</v>
          </cell>
          <cell r="B545" t="str">
            <v>VAR_ncap</v>
          </cell>
          <cell r="C545" t="str">
            <v>-</v>
          </cell>
          <cell r="E545">
            <v>9.2657140144825198E-4</v>
          </cell>
          <cell r="F545">
            <v>5.8811514610858398E-8</v>
          </cell>
          <cell r="G545">
            <v>2.00505328412121E-7</v>
          </cell>
          <cell r="H545">
            <v>1.4774619076603501E-3</v>
          </cell>
          <cell r="I545">
            <v>2.9409376087077199E-3</v>
          </cell>
        </row>
        <row r="546">
          <cell r="A546" t="str">
            <v>T_B_u-HYBDSL-S3</v>
          </cell>
          <cell r="B546" t="str">
            <v>VAR_cap</v>
          </cell>
          <cell r="C546" t="str">
            <v>-</v>
          </cell>
          <cell r="E546">
            <v>9.2657140144825198E-4</v>
          </cell>
          <cell r="F546">
            <v>9.2663021296286296E-4</v>
          </cell>
          <cell r="G546">
            <v>5.4924707647484002E-4</v>
          </cell>
          <cell r="H546">
            <v>3.4036402328838302E-3</v>
          </cell>
          <cell r="I546">
            <v>3.4469997033368198E-3</v>
          </cell>
        </row>
        <row r="547">
          <cell r="A547" t="str">
            <v>T_C-HY-GSL-S1</v>
          </cell>
          <cell r="B547" t="str">
            <v>VAR_fout</v>
          </cell>
          <cell r="C547" t="str">
            <v>CO2_T</v>
          </cell>
          <cell r="D547">
            <v>2.2322253848332849</v>
          </cell>
          <cell r="E547">
            <v>2.6128593010516967</v>
          </cell>
          <cell r="F547">
            <v>1.8089643315293085</v>
          </cell>
          <cell r="G547">
            <v>1.5447806552154733</v>
          </cell>
          <cell r="H547">
            <v>62.550957031356916</v>
          </cell>
          <cell r="I547">
            <v>30.382197320665572</v>
          </cell>
        </row>
        <row r="548">
          <cell r="A548" t="str">
            <v>T_C-HY-GSL-S1</v>
          </cell>
          <cell r="B548" t="str">
            <v>VAR_fout</v>
          </cell>
          <cell r="C548" t="str">
            <v>TPCAR</v>
          </cell>
          <cell r="D548">
            <v>4.2780089280363712E-2</v>
          </cell>
          <cell r="E548">
            <v>5.063880906882099E-2</v>
          </cell>
          <cell r="F548">
            <v>3.5048502759441706E-2</v>
          </cell>
          <cell r="G548">
            <v>2.9478811775216888E-2</v>
          </cell>
          <cell r="H548">
            <v>0.8143893617870146</v>
          </cell>
          <cell r="I548">
            <v>0.39686746816171475</v>
          </cell>
        </row>
        <row r="549">
          <cell r="A549" t="str">
            <v>T_C-HY-GSL-S1</v>
          </cell>
          <cell r="B549" t="str">
            <v>VAR_fin</v>
          </cell>
          <cell r="C549" t="str">
            <v>TGSL</v>
          </cell>
          <cell r="D549">
            <v>3.0246956434055408E-2</v>
          </cell>
          <cell r="E549">
            <v>3.5404597575226258E-2</v>
          </cell>
          <cell r="F549">
            <v>2.4511711809340222E-2</v>
          </cell>
          <cell r="G549">
            <v>2.0931987198041652E-2</v>
          </cell>
          <cell r="H549">
            <v>0.8475739435143208</v>
          </cell>
          <cell r="I549">
            <v>0.4116828905239231</v>
          </cell>
        </row>
        <row r="550">
          <cell r="A550" t="str">
            <v>T_C-HY-GSL-S1</v>
          </cell>
          <cell r="B550" t="str">
            <v>VAR_ncap</v>
          </cell>
          <cell r="C550" t="str">
            <v>-</v>
          </cell>
          <cell r="E550">
            <v>1.16438258748918E-6</v>
          </cell>
          <cell r="F550">
            <v>1.9818003667276602E-5</v>
          </cell>
          <cell r="G550">
            <v>1.12769703027281E-5</v>
          </cell>
          <cell r="H550">
            <v>0.106923691076653</v>
          </cell>
          <cell r="I550">
            <v>4.5790216713445597E-5</v>
          </cell>
        </row>
        <row r="551">
          <cell r="A551" t="str">
            <v>T_C-HY-GSL-S1</v>
          </cell>
          <cell r="B551" t="str">
            <v>VAR_cap</v>
          </cell>
          <cell r="C551" t="str">
            <v>-</v>
          </cell>
          <cell r="D551">
            <v>4.5746443163563197E-3</v>
          </cell>
          <cell r="E551">
            <v>5.4098816657048247E-3</v>
          </cell>
          <cell r="F551">
            <v>5.3219327890566001E-3</v>
          </cell>
          <cell r="G551">
            <v>4.4782262556607201E-3</v>
          </cell>
          <cell r="H551">
            <v>0.12376634858971049</v>
          </cell>
          <cell r="I551">
            <v>6.0313773595633502E-2</v>
          </cell>
        </row>
        <row r="552">
          <cell r="A552" t="str">
            <v>TFRLFDSLEXT</v>
          </cell>
          <cell r="B552" t="str">
            <v>VAR_fout</v>
          </cell>
          <cell r="C552" t="str">
            <v>CO2_T</v>
          </cell>
          <cell r="D552">
            <v>29.025684835540801</v>
          </cell>
          <cell r="E552">
            <v>20.307979517432599</v>
          </cell>
        </row>
        <row r="553">
          <cell r="A553" t="str">
            <v>TFRLFDSLEXT</v>
          </cell>
          <cell r="B553" t="str">
            <v>VAR_fout</v>
          </cell>
          <cell r="C553" t="str">
            <v>TFRLF</v>
          </cell>
          <cell r="D553">
            <v>1.6049555969030918E-3</v>
          </cell>
          <cell r="E553">
            <v>1.1229159819301606E-3</v>
          </cell>
        </row>
        <row r="554">
          <cell r="A554" t="str">
            <v>TFRLFDSLEXT</v>
          </cell>
          <cell r="B554" t="str">
            <v>VAR_fin</v>
          </cell>
          <cell r="C554" t="str">
            <v>TDSL</v>
          </cell>
          <cell r="D554">
            <v>0.39598478629660067</v>
          </cell>
          <cell r="E554">
            <v>0.27705292656797464</v>
          </cell>
        </row>
        <row r="555">
          <cell r="A555" t="str">
            <v>TFRLFDSLEXT</v>
          </cell>
          <cell r="B555" t="str">
            <v>VAR_ncap</v>
          </cell>
          <cell r="C555" t="str">
            <v>-</v>
          </cell>
          <cell r="D555">
            <v>1.48205408191899E-4</v>
          </cell>
        </row>
        <row r="556">
          <cell r="A556" t="str">
            <v>TFRLFDSLEXT</v>
          </cell>
          <cell r="B556" t="str">
            <v>VAR_cap</v>
          </cell>
          <cell r="C556" t="str">
            <v>-</v>
          </cell>
          <cell r="D556">
            <v>1.48205408191899E-4</v>
          </cell>
          <cell r="E556">
            <v>1.48205408191899E-4</v>
          </cell>
          <cell r="F556">
            <v>8.1560807860085738E-9</v>
          </cell>
          <cell r="G556">
            <v>5.1885089700142925E-9</v>
          </cell>
          <cell r="H556">
            <v>-1.6378216510066438E-9</v>
          </cell>
          <cell r="I556">
            <v>-6.2324534290771668E-10</v>
          </cell>
        </row>
        <row r="557">
          <cell r="A557" t="str">
            <v>T_C-HY-GSL-S2</v>
          </cell>
          <cell r="B557" t="str">
            <v>VAR_fout</v>
          </cell>
          <cell r="C557" t="str">
            <v>CO2_T</v>
          </cell>
          <cell r="D557">
            <v>9.9304193880399509</v>
          </cell>
          <cell r="E557">
            <v>15.050614438272685</v>
          </cell>
          <cell r="F557">
            <v>57.632386438302866</v>
          </cell>
          <cell r="G557">
            <v>49.918976795399352</v>
          </cell>
          <cell r="H557">
            <v>162.78349049345326</v>
          </cell>
          <cell r="I557">
            <v>176.9311138715793</v>
          </cell>
        </row>
        <row r="558">
          <cell r="A558" t="str">
            <v>T_C-HY-GSL-S2</v>
          </cell>
          <cell r="B558" t="str">
            <v>VAR_fout</v>
          </cell>
          <cell r="C558" t="str">
            <v>TPCAR</v>
          </cell>
          <cell r="D558">
            <v>0.21930692426714615</v>
          </cell>
          <cell r="E558">
            <v>0.38591304357398587</v>
          </cell>
          <cell r="F558">
            <v>1.4706160575640284</v>
          </cell>
          <cell r="G558">
            <v>1.2708058382938372</v>
          </cell>
          <cell r="H558">
            <v>1.7432691591943572</v>
          </cell>
          <cell r="I558">
            <v>2.0541044294744322</v>
          </cell>
        </row>
        <row r="559">
          <cell r="A559" t="str">
            <v>T_C-HY-GSL-S2</v>
          </cell>
          <cell r="B559" t="str">
            <v>VAR_fin</v>
          </cell>
          <cell r="C559" t="str">
            <v>TGSL</v>
          </cell>
          <cell r="D559">
            <v>0.13455852829322448</v>
          </cell>
          <cell r="E559">
            <v>0.20393786501724437</v>
          </cell>
          <cell r="F559">
            <v>0.78092664550545932</v>
          </cell>
          <cell r="G559">
            <v>0.67640889966665863</v>
          </cell>
          <cell r="H559">
            <v>2.2057383535698247</v>
          </cell>
          <cell r="I559">
            <v>2.3974405673655803</v>
          </cell>
        </row>
        <row r="560">
          <cell r="A560" t="str">
            <v>T_C-HY-GSL-S2</v>
          </cell>
          <cell r="B560" t="str">
            <v>VAR_ncap</v>
          </cell>
          <cell r="C560" t="str">
            <v>-</v>
          </cell>
          <cell r="E560">
            <v>5.0306837731421202E-5</v>
          </cell>
          <cell r="F560">
            <v>8.5111871354912397E-2</v>
          </cell>
          <cell r="G560">
            <v>5.4463808813823903E-5</v>
          </cell>
          <cell r="H560">
            <v>2.30012805460953E-2</v>
          </cell>
          <cell r="I560">
            <v>0.187127592807527</v>
          </cell>
        </row>
        <row r="561">
          <cell r="A561" t="str">
            <v>T_C-HY-GSL-S2</v>
          </cell>
          <cell r="B561" t="str">
            <v>VAR_cap</v>
          </cell>
          <cell r="C561" t="str">
            <v>-</v>
          </cell>
          <cell r="D561">
            <v>1.72272439726779E-2</v>
          </cell>
          <cell r="E561">
            <v>2.9280167817127202E-2</v>
          </cell>
          <cell r="F561">
            <v>0.11217349576876409</v>
          </cell>
          <cell r="G561">
            <v>9.6419782167430912E-2</v>
          </cell>
          <cell r="H561">
            <v>0.18383637444625606</v>
          </cell>
          <cell r="I561">
            <v>0.216657905934075</v>
          </cell>
        </row>
        <row r="562">
          <cell r="A562" t="str">
            <v>TPSHPNGAEXT</v>
          </cell>
          <cell r="B562" t="str">
            <v>VAR_fout</v>
          </cell>
          <cell r="C562" t="str">
            <v>TPSHP</v>
          </cell>
          <cell r="E562">
            <v>2.5195681302631399E-8</v>
          </cell>
          <cell r="F562">
            <v>4.9999959562088501</v>
          </cell>
          <cell r="G562">
            <v>7.3615096189421898</v>
          </cell>
          <cell r="H562">
            <v>1.06937860793729E-7</v>
          </cell>
          <cell r="I562">
            <v>1.3801692541092099E-7</v>
          </cell>
        </row>
        <row r="563">
          <cell r="A563" t="str">
            <v>TPSHPNGAEXT</v>
          </cell>
          <cell r="B563" t="str">
            <v>VAR_fout</v>
          </cell>
          <cell r="C563" t="str">
            <v>CO2_T</v>
          </cell>
          <cell r="E563">
            <v>1.5101438504805E-6</v>
          </cell>
          <cell r="F563">
            <v>299.682832744341</v>
          </cell>
          <cell r="G563">
            <v>441.22396801937902</v>
          </cell>
          <cell r="H563">
            <v>6.4094933937874301E-6</v>
          </cell>
          <cell r="I563">
            <v>8.2722673250261305E-6</v>
          </cell>
        </row>
        <row r="564">
          <cell r="A564" t="str">
            <v>TPSHPNGAEXT</v>
          </cell>
          <cell r="B564" t="str">
            <v>VAR_fin</v>
          </cell>
          <cell r="C564" t="str">
            <v>TNGA</v>
          </cell>
          <cell r="E564">
            <v>2.6775600185824493E-8</v>
          </cell>
          <cell r="F564">
            <v>5.31352540326845</v>
          </cell>
          <cell r="G564">
            <v>7.8231200003436125</v>
          </cell>
          <cell r="H564">
            <v>1.1364349988984852E-7</v>
          </cell>
          <cell r="I564">
            <v>1.4667140647209442E-7</v>
          </cell>
        </row>
        <row r="565">
          <cell r="A565" t="str">
            <v>TPSHPNGAEXT</v>
          </cell>
          <cell r="B565" t="str">
            <v>VAR_ncap</v>
          </cell>
          <cell r="C565" t="str">
            <v>-</v>
          </cell>
          <cell r="D565">
            <v>1.1006122366596401E-6</v>
          </cell>
          <cell r="E565">
            <v>1.4803720401151499E-6</v>
          </cell>
          <cell r="F565">
            <v>4.9999939357128698</v>
          </cell>
          <cell r="G565">
            <v>2.3615138370656301</v>
          </cell>
        </row>
        <row r="566">
          <cell r="A566" t="str">
            <v>TPSHPNGAEXT</v>
          </cell>
          <cell r="B566" t="str">
            <v>VAR_cap</v>
          </cell>
          <cell r="C566" t="str">
            <v>-</v>
          </cell>
          <cell r="D566">
            <v>1.1006122366596401E-6</v>
          </cell>
          <cell r="E566">
            <v>2.58098427677479E-6</v>
          </cell>
          <cell r="F566">
            <v>4.9999962586262683</v>
          </cell>
          <cell r="G566">
            <v>7.3615096731689347</v>
          </cell>
          <cell r="H566">
            <v>2.9548896662845436E-9</v>
          </cell>
          <cell r="I566">
            <v>-1.0606260314460769E-9</v>
          </cell>
        </row>
        <row r="567">
          <cell r="A567" t="str">
            <v>T_C-HY-DSL-S1</v>
          </cell>
          <cell r="B567" t="str">
            <v>VAR_fout</v>
          </cell>
          <cell r="C567" t="str">
            <v>CO2_T</v>
          </cell>
          <cell r="D567">
            <v>2.3592026500987898E-3</v>
          </cell>
          <cell r="E567">
            <v>1.2626558539875188E-3</v>
          </cell>
          <cell r="F567">
            <v>9.7366680937557692E-3</v>
          </cell>
          <cell r="G567">
            <v>1.3924153368064959E-2</v>
          </cell>
          <cell r="H567">
            <v>81.645619630282908</v>
          </cell>
          <cell r="I567">
            <v>30.163367193236429</v>
          </cell>
        </row>
        <row r="568">
          <cell r="A568" t="str">
            <v>T_C-HY-DSL-S1</v>
          </cell>
          <cell r="B568" t="str">
            <v>VAR_fout</v>
          </cell>
          <cell r="C568" t="str">
            <v>TPCAR</v>
          </cell>
          <cell r="D568">
            <v>1.3461332768210723E-5</v>
          </cell>
          <cell r="E568">
            <v>1.8138720371010979E-5</v>
          </cell>
          <cell r="F568">
            <v>1.7991065152717455E-4</v>
          </cell>
          <cell r="G568">
            <v>2.2266011127718491E-4</v>
          </cell>
          <cell r="H568">
            <v>1.0454058544003066</v>
          </cell>
          <cell r="I568">
            <v>0.38877053490722269</v>
          </cell>
        </row>
        <row r="569">
          <cell r="A569" t="str">
            <v>T_C-HY-DSL-S1</v>
          </cell>
          <cell r="B569" t="str">
            <v>VAR_fin</v>
          </cell>
          <cell r="C569" t="str">
            <v>TDSL</v>
          </cell>
          <cell r="D569">
            <v>3.2185575035454113E-5</v>
          </cell>
          <cell r="E569">
            <v>1.7225864310880206E-5</v>
          </cell>
          <cell r="F569">
            <v>1.3283312542640877E-4</v>
          </cell>
          <cell r="G569">
            <v>1.8996116463935813E-4</v>
          </cell>
          <cell r="H569">
            <v>1.1138556566205047</v>
          </cell>
          <cell r="I569">
            <v>0.41150569158576261</v>
          </cell>
        </row>
        <row r="570">
          <cell r="A570" t="str">
            <v>T_C-HY-DSL-S1</v>
          </cell>
          <cell r="B570" t="str">
            <v>VAR_ncap</v>
          </cell>
          <cell r="C570" t="str">
            <v>-</v>
          </cell>
          <cell r="E570">
            <v>1.5601732195406E-6</v>
          </cell>
          <cell r="F570">
            <v>2.49355120686752E-5</v>
          </cell>
          <cell r="G570">
            <v>1.09123582059786E-5</v>
          </cell>
          <cell r="H570">
            <v>5.5607907051765701E-2</v>
          </cell>
          <cell r="I570">
            <v>4.7676744085639501E-5</v>
          </cell>
        </row>
        <row r="571">
          <cell r="A571" t="str">
            <v>T_C-HY-DSL-S1</v>
          </cell>
          <cell r="B571" t="str">
            <v>VAR_cap</v>
          </cell>
          <cell r="C571" t="str">
            <v>-</v>
          </cell>
          <cell r="D571">
            <v>1.5999999999999999E-6</v>
          </cell>
          <cell r="E571">
            <v>1.9504188893964697E-6</v>
          </cell>
          <cell r="F571">
            <v>2.6466795601961289E-5</v>
          </cell>
          <cell r="G571">
            <v>3.3386034934838735E-5</v>
          </cell>
          <cell r="H571">
            <v>0.15887522224190589</v>
          </cell>
          <cell r="I571">
            <v>5.9083233750611197E-2</v>
          </cell>
        </row>
        <row r="572">
          <cell r="A572" t="str">
            <v>T_C-HY-GSL-S3</v>
          </cell>
          <cell r="B572" t="str">
            <v>VAR_fout</v>
          </cell>
          <cell r="C572" t="str">
            <v>CO2_T</v>
          </cell>
          <cell r="D572">
            <v>7.4401667065985286</v>
          </cell>
          <cell r="E572">
            <v>142.02350649298697</v>
          </cell>
          <cell r="F572">
            <v>134.15855597627441</v>
          </cell>
          <cell r="G572">
            <v>107.43209100346202</v>
          </cell>
          <cell r="H572">
            <v>1.2562708838226432E-2</v>
          </cell>
          <cell r="I572">
            <v>6.9939742502925801E-3</v>
          </cell>
        </row>
        <row r="573">
          <cell r="A573" t="str">
            <v>T_C-HY-GSL-S3</v>
          </cell>
          <cell r="B573" t="str">
            <v>VAR_fout</v>
          </cell>
          <cell r="C573" t="str">
            <v>TPCAR</v>
          </cell>
          <cell r="D573">
            <v>0.20217815075077783</v>
          </cell>
          <cell r="E573">
            <v>4.834153722205401</v>
          </cell>
          <cell r="F573">
            <v>4.5633366126105059</v>
          </cell>
          <cell r="G573">
            <v>3.6699238872139954</v>
          </cell>
          <cell r="H573">
            <v>1.225540467862672E-4</v>
          </cell>
          <cell r="I573">
            <v>7.1076921215323013E-5</v>
          </cell>
        </row>
        <row r="574">
          <cell r="A574" t="str">
            <v>T_C-HY-GSL-S3</v>
          </cell>
          <cell r="B574" t="str">
            <v>VAR_fin</v>
          </cell>
          <cell r="C574" t="str">
            <v>TGSL</v>
          </cell>
          <cell r="D574">
            <v>0.10081526702708023</v>
          </cell>
          <cell r="E574">
            <v>1.9244377573575437</v>
          </cell>
          <cell r="F574">
            <v>1.8178666121446421</v>
          </cell>
          <cell r="G574">
            <v>1.4557193902908137</v>
          </cell>
          <cell r="H574">
            <v>1.7022640702203843E-4</v>
          </cell>
          <cell r="I574">
            <v>9.476929878445219E-5</v>
          </cell>
        </row>
        <row r="575">
          <cell r="A575" t="str">
            <v>T_C-HY-GSL-S3</v>
          </cell>
          <cell r="B575" t="str">
            <v>VAR_ncap</v>
          </cell>
          <cell r="C575" t="str">
            <v>-</v>
          </cell>
          <cell r="E575">
            <v>0.31058127252835199</v>
          </cell>
          <cell r="F575">
            <v>5.3953668907522999E-6</v>
          </cell>
          <cell r="G575">
            <v>3.3568059898531301E-6</v>
          </cell>
          <cell r="H575">
            <v>3.6617312535058601E-6</v>
          </cell>
          <cell r="I575">
            <v>2.88673249404098E-6</v>
          </cell>
        </row>
        <row r="576">
          <cell r="A576" t="str">
            <v>T_C-HY-GSL-S3</v>
          </cell>
          <cell r="B576" t="str">
            <v>VAR_cap</v>
          </cell>
          <cell r="C576" t="str">
            <v>-</v>
          </cell>
          <cell r="D576">
            <v>1.42489700355796E-2</v>
          </cell>
          <cell r="E576">
            <v>0.3323811642605215</v>
          </cell>
          <cell r="F576">
            <v>0.31376492810329071</v>
          </cell>
          <cell r="G576">
            <v>0.25233412716232589</v>
          </cell>
          <cell r="H576">
            <v>9.1017951220890635E-6</v>
          </cell>
          <cell r="I576">
            <v>5.4446162784134998E-6</v>
          </cell>
        </row>
        <row r="577">
          <cell r="A577" t="str">
            <v>T_C-HY-DSL-S2</v>
          </cell>
          <cell r="B577" t="str">
            <v>VAR_fout</v>
          </cell>
          <cell r="C577" t="str">
            <v>CO2_T</v>
          </cell>
          <cell r="D577">
            <v>0.21261806094877683</v>
          </cell>
          <cell r="E577">
            <v>74.755598173172032</v>
          </cell>
          <cell r="F577">
            <v>136.20765305962027</v>
          </cell>
          <cell r="G577">
            <v>114.43056038163103</v>
          </cell>
          <cell r="H577">
            <v>64.277421967766443</v>
          </cell>
          <cell r="I577">
            <v>165.38612512533012</v>
          </cell>
        </row>
        <row r="578">
          <cell r="A578" t="str">
            <v>T_C-HY-DSL-S2</v>
          </cell>
          <cell r="B578" t="str">
            <v>VAR_fout</v>
          </cell>
          <cell r="C578" t="str">
            <v>TPCAR</v>
          </cell>
          <cell r="D578">
            <v>3.4164052679390117E-3</v>
          </cell>
          <cell r="E578">
            <v>2.7366982950557985</v>
          </cell>
          <cell r="F578">
            <v>4.3316111286244272</v>
          </cell>
          <cell r="G578">
            <v>3.6118986269200462</v>
          </cell>
          <cell r="H578">
            <v>0.74137864361855765</v>
          </cell>
          <cell r="I578">
            <v>1.9771563698710855</v>
          </cell>
        </row>
        <row r="579">
          <cell r="A579" t="str">
            <v>T_C-HY-DSL-S2</v>
          </cell>
          <cell r="B579" t="str">
            <v>VAR_fin</v>
          </cell>
          <cell r="C579" t="str">
            <v>TDSL</v>
          </cell>
          <cell r="D579">
            <v>2.9006556746081465E-3</v>
          </cell>
          <cell r="E579">
            <v>1.0198580924034384</v>
          </cell>
          <cell r="F579">
            <v>1.858221733419102</v>
          </cell>
          <cell r="G579">
            <v>1.5611263353564913</v>
          </cell>
          <cell r="H579">
            <v>0.87690889451250165</v>
          </cell>
          <cell r="I579">
            <v>2.2562909294042246</v>
          </cell>
        </row>
        <row r="580">
          <cell r="A580" t="str">
            <v>T_C-HY-DSL-S2</v>
          </cell>
          <cell r="B580" t="str">
            <v>VAR_ncap</v>
          </cell>
          <cell r="C580" t="str">
            <v>-</v>
          </cell>
          <cell r="E580">
            <v>0.20991549935748999</v>
          </cell>
          <cell r="F580">
            <v>0.134687800315407</v>
          </cell>
          <cell r="G580">
            <v>5.0777615263315297E-5</v>
          </cell>
          <cell r="H580">
            <v>7.8832292604864504E-3</v>
          </cell>
          <cell r="I580">
            <v>0.21931528827287</v>
          </cell>
        </row>
        <row r="581">
          <cell r="A581" t="str">
            <v>T_C-HY-DSL-S2</v>
          </cell>
          <cell r="B581" t="str">
            <v>VAR_cap</v>
          </cell>
          <cell r="C581" t="str">
            <v>-</v>
          </cell>
          <cell r="D581">
            <v>2.5986386435055E-4</v>
          </cell>
          <cell r="E581">
            <v>0.20764151437814141</v>
          </cell>
          <cell r="F581">
            <v>0.32865394562240235</v>
          </cell>
          <cell r="G581">
            <v>0.2740458589630792</v>
          </cell>
          <cell r="H581">
            <v>7.8121100819757247E-2</v>
          </cell>
          <cell r="I581">
            <v>0.20854171157138801</v>
          </cell>
        </row>
        <row r="582">
          <cell r="A582" t="str">
            <v>D-T-ELC-Bus_c_S1</v>
          </cell>
          <cell r="B582" t="str">
            <v>VAR_fout</v>
          </cell>
          <cell r="C582" t="str">
            <v>T-ELC-Bus_c_BatSTGin_S1</v>
          </cell>
          <cell r="D582">
            <v>1.5496807144435522E-4</v>
          </cell>
          <cell r="E582">
            <v>1.2196394005527035E-4</v>
          </cell>
          <cell r="F582">
            <v>1.7435004542366755E-4</v>
          </cell>
          <cell r="G582">
            <v>7.4133277076529603E-4</v>
          </cell>
          <cell r="H582">
            <v>1.2630449319576324E-2</v>
          </cell>
          <cell r="I582">
            <v>1.394255061418611E-2</v>
          </cell>
        </row>
        <row r="583">
          <cell r="A583" t="str">
            <v>D-T-ELC-Bus_c_S1</v>
          </cell>
          <cell r="B583" t="str">
            <v>VAR_fin</v>
          </cell>
          <cell r="C583" t="str">
            <v>TELC</v>
          </cell>
          <cell r="D583">
            <v>1.5496807144435522E-4</v>
          </cell>
          <cell r="E583">
            <v>1.2196394005527035E-4</v>
          </cell>
          <cell r="F583">
            <v>1.7435004542366755E-4</v>
          </cell>
          <cell r="G583">
            <v>7.4133277076529603E-4</v>
          </cell>
          <cell r="H583">
            <v>1.2630449319576324E-2</v>
          </cell>
          <cell r="I583">
            <v>1.394255061418611E-2</v>
          </cell>
        </row>
        <row r="584">
          <cell r="A584" t="str">
            <v>D-T-ELC-Bus_c_S1</v>
          </cell>
          <cell r="B584" t="str">
            <v>VAR_ncap</v>
          </cell>
          <cell r="C584" t="str">
            <v>-</v>
          </cell>
          <cell r="D584">
            <v>1.7585298281241902E-5</v>
          </cell>
          <cell r="E584">
            <v>2.9072362483738499E-6</v>
          </cell>
          <cell r="F584">
            <v>2.89162343351446E-6</v>
          </cell>
          <cell r="G584">
            <v>6.4826405134300503E-5</v>
          </cell>
          <cell r="H584">
            <v>4.39909830443721E-4</v>
          </cell>
          <cell r="I584">
            <v>1.1149061142682101E-3</v>
          </cell>
        </row>
        <row r="585">
          <cell r="A585" t="str">
            <v>D-T-ELC-Bus_c_S1</v>
          </cell>
          <cell r="B585" t="str">
            <v>VAR_cap</v>
          </cell>
          <cell r="C585" t="str">
            <v>-</v>
          </cell>
          <cell r="D585">
            <v>1.7585298281241902E-5</v>
          </cell>
          <cell r="E585">
            <v>2.0492534529615699E-5</v>
          </cell>
          <cell r="F585">
            <v>2.3384157963130201E-5</v>
          </cell>
          <cell r="G585">
            <v>8.3107175008097304E-5</v>
          </cell>
          <cell r="H585">
            <v>1.3560310769599501E-3</v>
          </cell>
          <cell r="I585">
            <v>1.4942770979252801E-3</v>
          </cell>
        </row>
        <row r="586">
          <cell r="A586" t="str">
            <v>T_C-HY-GSL-S4</v>
          </cell>
          <cell r="B586" t="str">
            <v>VAR_fout</v>
          </cell>
          <cell r="C586" t="str">
            <v>CO2_T</v>
          </cell>
          <cell r="D586">
            <v>6.1153783223659151</v>
          </cell>
          <cell r="E586">
            <v>9.1893152950672139</v>
          </cell>
          <cell r="F586">
            <v>8.8222582262506108</v>
          </cell>
          <cell r="G586">
            <v>7.4863424511665144</v>
          </cell>
          <cell r="H586">
            <v>1.6064765441689149E-2</v>
          </cell>
          <cell r="I586">
            <v>1.765820841743072E-2</v>
          </cell>
        </row>
        <row r="587">
          <cell r="A587" t="str">
            <v>T_C-HY-GSL-S4</v>
          </cell>
          <cell r="B587" t="str">
            <v>VAR_fout</v>
          </cell>
          <cell r="C587" t="str">
            <v>TPCAR</v>
          </cell>
          <cell r="D587">
            <v>0.1017452431533321</v>
          </cell>
          <cell r="E587">
            <v>0.17624585934747972</v>
          </cell>
          <cell r="F587">
            <v>0.16882985099324208</v>
          </cell>
          <cell r="G587">
            <v>0.14215480991133822</v>
          </cell>
          <cell r="H587">
            <v>1.5296003261888725E-4</v>
          </cell>
          <cell r="I587">
            <v>1.81299489431322E-4</v>
          </cell>
        </row>
        <row r="588">
          <cell r="A588" t="str">
            <v>T_C-HY-GSL-S4</v>
          </cell>
          <cell r="B588" t="str">
            <v>VAR_fin</v>
          </cell>
          <cell r="C588" t="str">
            <v>TGSL</v>
          </cell>
          <cell r="D588">
            <v>8.2864204910107264E-2</v>
          </cell>
          <cell r="E588">
            <v>0.12451646741283502</v>
          </cell>
          <cell r="F588">
            <v>0.11954279439363998</v>
          </cell>
          <cell r="G588">
            <v>0.10144095462285235</v>
          </cell>
          <cell r="H588">
            <v>2.1767974853237348E-4</v>
          </cell>
          <cell r="I588">
            <v>2.3927111676735454E-4</v>
          </cell>
        </row>
        <row r="589">
          <cell r="A589" t="str">
            <v>T_C-HY-GSL-S4</v>
          </cell>
          <cell r="B589" t="str">
            <v>VAR_ncap</v>
          </cell>
          <cell r="C589" t="str">
            <v>-</v>
          </cell>
          <cell r="E589">
            <v>1.03733352797192E-4</v>
          </cell>
          <cell r="F589">
            <v>4.8317006542993998E-6</v>
          </cell>
          <cell r="G589">
            <v>3.2833533800860002E-6</v>
          </cell>
          <cell r="H589">
            <v>6.66124634645104E-6</v>
          </cell>
          <cell r="I589">
            <v>1.5327340730312401E-5</v>
          </cell>
        </row>
        <row r="590">
          <cell r="A590" t="str">
            <v>T_C-HY-GSL-S4</v>
          </cell>
          <cell r="B590" t="str">
            <v>VAR_cap</v>
          </cell>
          <cell r="C590" t="str">
            <v>-</v>
          </cell>
          <cell r="D590">
            <v>8.0198499502526083E-3</v>
          </cell>
          <cell r="E590">
            <v>1.387746521172651E-2</v>
          </cell>
          <cell r="F590">
            <v>1.3298563056811437E-2</v>
          </cell>
          <cell r="G590">
            <v>1.1196519745641615E-2</v>
          </cell>
          <cell r="H590">
            <v>1.3455246630418086E-5</v>
          </cell>
          <cell r="I590">
            <v>1.8033683838797398E-5</v>
          </cell>
        </row>
        <row r="591">
          <cell r="A591" t="str">
            <v>T_C-HY-DSL-S3</v>
          </cell>
          <cell r="B591" t="str">
            <v>VAR_fout</v>
          </cell>
          <cell r="C591" t="str">
            <v>CO2_T</v>
          </cell>
          <cell r="D591">
            <v>1.7740742091308102</v>
          </cell>
          <cell r="E591">
            <v>2.5267399377771924</v>
          </cell>
          <cell r="F591">
            <v>2.3821594046594616</v>
          </cell>
          <cell r="G591">
            <v>1.9031005157906491</v>
          </cell>
          <cell r="H591">
            <v>1.252384330689419E-2</v>
          </cell>
          <cell r="I591">
            <v>6.9469845637517994E-3</v>
          </cell>
        </row>
        <row r="592">
          <cell r="A592" t="str">
            <v>T_C-HY-DSL-S3</v>
          </cell>
          <cell r="B592" t="str">
            <v>VAR_fout</v>
          </cell>
          <cell r="C592" t="str">
            <v>TPCAR</v>
          </cell>
          <cell r="D592">
            <v>2.4081107783976936E-2</v>
          </cell>
          <cell r="E592">
            <v>4.8440570581697033E-2</v>
          </cell>
          <cell r="F592">
            <v>4.5889752254782701E-2</v>
          </cell>
          <cell r="G592">
            <v>3.7511595405772938E-2</v>
          </cell>
          <cell r="H592">
            <v>1.2139183153032289E-4</v>
          </cell>
          <cell r="I592">
            <v>7.1039024181479676E-5</v>
          </cell>
        </row>
        <row r="593">
          <cell r="A593" t="str">
            <v>T_C-HY-DSL-S3</v>
          </cell>
          <cell r="B593" t="str">
            <v>VAR_fin</v>
          </cell>
          <cell r="C593" t="str">
            <v>TDSL</v>
          </cell>
          <cell r="D593">
            <v>2.4202922361948334E-2</v>
          </cell>
          <cell r="E593">
            <v>3.4471213339388719E-2</v>
          </cell>
          <cell r="F593">
            <v>3.2498764047195934E-2</v>
          </cell>
          <cell r="G593">
            <v>2.5963172111741466E-2</v>
          </cell>
          <cell r="H593">
            <v>1.7085734388668736E-4</v>
          </cell>
          <cell r="I593">
            <v>9.477468709074759E-5</v>
          </cell>
        </row>
        <row r="594">
          <cell r="A594" t="str">
            <v>T_C-HY-DSL-S3</v>
          </cell>
          <cell r="B594" t="str">
            <v>VAR_ncap</v>
          </cell>
          <cell r="C594" t="str">
            <v>-</v>
          </cell>
          <cell r="E594">
            <v>3.4209298933248601E-6</v>
          </cell>
          <cell r="F594">
            <v>4.3508290199053904E-6</v>
          </cell>
          <cell r="G594">
            <v>3.3696842800542299E-6</v>
          </cell>
          <cell r="H594">
            <v>3.64861393434008E-6</v>
          </cell>
          <cell r="I594">
            <v>2.8876433232828101E-6</v>
          </cell>
        </row>
        <row r="595">
          <cell r="A595" t="str">
            <v>T_C-HY-DSL-S3</v>
          </cell>
          <cell r="B595" t="str">
            <v>VAR_cap</v>
          </cell>
          <cell r="C595" t="str">
            <v>-</v>
          </cell>
          <cell r="D595">
            <v>1.661056395929113E-3</v>
          </cell>
          <cell r="E595">
            <v>3.3305365084780971E-3</v>
          </cell>
          <cell r="F595">
            <v>3.1582916723627732E-3</v>
          </cell>
          <cell r="G595">
            <v>2.5804597628356976E-3</v>
          </cell>
          <cell r="H595">
            <v>9.0075467991402396E-6</v>
          </cell>
          <cell r="I595">
            <v>5.4386895436974096E-6</v>
          </cell>
        </row>
        <row r="596">
          <cell r="A596" t="str">
            <v>D-T-ELC-Bus_c_S2</v>
          </cell>
          <cell r="B596" t="str">
            <v>VAR_fout</v>
          </cell>
          <cell r="C596" t="str">
            <v>T-ELC-Bus_c_BatSTGin_S2</v>
          </cell>
          <cell r="D596">
            <v>5.735047965782095E-4</v>
          </cell>
          <cell r="E596">
            <v>6.5970596154978263E-4</v>
          </cell>
          <cell r="F596">
            <v>6.4376380280047908E-4</v>
          </cell>
          <cell r="G596">
            <v>3.9451310460142245E-4</v>
          </cell>
          <cell r="H596">
            <v>7.5599766243358317E-3</v>
          </cell>
          <cell r="I596">
            <v>3.4002200479313531E-3</v>
          </cell>
        </row>
        <row r="597">
          <cell r="A597" t="str">
            <v>D-T-ELC-Bus_c_S2</v>
          </cell>
          <cell r="B597" t="str">
            <v>VAR_fin</v>
          </cell>
          <cell r="C597" t="str">
            <v>TELC</v>
          </cell>
          <cell r="D597">
            <v>5.735047965782095E-4</v>
          </cell>
          <cell r="E597">
            <v>6.5970596154978263E-4</v>
          </cell>
          <cell r="F597">
            <v>6.4376380280047908E-4</v>
          </cell>
          <cell r="G597">
            <v>3.9451310460142245E-4</v>
          </cell>
          <cell r="H597">
            <v>7.5599766243358317E-3</v>
          </cell>
          <cell r="I597">
            <v>3.4002200479313531E-3</v>
          </cell>
        </row>
        <row r="598">
          <cell r="A598" t="str">
            <v>D-T-ELC-Bus_c_S2</v>
          </cell>
          <cell r="B598" t="str">
            <v>VAR_ncap</v>
          </cell>
          <cell r="C598" t="str">
            <v>-</v>
          </cell>
          <cell r="D598">
            <v>7.15517045456176E-5</v>
          </cell>
          <cell r="E598">
            <v>6.9513940889604496E-6</v>
          </cell>
          <cell r="F598">
            <v>2.62707476731289E-6</v>
          </cell>
          <cell r="G598">
            <v>8.6837125695696404E-6</v>
          </cell>
          <cell r="H598">
            <v>3.4432898234393198E-4</v>
          </cell>
          <cell r="I598">
            <v>1.44884326695268E-4</v>
          </cell>
        </row>
        <row r="599">
          <cell r="A599" t="str">
            <v>D-T-ELC-Bus_c_S2</v>
          </cell>
          <cell r="B599" t="str">
            <v>VAR_cap</v>
          </cell>
          <cell r="C599" t="str">
            <v>-</v>
          </cell>
          <cell r="D599">
            <v>7.15517045456176E-5</v>
          </cell>
          <cell r="E599">
            <v>7.8503098634577994E-5</v>
          </cell>
          <cell r="F599">
            <v>8.11301734018909E-5</v>
          </cell>
          <cell r="G599">
            <v>6.9695303584449398E-5</v>
          </cell>
          <cell r="H599">
            <v>9.3667832028760496E-4</v>
          </cell>
          <cell r="I599">
            <v>4.2124779553861499E-4</v>
          </cell>
        </row>
        <row r="600">
          <cell r="A600" t="str">
            <v>T_C-HY-DSL-S4</v>
          </cell>
          <cell r="B600" t="str">
            <v>VAR_fout</v>
          </cell>
          <cell r="C600" t="str">
            <v>CO2_T</v>
          </cell>
          <cell r="D600">
            <v>2.6095912091183355</v>
          </cell>
          <cell r="E600">
            <v>32.98448231397991</v>
          </cell>
          <cell r="F600">
            <v>31.120413828635375</v>
          </cell>
          <cell r="G600">
            <v>25.079631104279898</v>
          </cell>
          <cell r="H600">
            <v>1.587103911275696E-2</v>
          </cell>
          <cell r="I600">
            <v>1.7479000474025879E-2</v>
          </cell>
        </row>
        <row r="601">
          <cell r="A601" t="str">
            <v>T_C-HY-DSL-S4</v>
          </cell>
          <cell r="B601" t="str">
            <v>VAR_fout</v>
          </cell>
          <cell r="C601" t="str">
            <v>TPCAR</v>
          </cell>
          <cell r="D601">
            <v>4.7850316834522129E-2</v>
          </cell>
          <cell r="E601">
            <v>0.74602964364812219</v>
          </cell>
          <cell r="F601">
            <v>0.70449679385845942</v>
          </cell>
          <cell r="G601">
            <v>0.56945912054369963</v>
          </cell>
          <cell r="H601">
            <v>1.520359836037161E-4</v>
          </cell>
          <cell r="I601">
            <v>1.8058010688554017E-4</v>
          </cell>
        </row>
        <row r="602">
          <cell r="A602" t="str">
            <v>T_C-HY-DSL-S4</v>
          </cell>
          <cell r="B602" t="str">
            <v>VAR_fin</v>
          </cell>
          <cell r="C602" t="str">
            <v>TDSL</v>
          </cell>
          <cell r="D602">
            <v>3.5601517177603535E-2</v>
          </cell>
          <cell r="E602">
            <v>0.44999293743492425</v>
          </cell>
          <cell r="F602">
            <v>0.42456226232790395</v>
          </cell>
          <cell r="G602">
            <v>0.34215049255497837</v>
          </cell>
          <cell r="H602">
            <v>2.1652167957376462E-4</v>
          </cell>
          <cell r="I602">
            <v>2.3845839664428283E-4</v>
          </cell>
        </row>
        <row r="603">
          <cell r="A603" t="str">
            <v>T_C-HY-DSL-S4</v>
          </cell>
          <cell r="B603" t="str">
            <v>VAR_ncap</v>
          </cell>
          <cell r="C603" t="str">
            <v>-</v>
          </cell>
          <cell r="E603">
            <v>5.0674386479565903E-2</v>
          </cell>
          <cell r="F603">
            <v>4.71365198207899E-6</v>
          </cell>
          <cell r="G603">
            <v>3.2069789927531601E-6</v>
          </cell>
          <cell r="H603">
            <v>6.6232949763755102E-6</v>
          </cell>
          <cell r="I603">
            <v>1.5273471859314301E-5</v>
          </cell>
        </row>
        <row r="604">
          <cell r="A604" t="str">
            <v>T_C-HY-DSL-S4</v>
          </cell>
          <cell r="B604" t="str">
            <v>VAR_cap</v>
          </cell>
          <cell r="C604" t="str">
            <v>-</v>
          </cell>
          <cell r="D604">
            <v>3.7729984753683047E-3</v>
          </cell>
          <cell r="E604">
            <v>5.8742323237887986E-2</v>
          </cell>
          <cell r="F604">
            <v>5.5476900991357041E-2</v>
          </cell>
          <cell r="G604">
            <v>4.4842309807175552E-2</v>
          </cell>
          <cell r="H604">
            <v>1.3359039748803028E-5</v>
          </cell>
          <cell r="I604">
            <v>1.79623454452127E-5</v>
          </cell>
        </row>
        <row r="605">
          <cell r="A605" t="str">
            <v>D-T-ELC-Bus_c_S3</v>
          </cell>
          <cell r="B605" t="str">
            <v>VAR_fout</v>
          </cell>
          <cell r="C605" t="str">
            <v>T-ELC-Bus_c_BatSTGin_S3</v>
          </cell>
          <cell r="D605">
            <v>2.182084079450158E-4</v>
          </cell>
          <cell r="E605">
            <v>6.6241526640853181E-4</v>
          </cell>
          <cell r="F605">
            <v>5.6659011623025248E-4</v>
          </cell>
          <cell r="G605">
            <v>2.6213985306930643E-4</v>
          </cell>
          <cell r="H605">
            <v>3.404609483500021E-4</v>
          </cell>
          <cell r="I605">
            <v>2.0171841727176476E-4</v>
          </cell>
        </row>
        <row r="606">
          <cell r="A606" t="str">
            <v>D-T-ELC-Bus_c_S3</v>
          </cell>
          <cell r="B606" t="str">
            <v>VAR_fin</v>
          </cell>
          <cell r="C606" t="str">
            <v>TELC</v>
          </cell>
          <cell r="D606">
            <v>2.182084079450158E-4</v>
          </cell>
          <cell r="E606">
            <v>6.6241526640853181E-4</v>
          </cell>
          <cell r="F606">
            <v>5.6659011623025248E-4</v>
          </cell>
          <cell r="G606">
            <v>2.6213985306930643E-4</v>
          </cell>
          <cell r="H606">
            <v>3.404609483500021E-4</v>
          </cell>
          <cell r="I606">
            <v>2.0171841727176476E-4</v>
          </cell>
        </row>
        <row r="607">
          <cell r="A607" t="str">
            <v>D-T-ELC-Bus_c_S3</v>
          </cell>
          <cell r="B607" t="str">
            <v>VAR_ncap</v>
          </cell>
          <cell r="C607" t="str">
            <v>-</v>
          </cell>
          <cell r="D607">
            <v>4.1287368524763799E-5</v>
          </cell>
          <cell r="E607">
            <v>3.0393274783428201E-5</v>
          </cell>
          <cell r="F607">
            <v>1.5382613311548799E-6</v>
          </cell>
          <cell r="G607">
            <v>5.52734770048091E-6</v>
          </cell>
          <cell r="H607">
            <v>2.0812348393264799E-5</v>
          </cell>
          <cell r="I607">
            <v>1.8162693633364999E-5</v>
          </cell>
        </row>
        <row r="608">
          <cell r="A608" t="str">
            <v>D-T-ELC-Bus_c_S3</v>
          </cell>
          <cell r="B608" t="str">
            <v>VAR_cap</v>
          </cell>
          <cell r="C608" t="str">
            <v>-</v>
          </cell>
          <cell r="D608">
            <v>4.1287368524763799E-5</v>
          </cell>
          <cell r="E608">
            <v>7.1680643308191905E-5</v>
          </cell>
          <cell r="F608">
            <v>7.3218904639346807E-5</v>
          </cell>
          <cell r="G608">
            <v>4.3644932664344001E-5</v>
          </cell>
          <cell r="H608">
            <v>4.4201677792686098E-5</v>
          </cell>
          <cell r="I608">
            <v>2.52913651527037E-5</v>
          </cell>
        </row>
        <row r="609">
          <cell r="A609" t="str">
            <v>D-T-ELC-Bus_c_S4</v>
          </cell>
          <cell r="B609" t="str">
            <v>VAR_fout</v>
          </cell>
          <cell r="C609" t="str">
            <v>T-ELC-Bus_c_BatSTGin_S4</v>
          </cell>
          <cell r="E609">
            <v>2.9583724411912069E-6</v>
          </cell>
          <cell r="F609">
            <v>1.6468048969872918E-5</v>
          </cell>
          <cell r="G609">
            <v>4.2538854234850829E-5</v>
          </cell>
          <cell r="H609">
            <v>6.4699499275131585E-5</v>
          </cell>
          <cell r="I609">
            <v>3.4049945710836633E-5</v>
          </cell>
        </row>
        <row r="610">
          <cell r="A610" t="str">
            <v>D-T-ELC-Bus_c_S4</v>
          </cell>
          <cell r="B610" t="str">
            <v>VAR_fin</v>
          </cell>
          <cell r="C610" t="str">
            <v>TELC</v>
          </cell>
          <cell r="E610">
            <v>2.9583724411912069E-6</v>
          </cell>
          <cell r="F610">
            <v>1.6468048969872918E-5</v>
          </cell>
          <cell r="G610">
            <v>4.2538854234850829E-5</v>
          </cell>
          <cell r="H610">
            <v>6.4699499275131585E-5</v>
          </cell>
          <cell r="I610">
            <v>3.4049945710836633E-5</v>
          </cell>
        </row>
        <row r="611">
          <cell r="A611" t="str">
            <v>D-T-ELC-Bus_c_S4</v>
          </cell>
          <cell r="B611" t="str">
            <v>VAR_ncap</v>
          </cell>
          <cell r="C611" t="str">
            <v>-</v>
          </cell>
          <cell r="D611">
            <v>1.9343808498106799E-6</v>
          </cell>
          <cell r="E611">
            <v>1.6310551799280401E-6</v>
          </cell>
          <cell r="F611">
            <v>1.3059233511624399E-6</v>
          </cell>
          <cell r="G611">
            <v>6.1734466399465199E-6</v>
          </cell>
          <cell r="H611">
            <v>7.7469447154536607E-6</v>
          </cell>
          <cell r="I611">
            <v>4.6603792490147603E-6</v>
          </cell>
        </row>
        <row r="612">
          <cell r="A612" t="str">
            <v>D-T-ELC-Bus_c_S4</v>
          </cell>
          <cell r="B612" t="str">
            <v>VAR_cap</v>
          </cell>
          <cell r="C612" t="str">
            <v>-</v>
          </cell>
          <cell r="D612">
            <v>1.9343808498106799E-6</v>
          </cell>
          <cell r="E612">
            <v>3.5654360297387198E-6</v>
          </cell>
          <cell r="F612">
            <v>4.8713593809011601E-6</v>
          </cell>
          <cell r="G612">
            <v>7.9213359436658597E-6</v>
          </cell>
          <cell r="H612">
            <v>1.3500833981282201E-5</v>
          </cell>
          <cell r="I612">
            <v>6.0198800128028802E-6</v>
          </cell>
        </row>
        <row r="613">
          <cell r="A613" t="str">
            <v>D-TH2O</v>
          </cell>
          <cell r="B613" t="str">
            <v>VAR_fout</v>
          </cell>
          <cell r="C613" t="str">
            <v>TH2O</v>
          </cell>
          <cell r="D613">
            <v>3.4124410367349753E-3</v>
          </cell>
          <cell r="E613">
            <v>2.3889989304780204E-3</v>
          </cell>
          <cell r="F613">
            <v>2.3208523885244565E-3</v>
          </cell>
          <cell r="G613">
            <v>2.0201498293225704E-3</v>
          </cell>
          <cell r="H613">
            <v>1.7393569300291926E-3</v>
          </cell>
          <cell r="I613">
            <v>3.4697743357709437E-3</v>
          </cell>
        </row>
        <row r="614">
          <cell r="A614" t="str">
            <v>D-TH2O</v>
          </cell>
          <cell r="B614" t="str">
            <v>VAR_fin</v>
          </cell>
          <cell r="C614" t="str">
            <v>H2</v>
          </cell>
          <cell r="D614">
            <v>3.4124410367349753E-3</v>
          </cell>
          <cell r="E614">
            <v>2.3889989304780204E-3</v>
          </cell>
          <cell r="F614">
            <v>2.3208523885244565E-3</v>
          </cell>
          <cell r="G614">
            <v>2.0201498293225704E-3</v>
          </cell>
          <cell r="H614">
            <v>1.7393569300291926E-3</v>
          </cell>
          <cell r="I614">
            <v>3.4697743357709437E-3</v>
          </cell>
        </row>
        <row r="615">
          <cell r="A615" t="str">
            <v>D-TH2O</v>
          </cell>
          <cell r="B615" t="str">
            <v>VAR_ncap</v>
          </cell>
          <cell r="C615" t="str">
            <v>-</v>
          </cell>
          <cell r="D615">
            <v>5.7884818519224497E-4</v>
          </cell>
          <cell r="E615">
            <v>3.1789499524315998E-7</v>
          </cell>
          <cell r="F615">
            <v>6.9136616803511497E-7</v>
          </cell>
          <cell r="G615">
            <v>2.15631566612869E-8</v>
          </cell>
          <cell r="H615">
            <v>5.5658506117681804E-7</v>
          </cell>
          <cell r="I615">
            <v>8.8831685510938098E-5</v>
          </cell>
        </row>
        <row r="616">
          <cell r="A616" t="str">
            <v>D-TH2O</v>
          </cell>
          <cell r="B616" t="str">
            <v>VAR_cap</v>
          </cell>
          <cell r="C616" t="str">
            <v>-</v>
          </cell>
          <cell r="D616">
            <v>5.7884818519224497E-4</v>
          </cell>
          <cell r="E616">
            <v>5.7916608018748804E-4</v>
          </cell>
          <cell r="F616">
            <v>5.7985744635552397E-4</v>
          </cell>
          <cell r="G616">
            <v>5.7987900951218503E-4</v>
          </cell>
          <cell r="H616">
            <v>5.8053172411387305E-4</v>
          </cell>
          <cell r="I616">
            <v>6.6936340962481103E-4</v>
          </cell>
        </row>
        <row r="617">
          <cell r="A617" t="str">
            <v>TFHGV-HYBDSL</v>
          </cell>
          <cell r="B617" t="str">
            <v>VAR_fout</v>
          </cell>
          <cell r="C617" t="str">
            <v>CO2_T</v>
          </cell>
          <cell r="E617">
            <v>397.086203347435</v>
          </cell>
          <cell r="F617">
            <v>561.11231385087103</v>
          </cell>
          <cell r="G617">
            <v>836.76253621660408</v>
          </cell>
          <cell r="H617">
            <v>1096.9960594195011</v>
          </cell>
          <cell r="I617">
            <v>1151.7216133414827</v>
          </cell>
        </row>
        <row r="618">
          <cell r="A618" t="str">
            <v>TFHGV-HYBDSL</v>
          </cell>
          <cell r="B618" t="str">
            <v>VAR_fout</v>
          </cell>
          <cell r="C618" t="str">
            <v>TFHGV</v>
          </cell>
          <cell r="E618">
            <v>0.88554477042644475</v>
          </cell>
          <cell r="F618">
            <v>1.2513405677753056</v>
          </cell>
          <cell r="G618">
            <v>1.8660700920576774</v>
          </cell>
          <cell r="H618">
            <v>2.4464187257278849</v>
          </cell>
          <cell r="I618">
            <v>2.5684625733251165</v>
          </cell>
        </row>
        <row r="619">
          <cell r="A619" t="str">
            <v>TFHGV-HYBDSL</v>
          </cell>
          <cell r="B619" t="str">
            <v>VAR_fin</v>
          </cell>
          <cell r="C619" t="str">
            <v>TDSL</v>
          </cell>
          <cell r="E619">
            <v>5.4172742612201299</v>
          </cell>
          <cell r="F619">
            <v>7.6550111030132379</v>
          </cell>
          <cell r="G619">
            <v>11.415587124373859</v>
          </cell>
          <cell r="H619">
            <v>14.965839828369722</v>
          </cell>
          <cell r="I619">
            <v>15.712436744085657</v>
          </cell>
        </row>
        <row r="620">
          <cell r="A620" t="str">
            <v>TFHGV-HYBDSL</v>
          </cell>
          <cell r="B620" t="str">
            <v>VAR_ncap</v>
          </cell>
          <cell r="C620" t="str">
            <v>-</v>
          </cell>
          <cell r="E620">
            <v>1.66591038476375E-2</v>
          </cell>
          <cell r="F620">
            <v>6.8816002141831303E-3</v>
          </cell>
          <cell r="G620">
            <v>2.50128038291948E-2</v>
          </cell>
          <cell r="H620">
            <v>2.06974414839768E-2</v>
          </cell>
          <cell r="I620">
            <v>4.6960409213085398E-2</v>
          </cell>
        </row>
        <row r="621">
          <cell r="A621" t="str">
            <v>TFHGV-HYBDSL</v>
          </cell>
          <cell r="B621" t="str">
            <v>VAR_cap</v>
          </cell>
          <cell r="C621" t="str">
            <v>-</v>
          </cell>
          <cell r="E621">
            <v>1.66591038476375E-2</v>
          </cell>
          <cell r="F621">
            <v>2.35407040618206E-2</v>
          </cell>
          <cell r="G621">
            <v>3.5105094197894898E-2</v>
          </cell>
          <cell r="H621">
            <v>4.8122236269409903E-2</v>
          </cell>
          <cell r="I621">
            <v>5.0592574994492899E-2</v>
          </cell>
        </row>
        <row r="622">
          <cell r="A622" t="str">
            <v>D-TKER</v>
          </cell>
          <cell r="B622" t="str">
            <v>VAR_fout</v>
          </cell>
          <cell r="C622" t="str">
            <v>CO2</v>
          </cell>
          <cell r="D622">
            <v>80.763254672403804</v>
          </cell>
          <cell r="E622">
            <v>102.299643522715</v>
          </cell>
          <cell r="F622">
            <v>134.604226798182</v>
          </cell>
          <cell r="G622">
            <v>144.56111856926199</v>
          </cell>
          <cell r="H622">
            <v>25.003887202142401</v>
          </cell>
          <cell r="I622">
            <v>5.1184722393084401E-5</v>
          </cell>
        </row>
        <row r="623">
          <cell r="A623" t="str">
            <v>D-TKER</v>
          </cell>
          <cell r="B623" t="str">
            <v>VAR_fout</v>
          </cell>
          <cell r="C623" t="str">
            <v>TKER</v>
          </cell>
          <cell r="D623">
            <v>1.0930817228491501</v>
          </cell>
          <cell r="E623">
            <v>1.3845636984571901</v>
          </cell>
          <cell r="F623">
            <v>1.82178666186924</v>
          </cell>
          <cell r="G623">
            <v>1.95654715976525</v>
          </cell>
          <cell r="H623">
            <v>0.33841246507098299</v>
          </cell>
          <cell r="I623">
            <v>6.9275420813502496E-7</v>
          </cell>
        </row>
        <row r="624">
          <cell r="A624" t="str">
            <v>D-TKER</v>
          </cell>
          <cell r="B624" t="str">
            <v>VAR_fin</v>
          </cell>
          <cell r="C624" t="str">
            <v>KER</v>
          </cell>
          <cell r="D624">
            <v>1.1093853663791744</v>
          </cell>
          <cell r="E624">
            <v>1.4052148835537817</v>
          </cell>
          <cell r="F624">
            <v>1.8489591593156731</v>
          </cell>
          <cell r="G624">
            <v>1.9857296506766855</v>
          </cell>
          <cell r="H624">
            <v>0.34345998904041986</v>
          </cell>
          <cell r="I624">
            <v>7.0308684605885283E-7</v>
          </cell>
        </row>
        <row r="625">
          <cell r="A625" t="str">
            <v>T_B_u-BEVELC-S1</v>
          </cell>
          <cell r="B625" t="str">
            <v>VAR_fout</v>
          </cell>
          <cell r="C625" t="str">
            <v>TPBSu</v>
          </cell>
          <cell r="D625">
            <v>2.9933686144209643E-7</v>
          </cell>
          <cell r="E625">
            <v>7.2926080513782476E-5</v>
          </cell>
          <cell r="F625">
            <v>1.5170248435965828E-3</v>
          </cell>
          <cell r="G625">
            <v>2.3653569669785583E-3</v>
          </cell>
          <cell r="H625">
            <v>3.5616173897218728E-3</v>
          </cell>
          <cell r="I625">
            <v>9.0932272649347199E-4</v>
          </cell>
        </row>
        <row r="626">
          <cell r="A626" t="str">
            <v>T_B_u-BEVELC-S1</v>
          </cell>
          <cell r="B626" t="str">
            <v>VAR_fin</v>
          </cell>
          <cell r="C626" t="str">
            <v>T-ELC-Bus_u_BatSTGout_S1</v>
          </cell>
          <cell r="D626">
            <v>7.9044685246448683E-7</v>
          </cell>
          <cell r="E626">
            <v>1.8587200326046653E-4</v>
          </cell>
          <cell r="F626">
            <v>3.6820644529909365E-3</v>
          </cell>
          <cell r="G626">
            <v>5.290691295146698E-3</v>
          </cell>
          <cell r="H626">
            <v>7.5317318773949872E-3</v>
          </cell>
          <cell r="I626">
            <v>1.8761550623672683E-3</v>
          </cell>
        </row>
        <row r="627">
          <cell r="A627" t="str">
            <v>T_B_u-BEVELC-S1</v>
          </cell>
          <cell r="B627" t="str">
            <v>VAR_ncap</v>
          </cell>
          <cell r="C627" t="str">
            <v>-</v>
          </cell>
          <cell r="E627">
            <v>1.36947522657695E-6</v>
          </cell>
          <cell r="F627">
            <v>2.7306533789997401E-5</v>
          </cell>
          <cell r="G627">
            <v>5.5401098462843998E-5</v>
          </cell>
          <cell r="H627">
            <v>6.7699309459248796E-6</v>
          </cell>
          <cell r="I627">
            <v>2.7340684088212399E-6</v>
          </cell>
        </row>
        <row r="628">
          <cell r="A628" t="str">
            <v>T_B_u-BEVELC-S1</v>
          </cell>
          <cell r="B628" t="str">
            <v>VAR_cap</v>
          </cell>
          <cell r="C628" t="str">
            <v>-</v>
          </cell>
          <cell r="D628">
            <v>3.02390998593531E-8</v>
          </cell>
          <cell r="E628">
            <v>1.4109660845235042E-6</v>
          </cell>
          <cell r="F628">
            <v>2.8717499874520957E-5</v>
          </cell>
          <cell r="G628">
            <v>5.5785962027805951E-5</v>
          </cell>
          <cell r="H628">
            <v>9.2279999073799698E-5</v>
          </cell>
          <cell r="I628">
            <v>2.1027119715947561E-5</v>
          </cell>
        </row>
        <row r="629">
          <cell r="A629" t="str">
            <v>TPSHPH2OEXT</v>
          </cell>
          <cell r="B629" t="str">
            <v>VAR_fout</v>
          </cell>
          <cell r="C629" t="str">
            <v>TPSHP</v>
          </cell>
          <cell r="G629">
            <v>4.0270011969610399E-7</v>
          </cell>
          <cell r="H629">
            <v>8.7267297901965894E-8</v>
          </cell>
          <cell r="I629">
            <v>1.2264093857861499E-7</v>
          </cell>
        </row>
        <row r="630">
          <cell r="A630" t="str">
            <v>TPSHPH2OEXT</v>
          </cell>
          <cell r="B630" t="str">
            <v>VAR_fin</v>
          </cell>
          <cell r="C630" t="str">
            <v>TH2O</v>
          </cell>
          <cell r="G630">
            <v>2.2453582431540282E-7</v>
          </cell>
          <cell r="H630">
            <v>4.8658129739277839E-8</v>
          </cell>
          <cell r="I630">
            <v>6.8381614237773278E-8</v>
          </cell>
        </row>
        <row r="631">
          <cell r="A631" t="str">
            <v>TPSHPH2OEXT</v>
          </cell>
          <cell r="B631" t="str">
            <v>VAR_ncap</v>
          </cell>
          <cell r="C631" t="str">
            <v>-</v>
          </cell>
          <cell r="G631">
            <v>3.8530785347351698E-7</v>
          </cell>
          <cell r="H631">
            <v>1.3337858357293799E-8</v>
          </cell>
        </row>
        <row r="632">
          <cell r="A632" t="str">
            <v>TPSHPH2OEXT</v>
          </cell>
          <cell r="B632" t="str">
            <v>VAR_cap</v>
          </cell>
          <cell r="C632" t="str">
            <v>-</v>
          </cell>
          <cell r="G632">
            <v>3.8530785347351698E-7</v>
          </cell>
          <cell r="H632">
            <v>1.8430371264631049E-8</v>
          </cell>
          <cell r="I632">
            <v>3.902572251829977E-9</v>
          </cell>
        </row>
        <row r="633">
          <cell r="A633" t="str">
            <v>T_B_u-BEVELC-S2</v>
          </cell>
          <cell r="B633" t="str">
            <v>VAR_fout</v>
          </cell>
          <cell r="C633" t="str">
            <v>TPBSu</v>
          </cell>
          <cell r="D633">
            <v>2.0135563369903139E-4</v>
          </cell>
          <cell r="E633">
            <v>3.7866255141041829E-4</v>
          </cell>
          <cell r="F633">
            <v>4.0024707015454348E-4</v>
          </cell>
          <cell r="G633">
            <v>8.0008430846244895E-5</v>
          </cell>
          <cell r="H633">
            <v>1.9997013547929089E-2</v>
          </cell>
          <cell r="I633">
            <v>2.4666086574401721E-2</v>
          </cell>
        </row>
        <row r="634">
          <cell r="A634" t="str">
            <v>T_B_u-BEVELC-S2</v>
          </cell>
          <cell r="B634" t="str">
            <v>VAR_fin</v>
          </cell>
          <cell r="C634" t="str">
            <v>T-ELC-Bus_u_BatSTGout_S2</v>
          </cell>
          <cell r="D634">
            <v>7.3172148361459375E-4</v>
          </cell>
          <cell r="E634">
            <v>1.3637900613573957E-3</v>
          </cell>
          <cell r="F634">
            <v>1.4351502933463104E-3</v>
          </cell>
          <cell r="G634">
            <v>2.5653872067440134E-4</v>
          </cell>
          <cell r="H634">
            <v>5.817531596445407E-2</v>
          </cell>
          <cell r="I634">
            <v>6.435256376309427E-2</v>
          </cell>
        </row>
        <row r="635">
          <cell r="A635" t="str">
            <v>T_B_u-BEVELC-S2</v>
          </cell>
          <cell r="B635" t="str">
            <v>VAR_ncap</v>
          </cell>
          <cell r="C635" t="str">
            <v>-</v>
          </cell>
          <cell r="E635">
            <v>3.3861262819879899E-7</v>
          </cell>
          <cell r="F635">
            <v>4.5945347232299002E-7</v>
          </cell>
          <cell r="G635">
            <v>9.1256034009651398E-7</v>
          </cell>
          <cell r="H635">
            <v>5.4880326592613898E-5</v>
          </cell>
          <cell r="I635">
            <v>3.8108713317103399E-4</v>
          </cell>
        </row>
        <row r="636">
          <cell r="A636" t="str">
            <v>T_B_u-BEVELC-S2</v>
          </cell>
          <cell r="B636" t="str">
            <v>VAR_cap</v>
          </cell>
          <cell r="C636" t="str">
            <v>-</v>
          </cell>
          <cell r="D636">
            <v>3.8327207157400303E-6</v>
          </cell>
          <cell r="E636">
            <v>7.1212243614415086E-6</v>
          </cell>
          <cell r="F636">
            <v>7.5825201677184693E-6</v>
          </cell>
          <cell r="G636">
            <v>1.5680122249650394E-6</v>
          </cell>
          <cell r="H636">
            <v>3.7712818842918232E-4</v>
          </cell>
          <cell r="I636">
            <v>4.6513784436015901E-4</v>
          </cell>
        </row>
        <row r="637">
          <cell r="A637" t="str">
            <v>TFHGV-ICEDSL</v>
          </cell>
          <cell r="B637" t="str">
            <v>VAR_fout</v>
          </cell>
          <cell r="C637" t="str">
            <v>CO2_T</v>
          </cell>
          <cell r="D637">
            <v>382.10138975509</v>
          </cell>
          <cell r="E637">
            <v>5.6640955928607553E-3</v>
          </cell>
          <cell r="F637">
            <v>2.9772368903280003E-2</v>
          </cell>
          <cell r="G637">
            <v>3.80254426598544E-2</v>
          </cell>
          <cell r="H637">
            <v>0.33096313627701968</v>
          </cell>
          <cell r="I637">
            <v>6.0080671990189329E-2</v>
          </cell>
        </row>
        <row r="638">
          <cell r="A638" t="str">
            <v>TFHGV-ICEDSL</v>
          </cell>
          <cell r="B638" t="str">
            <v>VAR_fout</v>
          </cell>
          <cell r="C638" t="str">
            <v>TFHGV</v>
          </cell>
          <cell r="D638">
            <v>0.61878278356390959</v>
          </cell>
          <cell r="E638">
            <v>9.1725519228519304E-6</v>
          </cell>
          <cell r="F638">
            <v>4.8213981412292885E-5</v>
          </cell>
          <cell r="G638">
            <v>6.1579177375920729E-5</v>
          </cell>
          <cell r="H638">
            <v>5.3596845291193392E-4</v>
          </cell>
          <cell r="I638">
            <v>9.7295865571984092E-5</v>
          </cell>
        </row>
        <row r="639">
          <cell r="A639" t="str">
            <v>TFHGV-ICEDSL</v>
          </cell>
          <cell r="B639" t="str">
            <v>VAR_fin</v>
          </cell>
          <cell r="C639" t="str">
            <v>TDSL</v>
          </cell>
          <cell r="D639">
            <v>5.212842970737932</v>
          </cell>
          <cell r="E639">
            <v>7.7272791171360984E-5</v>
          </cell>
          <cell r="F639">
            <v>4.0617147207749036E-4</v>
          </cell>
          <cell r="G639">
            <v>5.1876456561875063E-4</v>
          </cell>
          <cell r="H639">
            <v>4.5151860337928939E-3</v>
          </cell>
          <cell r="I639">
            <v>8.1965446098484704E-4</v>
          </cell>
        </row>
        <row r="640">
          <cell r="A640" t="str">
            <v>TFHGV-ICEDSL</v>
          </cell>
          <cell r="B640" t="str">
            <v>VAR_ncap</v>
          </cell>
          <cell r="C640" t="str">
            <v>-</v>
          </cell>
          <cell r="E640">
            <v>2.1807704154078E-8</v>
          </cell>
          <cell r="F640">
            <v>8.2523928137399399E-7</v>
          </cell>
          <cell r="G640">
            <v>5.9342770795293804E-7</v>
          </cell>
          <cell r="H640">
            <v>1.28091897293506E-5</v>
          </cell>
          <cell r="I640">
            <v>2.5507278525564001E-7</v>
          </cell>
        </row>
        <row r="641">
          <cell r="A641" t="str">
            <v>TFHGV-ICEDSL</v>
          </cell>
          <cell r="B641" t="str">
            <v>VAR_cap</v>
          </cell>
          <cell r="C641" t="str">
            <v>-</v>
          </cell>
          <cell r="D641">
            <v>1.1641048248759743E-2</v>
          </cell>
          <cell r="E641">
            <v>1.8483767455501621E-7</v>
          </cell>
          <cell r="F641">
            <v>1.000246193228263E-6</v>
          </cell>
          <cell r="G641">
            <v>1.2291811654525919E-6</v>
          </cell>
          <cell r="H641">
            <v>1.41250357617731E-5</v>
          </cell>
          <cell r="I641">
            <v>2.50294002326773E-6</v>
          </cell>
        </row>
        <row r="642">
          <cell r="A642" t="str">
            <v>D-T-ELC-Bus_u_S1</v>
          </cell>
          <cell r="B642" t="str">
            <v>VAR_fout</v>
          </cell>
          <cell r="C642" t="str">
            <v>T-ELC-Bus_u_BatSTGin_S1</v>
          </cell>
          <cell r="D642">
            <v>5.7109586358482671E-6</v>
          </cell>
          <cell r="E642">
            <v>1.920202267315895E-4</v>
          </cell>
          <cell r="F642">
            <v>3.6879575431639782E-3</v>
          </cell>
          <cell r="G642">
            <v>5.3151814139888384E-3</v>
          </cell>
          <cell r="H642">
            <v>7.5675481592726059E-3</v>
          </cell>
          <cell r="I642">
            <v>1.8971163781161533E-3</v>
          </cell>
        </row>
        <row r="643">
          <cell r="A643" t="str">
            <v>D-T-ELC-Bus_u_S1</v>
          </cell>
          <cell r="B643" t="str">
            <v>VAR_fin</v>
          </cell>
          <cell r="C643" t="str">
            <v>TELC</v>
          </cell>
          <cell r="D643">
            <v>5.7109586358482671E-6</v>
          </cell>
          <cell r="E643">
            <v>1.920202267315895E-4</v>
          </cell>
          <cell r="F643">
            <v>3.6879575431639782E-3</v>
          </cell>
          <cell r="G643">
            <v>5.3151814139888384E-3</v>
          </cell>
          <cell r="H643">
            <v>7.5675481592726059E-3</v>
          </cell>
          <cell r="I643">
            <v>1.8971163781161533E-3</v>
          </cell>
        </row>
        <row r="644">
          <cell r="A644" t="str">
            <v>D-T-ELC-Bus_u_S1</v>
          </cell>
          <cell r="B644" t="str">
            <v>VAR_ncap</v>
          </cell>
          <cell r="C644" t="str">
            <v>-</v>
          </cell>
          <cell r="D644">
            <v>2.16657635818703E-5</v>
          </cell>
          <cell r="E644">
            <v>2.2473404495895E-5</v>
          </cell>
          <cell r="F644">
            <v>3.4638270416431898E-4</v>
          </cell>
          <cell r="G644">
            <v>1.80222544988526E-4</v>
          </cell>
          <cell r="H644">
            <v>1.0771286098089501E-4</v>
          </cell>
          <cell r="I644">
            <v>3.0566016623081897E-5</v>
          </cell>
        </row>
        <row r="645">
          <cell r="A645" t="str">
            <v>D-T-ELC-Bus_u_S1</v>
          </cell>
          <cell r="B645" t="str">
            <v>VAR_cap</v>
          </cell>
          <cell r="C645" t="str">
            <v>-</v>
          </cell>
          <cell r="D645">
            <v>2.16657635818703E-5</v>
          </cell>
          <cell r="E645">
            <v>4.41391680777653E-5</v>
          </cell>
          <cell r="F645">
            <v>3.9052187224208499E-4</v>
          </cell>
          <cell r="G645">
            <v>5.61953799217564E-4</v>
          </cell>
          <cell r="H645">
            <v>8.0016978884209201E-4</v>
          </cell>
          <cell r="I645">
            <v>2.0050107158667399E-4</v>
          </cell>
        </row>
        <row r="646">
          <cell r="A646" t="str">
            <v>T-Plg-DSL-mix_S1</v>
          </cell>
          <cell r="B646" t="str">
            <v>VAR_fout</v>
          </cell>
          <cell r="C646" t="str">
            <v>CO2_T</v>
          </cell>
          <cell r="D646">
            <v>1.29269013868831E-3</v>
          </cell>
          <cell r="E646">
            <v>2.43191624948914E-2</v>
          </cell>
          <cell r="F646">
            <v>2.1168774178943261E-2</v>
          </cell>
          <cell r="G646">
            <v>1.8038955783600489E-2</v>
          </cell>
          <cell r="H646">
            <v>8.2315152218677308E-3</v>
          </cell>
          <cell r="I646">
            <v>3.8502662015622098E-3</v>
          </cell>
        </row>
        <row r="647">
          <cell r="A647" t="str">
            <v>T-Plg-DSL-mix_S1</v>
          </cell>
          <cell r="B647" t="str">
            <v>VAR_fout</v>
          </cell>
          <cell r="C647" t="str">
            <v>T-PEVmix-ELC_DSL_S1</v>
          </cell>
          <cell r="D647">
            <v>1.2845878034899199E-5</v>
          </cell>
          <cell r="E647">
            <v>2.4166734623446703E-4</v>
          </cell>
          <cell r="F647">
            <v>2.103609234050146E-4</v>
          </cell>
          <cell r="G647">
            <v>1.7925891049822899E-4</v>
          </cell>
          <cell r="H647">
            <v>8.6900041446389843E-5</v>
          </cell>
          <cell r="I647">
            <v>4.3908203586786007E-5</v>
          </cell>
        </row>
        <row r="648">
          <cell r="A648" t="str">
            <v>T-Plg-DSL-mix_S1</v>
          </cell>
          <cell r="B648" t="str">
            <v>VAR_fin</v>
          </cell>
          <cell r="C648" t="str">
            <v>TDSL</v>
          </cell>
          <cell r="D648">
            <v>1.7635608986197983E-5</v>
          </cell>
          <cell r="E648">
            <v>3.3177575027136893E-4</v>
          </cell>
          <cell r="F648">
            <v>2.887963735190086E-4</v>
          </cell>
          <cell r="G648">
            <v>2.4609762324148026E-4</v>
          </cell>
          <cell r="H648">
            <v>1.1229897983448465E-4</v>
          </cell>
          <cell r="I648">
            <v>5.2527506160466717E-5</v>
          </cell>
        </row>
        <row r="649">
          <cell r="A649" t="str">
            <v>T_B_u-BEVELC-S3</v>
          </cell>
          <cell r="B649" t="str">
            <v>VAR_fout</v>
          </cell>
          <cell r="C649" t="str">
            <v>TPBSu</v>
          </cell>
          <cell r="D649">
            <v>7.7276760192894771E-4</v>
          </cell>
          <cell r="E649">
            <v>9.8128228293050497E-4</v>
          </cell>
          <cell r="F649">
            <v>1.1702905826572483E-4</v>
          </cell>
          <cell r="G649">
            <v>4.0327880047480712E-5</v>
          </cell>
          <cell r="H649">
            <v>1.0340158187442913E-4</v>
          </cell>
          <cell r="I649">
            <v>9.0694172026185447E-5</v>
          </cell>
        </row>
        <row r="650">
          <cell r="A650" t="str">
            <v>T_B_u-BEVELC-S3</v>
          </cell>
          <cell r="B650" t="str">
            <v>VAR_fin</v>
          </cell>
          <cell r="C650" t="str">
            <v>T-ELC-Bus_u_BatSTGout_S3</v>
          </cell>
          <cell r="D650">
            <v>4.2234567547380451E-3</v>
          </cell>
          <cell r="E650">
            <v>5.2958859738943959E-3</v>
          </cell>
          <cell r="F650">
            <v>6.2800351912900316E-4</v>
          </cell>
          <cell r="G650">
            <v>2.0535660992567286E-4</v>
          </cell>
          <cell r="H650">
            <v>4.4241544793330328E-4</v>
          </cell>
          <cell r="I650">
            <v>3.5346542243460094E-4</v>
          </cell>
        </row>
        <row r="651">
          <cell r="A651" t="str">
            <v>T_B_u-BEVELC-S3</v>
          </cell>
          <cell r="B651" t="str">
            <v>VAR_ncap</v>
          </cell>
          <cell r="C651" t="str">
            <v>-</v>
          </cell>
          <cell r="E651">
            <v>9.3011581898224602E-8</v>
          </cell>
          <cell r="F651">
            <v>1.0150205079186E-7</v>
          </cell>
          <cell r="G651">
            <v>2.3346071144730199E-7</v>
          </cell>
          <cell r="H651">
            <v>1.06745795768598E-6</v>
          </cell>
          <cell r="I651">
            <v>1.3218134081161599E-6</v>
          </cell>
        </row>
        <row r="652">
          <cell r="A652" t="str">
            <v>T_B_u-BEVELC-S3</v>
          </cell>
          <cell r="B652" t="str">
            <v>VAR_cap</v>
          </cell>
          <cell r="C652" t="str">
            <v>-</v>
          </cell>
          <cell r="D652">
            <v>1.4716396530359901E-5</v>
          </cell>
          <cell r="E652">
            <v>1.849419882141792E-5</v>
          </cell>
          <cell r="F652">
            <v>2.2261857133884833E-6</v>
          </cell>
          <cell r="G652">
            <v>7.9274979487548822E-7</v>
          </cell>
          <cell r="H652">
            <v>1.94202001066344E-6</v>
          </cell>
          <cell r="I652">
            <v>1.68744043862993E-6</v>
          </cell>
        </row>
        <row r="653">
          <cell r="A653" t="str">
            <v>D-T-ELC-Bus_u_S2</v>
          </cell>
          <cell r="B653" t="str">
            <v>VAR_fout</v>
          </cell>
          <cell r="C653" t="str">
            <v>T-ELC-Bus_u_BatSTGin_S2</v>
          </cell>
          <cell r="D653">
            <v>7.3029174549093156E-4</v>
          </cell>
          <cell r="E653">
            <v>1.3606605590660017E-3</v>
          </cell>
          <cell r="F653">
            <v>1.431641554341394E-3</v>
          </cell>
          <cell r="G653">
            <v>2.8995218410634048E-4</v>
          </cell>
          <cell r="H653">
            <v>5.8199922547631316E-2</v>
          </cell>
          <cell r="I653">
            <v>6.4369602836799419E-2</v>
          </cell>
        </row>
        <row r="654">
          <cell r="A654" t="str">
            <v>D-T-ELC-Bus_u_S2</v>
          </cell>
          <cell r="B654" t="str">
            <v>VAR_fin</v>
          </cell>
          <cell r="C654" t="str">
            <v>TELC</v>
          </cell>
          <cell r="D654">
            <v>7.3029174549093156E-4</v>
          </cell>
          <cell r="E654">
            <v>1.3606605590660017E-3</v>
          </cell>
          <cell r="F654">
            <v>1.431641554341394E-3</v>
          </cell>
          <cell r="G654">
            <v>2.8995218410634048E-4</v>
          </cell>
          <cell r="H654">
            <v>5.8199922547631316E-2</v>
          </cell>
          <cell r="I654">
            <v>6.4369602836799419E-2</v>
          </cell>
        </row>
        <row r="655">
          <cell r="A655" t="str">
            <v>D-T-ELC-Bus_u_S2</v>
          </cell>
          <cell r="B655" t="str">
            <v>VAR_ncap</v>
          </cell>
          <cell r="C655" t="str">
            <v>-</v>
          </cell>
          <cell r="D655">
            <v>8.0404809025523194E-5</v>
          </cell>
          <cell r="E655">
            <v>6.3501939567147894E-5</v>
          </cell>
          <cell r="F655">
            <v>1.2151634088417601E-5</v>
          </cell>
          <cell r="G655">
            <v>1.84013939808363E-5</v>
          </cell>
          <cell r="H655">
            <v>8.6679045582429605E-4</v>
          </cell>
          <cell r="I655">
            <v>5.4421915763403304E-3</v>
          </cell>
        </row>
        <row r="656">
          <cell r="A656" t="str">
            <v>D-T-ELC-Bus_u_S2</v>
          </cell>
          <cell r="B656" t="str">
            <v>VAR_cap</v>
          </cell>
          <cell r="C656" t="str">
            <v>-</v>
          </cell>
          <cell r="D656">
            <v>8.0404809025523194E-5</v>
          </cell>
          <cell r="E656">
            <v>1.4390674859267099E-4</v>
          </cell>
          <cell r="F656">
            <v>1.5605838268108901E-4</v>
          </cell>
          <cell r="G656">
            <v>1.4447318886730501E-4</v>
          </cell>
          <cell r="H656">
            <v>6.15174410337935E-3</v>
          </cell>
          <cell r="I656">
            <v>6.8037689154707001E-3</v>
          </cell>
        </row>
        <row r="657">
          <cell r="A657" t="str">
            <v>T-Plg-DSL-mix_S2</v>
          </cell>
          <cell r="B657" t="str">
            <v>VAR_fout</v>
          </cell>
          <cell r="C657" t="str">
            <v>CO2_T</v>
          </cell>
          <cell r="D657">
            <v>2.8494911003528199E-4</v>
          </cell>
          <cell r="E657">
            <v>9.3618233837609501E-3</v>
          </cell>
          <cell r="F657">
            <v>3.482631762009105E-2</v>
          </cell>
          <cell r="G657">
            <v>4.6990138875544998E-2</v>
          </cell>
          <cell r="H657">
            <v>4.3385261477184647E-2</v>
          </cell>
          <cell r="I657">
            <v>1.6591390016419939E-2</v>
          </cell>
        </row>
        <row r="658">
          <cell r="A658" t="str">
            <v>T-Plg-DSL-mix_S2</v>
          </cell>
          <cell r="B658" t="str">
            <v>VAR_fout</v>
          </cell>
          <cell r="C658" t="str">
            <v>T-PEVmix-ELC_DSL_S2</v>
          </cell>
          <cell r="D658">
            <v>2.3150620772145925E-6</v>
          </cell>
          <cell r="E658">
            <v>7.6059905176198574E-5</v>
          </cell>
          <cell r="F658">
            <v>2.8294556596902571E-4</v>
          </cell>
          <cell r="G658">
            <v>3.8177023434237637E-4</v>
          </cell>
          <cell r="H658">
            <v>3.8255708192712172E-4</v>
          </cell>
          <cell r="I658">
            <v>1.60442613450347E-4</v>
          </cell>
        </row>
        <row r="659">
          <cell r="A659" t="str">
            <v>T-Plg-DSL-mix_S2</v>
          </cell>
          <cell r="B659" t="str">
            <v>VAR_fin</v>
          </cell>
          <cell r="C659" t="str">
            <v>TDSL</v>
          </cell>
          <cell r="D659">
            <v>3.887436698980656E-6</v>
          </cell>
          <cell r="E659">
            <v>1.2771928217954892E-4</v>
          </cell>
          <cell r="F659">
            <v>4.7512029495349283E-4</v>
          </cell>
          <cell r="G659">
            <v>6.4106601467319271E-4</v>
          </cell>
          <cell r="H659">
            <v>5.9188624116213791E-4</v>
          </cell>
          <cell r="I659">
            <v>2.2634911345729885E-4</v>
          </cell>
        </row>
        <row r="660">
          <cell r="A660" t="str">
            <v>T_B_u-BEVELC-S4</v>
          </cell>
          <cell r="B660" t="str">
            <v>VAR_fout</v>
          </cell>
          <cell r="C660" t="str">
            <v>TPBSu</v>
          </cell>
          <cell r="D660">
            <v>6.5600444454703922E-6</v>
          </cell>
          <cell r="F660">
            <v>4.2686867996167868E-7</v>
          </cell>
          <cell r="H660">
            <v>1.117431227573058E-6</v>
          </cell>
          <cell r="I660">
            <v>2.4486814771758132E-7</v>
          </cell>
        </row>
        <row r="661">
          <cell r="A661" t="str">
            <v>T_B_u-BEVELC-S4</v>
          </cell>
          <cell r="B661" t="str">
            <v>VAR_fin</v>
          </cell>
          <cell r="C661" t="str">
            <v>T-ELC-Bus_u_BatSTGout_S4</v>
          </cell>
          <cell r="D661">
            <v>5.3776539471613643E-5</v>
          </cell>
          <cell r="F661">
            <v>3.2890584822892786E-6</v>
          </cell>
          <cell r="H661">
            <v>6.9905168030976022E-6</v>
          </cell>
          <cell r="I661">
            <v>1.3954497717719664E-6</v>
          </cell>
        </row>
        <row r="662">
          <cell r="A662" t="str">
            <v>T_B_u-BEVELC-S4</v>
          </cell>
          <cell r="B662" t="str">
            <v>VAR_ncap</v>
          </cell>
          <cell r="C662" t="str">
            <v>-</v>
          </cell>
          <cell r="E662">
            <v>2.3802694800242199E-8</v>
          </cell>
          <cell r="F662">
            <v>3.1147946234830301E-8</v>
          </cell>
          <cell r="G662">
            <v>2.9556668699882699E-8</v>
          </cell>
          <cell r="H662">
            <v>5.1987892805428602E-8</v>
          </cell>
          <cell r="I662">
            <v>2.1843136434733098E-8</v>
          </cell>
        </row>
        <row r="663">
          <cell r="A663" t="str">
            <v>T_B_u-BEVELC-S4</v>
          </cell>
          <cell r="B663" t="str">
            <v>VAR_cap</v>
          </cell>
          <cell r="C663" t="str">
            <v>-</v>
          </cell>
          <cell r="D663">
            <v>2.1795348793955098E-7</v>
          </cell>
          <cell r="E663">
            <v>3.0368954072371227E-8</v>
          </cell>
          <cell r="F663">
            <v>6.2883430772731528E-8</v>
          </cell>
          <cell r="G663">
            <v>3.4614753277236186E-8</v>
          </cell>
          <cell r="H663">
            <v>6.6638217247328205E-8</v>
          </cell>
          <cell r="I663">
            <v>2.5515474399507595E-8</v>
          </cell>
        </row>
        <row r="664">
          <cell r="A664" t="str">
            <v>D-TBDS1</v>
          </cell>
          <cell r="B664" t="str">
            <v>VAR_fout</v>
          </cell>
          <cell r="C664" t="str">
            <v>TDSL</v>
          </cell>
          <cell r="D664">
            <v>2.9709298810579443</v>
          </cell>
          <cell r="E664">
            <v>2.9709294989595922</v>
          </cell>
          <cell r="F664">
            <v>2.9709290714995018</v>
          </cell>
          <cell r="G664">
            <v>2.3769847218250764</v>
          </cell>
          <cell r="H664">
            <v>1.1887085244565376</v>
          </cell>
          <cell r="I664">
            <v>1.2801548278402779</v>
          </cell>
        </row>
        <row r="665">
          <cell r="A665" t="str">
            <v>D-TBDS1</v>
          </cell>
          <cell r="B665" t="str">
            <v>VAR_fout</v>
          </cell>
          <cell r="C665" t="str">
            <v>TKER</v>
          </cell>
          <cell r="G665">
            <v>0.59394493105151802</v>
          </cell>
          <cell r="H665">
            <v>1.7822216852008499</v>
          </cell>
          <cell r="I665">
            <v>1.69077522235232</v>
          </cell>
        </row>
        <row r="666">
          <cell r="A666" t="str">
            <v>D-TBDS1</v>
          </cell>
          <cell r="B666" t="str">
            <v>VAR_fin</v>
          </cell>
          <cell r="C666" t="str">
            <v>BDS</v>
          </cell>
          <cell r="D666">
            <v>3.0152421961584213</v>
          </cell>
          <cell r="E666">
            <v>3.0152418083609587</v>
          </cell>
          <cell r="F666">
            <v>3.0152413745251732</v>
          </cell>
          <cell r="G666">
            <v>3.0152416079885707</v>
          </cell>
          <cell r="H666">
            <v>3.0152423548095357</v>
          </cell>
          <cell r="I666">
            <v>3.0152421415029611</v>
          </cell>
        </row>
        <row r="667">
          <cell r="A667" t="str">
            <v>D-T-ELC-Bus_u_S3</v>
          </cell>
          <cell r="B667" t="str">
            <v>VAR_fout</v>
          </cell>
          <cell r="C667" t="str">
            <v>T-ELC-Bus_u_BatSTGin_S3</v>
          </cell>
          <cell r="D667">
            <v>4.2260427687856907E-3</v>
          </cell>
          <cell r="E667">
            <v>5.2963524985843603E-3</v>
          </cell>
          <cell r="F667">
            <v>6.3088007433997147E-4</v>
          </cell>
          <cell r="G667">
            <v>2.4825003495806746E-4</v>
          </cell>
          <cell r="H667">
            <v>4.5247693171903948E-4</v>
          </cell>
          <cell r="I667">
            <v>3.5918003356360308E-4</v>
          </cell>
        </row>
        <row r="668">
          <cell r="A668" t="str">
            <v>D-T-ELC-Bus_u_S3</v>
          </cell>
          <cell r="B668" t="str">
            <v>VAR_fin</v>
          </cell>
          <cell r="C668" t="str">
            <v>TELC</v>
          </cell>
          <cell r="D668">
            <v>4.2260427687856907E-3</v>
          </cell>
          <cell r="E668">
            <v>5.2963524985843603E-3</v>
          </cell>
          <cell r="F668">
            <v>6.3088007433997147E-4</v>
          </cell>
          <cell r="G668">
            <v>2.4825003495806746E-4</v>
          </cell>
          <cell r="H668">
            <v>4.5247693171903948E-4</v>
          </cell>
          <cell r="I668">
            <v>3.5918003356360308E-4</v>
          </cell>
        </row>
        <row r="669">
          <cell r="A669" t="str">
            <v>D-T-ELC-Bus_u_S3</v>
          </cell>
          <cell r="B669" t="str">
            <v>VAR_ncap</v>
          </cell>
          <cell r="C669" t="str">
            <v>-</v>
          </cell>
          <cell r="D669">
            <v>4.4708180740349101E-4</v>
          </cell>
          <cell r="E669">
            <v>1.12685968931293E-4</v>
          </cell>
          <cell r="F669">
            <v>6.8399986371477299E-6</v>
          </cell>
          <cell r="G669">
            <v>9.1696527819228206E-6</v>
          </cell>
          <cell r="H669">
            <v>2.70036823066928E-5</v>
          </cell>
          <cell r="I669">
            <v>2.8665550580276301E-5</v>
          </cell>
        </row>
        <row r="670">
          <cell r="A670" t="str">
            <v>D-T-ELC-Bus_u_S3</v>
          </cell>
          <cell r="B670" t="str">
            <v>VAR_cap</v>
          </cell>
          <cell r="C670" t="str">
            <v>-</v>
          </cell>
          <cell r="D670">
            <v>4.4708180740349101E-4</v>
          </cell>
          <cell r="E670">
            <v>5.5976777633478397E-4</v>
          </cell>
          <cell r="F670">
            <v>5.6660777497193103E-4</v>
          </cell>
          <cell r="G670">
            <v>2.8387754546083999E-4</v>
          </cell>
          <cell r="H670">
            <v>4.7915248193123603E-5</v>
          </cell>
          <cell r="I670">
            <v>3.7914885510652797E-5</v>
          </cell>
        </row>
        <row r="671">
          <cell r="A671" t="str">
            <v>T-Plg-DSL-mix_S3</v>
          </cell>
          <cell r="B671" t="str">
            <v>VAR_fout</v>
          </cell>
          <cell r="C671" t="str">
            <v>CO2_T</v>
          </cell>
          <cell r="D671">
            <v>7.0871623403380903E-3</v>
          </cell>
          <cell r="E671">
            <v>3.4493909503250195E-2</v>
          </cell>
          <cell r="F671">
            <v>96.210637333959653</v>
          </cell>
          <cell r="G671">
            <v>344.82355732735499</v>
          </cell>
          <cell r="H671">
            <v>583.50726226231279</v>
          </cell>
          <cell r="I671">
            <v>298.40561008006034</v>
          </cell>
        </row>
        <row r="672">
          <cell r="A672" t="str">
            <v>T-Plg-DSL-mix_S3</v>
          </cell>
          <cell r="B672" t="str">
            <v>VAR_fout</v>
          </cell>
          <cell r="C672" t="str">
            <v>T-PEVmix-ELC_DSL_S3</v>
          </cell>
          <cell r="D672">
            <v>5.3524311686964627E-5</v>
          </cell>
          <cell r="E672">
            <v>2.6050803902790824E-4</v>
          </cell>
          <cell r="F672">
            <v>0.72661072132555504</v>
          </cell>
          <cell r="G672">
            <v>2.6042078159192794</v>
          </cell>
          <cell r="H672">
            <v>4.9279350849177517</v>
          </cell>
          <cell r="I672">
            <v>2.8226422514421645</v>
          </cell>
        </row>
        <row r="673">
          <cell r="A673" t="str">
            <v>T-Plg-DSL-mix_S3</v>
          </cell>
          <cell r="B673" t="str">
            <v>VAR_fin</v>
          </cell>
          <cell r="C673" t="str">
            <v>TDSL</v>
          </cell>
          <cell r="D673">
            <v>9.6687071491651945E-5</v>
          </cell>
          <cell r="E673">
            <v>4.7058539567872094E-4</v>
          </cell>
          <cell r="F673">
            <v>1.3125598544878549</v>
          </cell>
          <cell r="G673">
            <v>4.7042777261576436</v>
          </cell>
          <cell r="H673">
            <v>7.9605356379578787</v>
          </cell>
          <cell r="I673">
            <v>4.0710178728521225</v>
          </cell>
        </row>
        <row r="674">
          <cell r="A674" t="str">
            <v>D-T-ELC-Bus_u_S4</v>
          </cell>
          <cell r="B674" t="str">
            <v>VAR_fout</v>
          </cell>
          <cell r="C674" t="str">
            <v>T-ELC-Bus_u_BatSTGin_S4</v>
          </cell>
          <cell r="D674">
            <v>7.2620361127324638E-5</v>
          </cell>
          <cell r="E674">
            <v>7.1153864152866682E-6</v>
          </cell>
          <cell r="F674">
            <v>4.358576405834306E-5</v>
          </cell>
          <cell r="G674">
            <v>3.4564811627336021E-5</v>
          </cell>
          <cell r="H674">
            <v>4.4691483039289106E-5</v>
          </cell>
          <cell r="I674">
            <v>2.7099327469048734E-5</v>
          </cell>
        </row>
        <row r="675">
          <cell r="A675" t="str">
            <v>D-T-ELC-Bus_u_S4</v>
          </cell>
          <cell r="B675" t="str">
            <v>VAR_fin</v>
          </cell>
          <cell r="C675" t="str">
            <v>TELC</v>
          </cell>
          <cell r="D675">
            <v>7.2620361127324638E-5</v>
          </cell>
          <cell r="E675">
            <v>7.1153864152866682E-6</v>
          </cell>
          <cell r="F675">
            <v>4.358576405834306E-5</v>
          </cell>
          <cell r="G675">
            <v>3.4564811627336021E-5</v>
          </cell>
          <cell r="H675">
            <v>4.4691483039289106E-5</v>
          </cell>
          <cell r="I675">
            <v>2.7099327469048734E-5</v>
          </cell>
        </row>
        <row r="676">
          <cell r="A676" t="str">
            <v>D-T-ELC-Bus_u_S4</v>
          </cell>
          <cell r="B676" t="str">
            <v>VAR_ncap</v>
          </cell>
          <cell r="C676" t="str">
            <v>-</v>
          </cell>
          <cell r="D676">
            <v>1.0758759790070201E-5</v>
          </cell>
          <cell r="E676">
            <v>7.4029262832798398E-6</v>
          </cell>
          <cell r="F676">
            <v>5.42371822280349E-6</v>
          </cell>
          <cell r="G676">
            <v>6.7298641603901901E-6</v>
          </cell>
          <cell r="H676">
            <v>8.7510626314552705E-6</v>
          </cell>
          <cell r="I676">
            <v>3.2726320240880401E-6</v>
          </cell>
        </row>
        <row r="677">
          <cell r="A677" t="str">
            <v>D-T-ELC-Bus_u_S4</v>
          </cell>
          <cell r="B677" t="str">
            <v>VAR_cap</v>
          </cell>
          <cell r="C677" t="str">
            <v>-</v>
          </cell>
          <cell r="D677">
            <v>1.0758759790070201E-5</v>
          </cell>
          <cell r="E677">
            <v>1.8161686073350002E-5</v>
          </cell>
          <cell r="F677">
            <v>2.35854042961535E-5</v>
          </cell>
          <cell r="G677">
            <v>1.4598744473734199E-5</v>
          </cell>
          <cell r="H677">
            <v>1.38822873732059E-5</v>
          </cell>
          <cell r="I677">
            <v>4.8083440716632298E-6</v>
          </cell>
        </row>
        <row r="678">
          <cell r="A678" t="str">
            <v>T_C-FC-H2O-S1</v>
          </cell>
          <cell r="B678" t="str">
            <v>VAR_fout</v>
          </cell>
          <cell r="C678" t="str">
            <v>TPCAR</v>
          </cell>
          <cell r="E678">
            <v>3.0458516192379386E-6</v>
          </cell>
          <cell r="F678">
            <v>1.1956778774498626E-5</v>
          </cell>
          <cell r="G678">
            <v>1.8332251220563907E-5</v>
          </cell>
          <cell r="H678">
            <v>3.4180593884244192E-4</v>
          </cell>
          <cell r="I678">
            <v>1.2445070220760453E-4</v>
          </cell>
        </row>
        <row r="679">
          <cell r="A679" t="str">
            <v>T_C-FC-H2O-S1</v>
          </cell>
          <cell r="B679" t="str">
            <v>VAR_fin</v>
          </cell>
          <cell r="C679" t="str">
            <v>TH2O</v>
          </cell>
          <cell r="E679">
            <v>2.7776179797254198E-6</v>
          </cell>
          <cell r="F679">
            <v>1.0903802238388769E-5</v>
          </cell>
          <cell r="G679">
            <v>1.6717817203394045E-5</v>
          </cell>
          <cell r="H679">
            <v>2.9086677882511001E-4</v>
          </cell>
          <cell r="I679">
            <v>1.0347659771672544E-4</v>
          </cell>
        </row>
        <row r="680">
          <cell r="A680" t="str">
            <v>T_C-FC-H2O-S1</v>
          </cell>
          <cell r="B680" t="str">
            <v>VAR_ncap</v>
          </cell>
          <cell r="C680" t="str">
            <v>-</v>
          </cell>
          <cell r="E680">
            <v>3.5892407094148801E-7</v>
          </cell>
          <cell r="F680">
            <v>1.28888549125209E-6</v>
          </cell>
          <cell r="G680">
            <v>1.2922228175208901E-6</v>
          </cell>
          <cell r="H680">
            <v>7.5160210436577803E-6</v>
          </cell>
          <cell r="I680">
            <v>2.3948522071032399E-6</v>
          </cell>
        </row>
        <row r="681">
          <cell r="A681" t="str">
            <v>T_C-FC-H2O-S1</v>
          </cell>
          <cell r="B681" t="str">
            <v>VAR_cap</v>
          </cell>
          <cell r="C681" t="str">
            <v>-</v>
          </cell>
          <cell r="E681">
            <v>3.54145660616949E-7</v>
          </cell>
          <cell r="F681">
            <v>1.60560119381285E-6</v>
          </cell>
          <cell r="G681">
            <v>2.6112865519459502E-6</v>
          </cell>
          <cell r="H681">
            <v>5.1443285696688402E-5</v>
          </cell>
          <cell r="I681">
            <v>1.8630660111183799E-5</v>
          </cell>
        </row>
        <row r="682">
          <cell r="A682" t="str">
            <v>T_B_c-ICEDSL-S1</v>
          </cell>
          <cell r="B682" t="str">
            <v>VAR_fout</v>
          </cell>
          <cell r="C682" t="str">
            <v>CO2_T</v>
          </cell>
          <cell r="D682">
            <v>8.32252350369731</v>
          </cell>
          <cell r="E682">
            <v>2.3608436335370152E-2</v>
          </cell>
          <cell r="F682">
            <v>26.485961594386382</v>
          </cell>
          <cell r="G682">
            <v>34.102835483424116</v>
          </cell>
          <cell r="H682">
            <v>13.53575082595775</v>
          </cell>
          <cell r="I682">
            <v>3.5618034380656671</v>
          </cell>
        </row>
        <row r="683">
          <cell r="A683" t="str">
            <v>T_B_c-ICEDSL-S1</v>
          </cell>
          <cell r="B683" t="str">
            <v>VAR_fout</v>
          </cell>
          <cell r="C683" t="str">
            <v>TPBSc</v>
          </cell>
          <cell r="D683">
            <v>1.406985244148201E-2</v>
          </cell>
          <cell r="E683">
            <v>4.0353214646306559E-5</v>
          </cell>
          <cell r="F683">
            <v>4.8925007720563955E-2</v>
          </cell>
          <cell r="G683">
            <v>6.4326806860909275E-2</v>
          </cell>
          <cell r="H683">
            <v>2.9410169876164297E-2</v>
          </cell>
          <cell r="I683">
            <v>7.8581739211769554E-3</v>
          </cell>
        </row>
        <row r="684">
          <cell r="A684" t="str">
            <v>T_B_c-ICEDSL-S1</v>
          </cell>
          <cell r="B684" t="str">
            <v>VAR_fin</v>
          </cell>
          <cell r="C684" t="str">
            <v>TDSL</v>
          </cell>
          <cell r="D684">
            <v>0.11354056621688007</v>
          </cell>
          <cell r="E684">
            <v>3.2207962258349427E-4</v>
          </cell>
          <cell r="F684">
            <v>0.36133644739954174</v>
          </cell>
          <cell r="G684">
            <v>0.46525014302079254</v>
          </cell>
          <cell r="H684">
            <v>0.18466235778932794</v>
          </cell>
          <cell r="I684">
            <v>4.8592134216448396E-2</v>
          </cell>
        </row>
        <row r="685">
          <cell r="A685" t="str">
            <v>T_B_c-ICEDSL-S1</v>
          </cell>
          <cell r="B685" t="str">
            <v>VAR_ncap</v>
          </cell>
          <cell r="C685" t="str">
            <v>-</v>
          </cell>
          <cell r="E685">
            <v>1.9111089674752599E-7</v>
          </cell>
          <cell r="F685">
            <v>1.06211668919969E-3</v>
          </cell>
          <cell r="G685">
            <v>3.6964115425148602E-4</v>
          </cell>
          <cell r="H685">
            <v>4.19023442172884E-4</v>
          </cell>
          <cell r="I685">
            <v>7.2695049353474701E-7</v>
          </cell>
        </row>
        <row r="686">
          <cell r="A686" t="str">
            <v>T_B_c-ICEDSL-S1</v>
          </cell>
          <cell r="B686" t="str">
            <v>VAR_cap</v>
          </cell>
          <cell r="C686" t="str">
            <v>-</v>
          </cell>
          <cell r="D686">
            <v>3.05805288461538E-4</v>
          </cell>
          <cell r="E686">
            <v>1.124493031847524E-6</v>
          </cell>
          <cell r="F686">
            <v>1.0632463539880961E-3</v>
          </cell>
          <cell r="G686">
            <v>1.4325672567293709E-3</v>
          </cell>
          <cell r="H686">
            <v>6.6943226636154997E-4</v>
          </cell>
          <cell r="I686">
            <v>2.43323813041575E-4</v>
          </cell>
        </row>
        <row r="687">
          <cell r="A687" t="str">
            <v>T-Plg-DSL-mix_S4</v>
          </cell>
          <cell r="B687" t="str">
            <v>VAR_fout</v>
          </cell>
          <cell r="C687" t="str">
            <v>CO2_T</v>
          </cell>
          <cell r="D687">
            <v>0.45047275089293698</v>
          </cell>
          <cell r="E687">
            <v>89.351929733249108</v>
          </cell>
          <cell r="F687">
            <v>81.1967766518448</v>
          </cell>
          <cell r="G687">
            <v>58.063508073640847</v>
          </cell>
          <cell r="H687">
            <v>4.4785465290179405E-2</v>
          </cell>
          <cell r="I687">
            <v>1.670581748745701E-2</v>
          </cell>
        </row>
        <row r="688">
          <cell r="A688" t="str">
            <v>T-Plg-DSL-mix_S4</v>
          </cell>
          <cell r="B688" t="str">
            <v>VAR_fout</v>
          </cell>
          <cell r="C688" t="str">
            <v>T-PEVmix-ELC_DSL_S4</v>
          </cell>
          <cell r="D688">
            <v>3.2387237630432265E-3</v>
          </cell>
          <cell r="E688">
            <v>0.64240560062115903</v>
          </cell>
          <cell r="F688">
            <v>0.58377322380448282</v>
          </cell>
          <cell r="G688">
            <v>0.41745402577845886</v>
          </cell>
          <cell r="H688">
            <v>3.4821322367619182E-4</v>
          </cell>
          <cell r="I688">
            <v>1.4105342053234574E-4</v>
          </cell>
        </row>
        <row r="689">
          <cell r="A689" t="str">
            <v>T-Plg-DSL-mix_S4</v>
          </cell>
          <cell r="B689" t="str">
            <v>VAR_fin</v>
          </cell>
          <cell r="C689" t="str">
            <v>TDSL</v>
          </cell>
          <cell r="D689">
            <v>6.1456036956744429E-3</v>
          </cell>
          <cell r="E689">
            <v>1.2189894915859378</v>
          </cell>
          <cell r="F689">
            <v>1.1077322872011548</v>
          </cell>
          <cell r="G689">
            <v>0.79213517153671142</v>
          </cell>
          <cell r="H689">
            <v>6.109886124171809E-4</v>
          </cell>
          <cell r="I689">
            <v>2.2791019764607109E-4</v>
          </cell>
        </row>
        <row r="690">
          <cell r="A690" t="str">
            <v>T_C-FC-H2O-S2</v>
          </cell>
          <cell r="B690" t="str">
            <v>VAR_fout</v>
          </cell>
          <cell r="C690" t="str">
            <v>TPCAR</v>
          </cell>
          <cell r="D690">
            <v>7.3966446193527943E-5</v>
          </cell>
          <cell r="E690">
            <v>8.7849022179416349E-5</v>
          </cell>
          <cell r="F690">
            <v>9.1214166079462992E-5</v>
          </cell>
          <cell r="G690">
            <v>9.4457917880161804E-5</v>
          </cell>
          <cell r="H690">
            <v>1.0965932575114091E-4</v>
          </cell>
          <cell r="I690">
            <v>5.9117663089535648E-5</v>
          </cell>
        </row>
        <row r="691">
          <cell r="A691" t="str">
            <v>T_C-FC-H2O-S2</v>
          </cell>
          <cell r="B691" t="str">
            <v>VAR_fin</v>
          </cell>
          <cell r="C691" t="str">
            <v>TH2O</v>
          </cell>
          <cell r="D691">
            <v>8.2968978805890651E-5</v>
          </cell>
          <cell r="E691">
            <v>9.8541217463006455E-5</v>
          </cell>
          <cell r="F691">
            <v>1.0231593650508717E-4</v>
          </cell>
          <cell r="G691">
            <v>1.0595448868994674E-4</v>
          </cell>
          <cell r="H691">
            <v>1.1292092908598028E-4</v>
          </cell>
          <cell r="I691">
            <v>5.7057528003020706E-5</v>
          </cell>
        </row>
        <row r="692">
          <cell r="A692" t="str">
            <v>T_C-FC-H2O-S2</v>
          </cell>
          <cell r="B692" t="str">
            <v>VAR_ncap</v>
          </cell>
          <cell r="C692" t="str">
            <v>-</v>
          </cell>
          <cell r="E692">
            <v>2.9136282729738302E-7</v>
          </cell>
          <cell r="F692">
            <v>9.1435822749563399E-7</v>
          </cell>
          <cell r="G692">
            <v>1.18372026504541E-6</v>
          </cell>
          <cell r="H692">
            <v>4.1400404221051799E-6</v>
          </cell>
          <cell r="I692">
            <v>2.30609362856836E-6</v>
          </cell>
        </row>
        <row r="693">
          <cell r="A693" t="str">
            <v>T_C-FC-H2O-S2</v>
          </cell>
          <cell r="B693" t="str">
            <v>VAR_cap</v>
          </cell>
          <cell r="C693" t="str">
            <v>-</v>
          </cell>
          <cell r="D693">
            <v>6.33333333333333E-6</v>
          </cell>
          <cell r="E693">
            <v>6.6208172033390148E-6</v>
          </cell>
          <cell r="F693">
            <v>7.5065472438254603E-6</v>
          </cell>
          <cell r="G693">
            <v>7.4914626435812496E-6</v>
          </cell>
          <cell r="H693">
            <v>9.5810028753742808E-6</v>
          </cell>
          <cell r="I693">
            <v>5.5502069447844097E-6</v>
          </cell>
        </row>
        <row r="694">
          <cell r="A694" t="str">
            <v>T_B_c-ICEDSL-S2</v>
          </cell>
          <cell r="B694" t="str">
            <v>VAR_fout</v>
          </cell>
          <cell r="C694" t="str">
            <v>CO2_T</v>
          </cell>
          <cell r="D694">
            <v>38.094240754436399</v>
          </cell>
          <cell r="E694">
            <v>6.6603889363672799</v>
          </cell>
          <cell r="F694">
            <v>13.041833659720156</v>
          </cell>
          <cell r="G694">
            <v>25.381723750788161</v>
          </cell>
          <cell r="H694">
            <v>2.4529547870802331</v>
          </cell>
          <cell r="I694">
            <v>3.9668407345913918E-2</v>
          </cell>
        </row>
        <row r="695">
          <cell r="A695" t="str">
            <v>T_B_c-ICEDSL-S2</v>
          </cell>
          <cell r="B695" t="str">
            <v>VAR_fout</v>
          </cell>
          <cell r="C695" t="str">
            <v>TPBSc</v>
          </cell>
          <cell r="D695">
            <v>4.5456276339936201E-2</v>
          </cell>
          <cell r="E695">
            <v>8.0857045457626859E-3</v>
          </cell>
          <cell r="F695">
            <v>1.6369110567539667E-2</v>
          </cell>
          <cell r="G695">
            <v>3.3866617905044256E-2</v>
          </cell>
          <cell r="H695">
            <v>3.4538649616842744E-3</v>
          </cell>
          <cell r="I695">
            <v>6.1769681662035477E-5</v>
          </cell>
        </row>
        <row r="696">
          <cell r="A696" t="str">
            <v>T_B_c-ICEDSL-S2</v>
          </cell>
          <cell r="B696" t="str">
            <v>VAR_fin</v>
          </cell>
          <cell r="C696" t="str">
            <v>TDSL</v>
          </cell>
          <cell r="D696">
            <v>0.51970314808235207</v>
          </cell>
          <cell r="E696">
            <v>9.086478767213213E-2</v>
          </cell>
          <cell r="F696">
            <v>0.17792406084202111</v>
          </cell>
          <cell r="G696">
            <v>0.34627181106122962</v>
          </cell>
          <cell r="H696">
            <v>3.3464594639566664E-2</v>
          </cell>
          <cell r="I696">
            <v>5.4117881781601523E-4</v>
          </cell>
        </row>
        <row r="697">
          <cell r="A697" t="str">
            <v>T_B_c-ICEDSL-S2</v>
          </cell>
          <cell r="B697" t="str">
            <v>VAR_ncap</v>
          </cell>
          <cell r="C697" t="str">
            <v>-</v>
          </cell>
          <cell r="E697">
            <v>1.5692206964087701E-7</v>
          </cell>
          <cell r="F697">
            <v>1.7919051994532E-4</v>
          </cell>
          <cell r="G697">
            <v>4.04356813930346E-4</v>
          </cell>
          <cell r="H697">
            <v>1.30269791196514E-6</v>
          </cell>
          <cell r="I697">
            <v>3.15286904282871E-7</v>
          </cell>
        </row>
        <row r="698">
          <cell r="A698" t="str">
            <v>T_B_c-ICEDSL-S2</v>
          </cell>
          <cell r="B698" t="str">
            <v>VAR_cap</v>
          </cell>
          <cell r="C698" t="str">
            <v>-</v>
          </cell>
          <cell r="D698">
            <v>9.8784375000000001E-4</v>
          </cell>
          <cell r="E698">
            <v>1.76530637551143E-4</v>
          </cell>
          <cell r="F698">
            <v>3.5572517699911988E-4</v>
          </cell>
          <cell r="G698">
            <v>7.3593726729740392E-4</v>
          </cell>
          <cell r="H698">
            <v>7.5081171240473605E-5</v>
          </cell>
          <cell r="I698">
            <v>1.3473042170042999E-6</v>
          </cell>
        </row>
        <row r="699">
          <cell r="A699" t="str">
            <v>T_TW-FCLH2O-S1</v>
          </cell>
          <cell r="B699" t="str">
            <v>VAR_fout</v>
          </cell>
          <cell r="C699" t="str">
            <v>TPTWL</v>
          </cell>
          <cell r="G699">
            <v>2.0224274753121928E-5</v>
          </cell>
          <cell r="H699">
            <v>8.0139524473363339E-5</v>
          </cell>
          <cell r="I699">
            <v>5.5395750768189378E-5</v>
          </cell>
        </row>
        <row r="700">
          <cell r="A700" t="str">
            <v>T_TW-FCLH2O-S1</v>
          </cell>
          <cell r="B700" t="str">
            <v>VAR_fin</v>
          </cell>
          <cell r="C700" t="str">
            <v>TH2O</v>
          </cell>
          <cell r="G700">
            <v>4.359508634502571E-6</v>
          </cell>
          <cell r="H700">
            <v>1.6889890276076273E-5</v>
          </cell>
          <cell r="I700">
            <v>1.1401769163830177E-5</v>
          </cell>
        </row>
        <row r="701">
          <cell r="A701" t="str">
            <v>T_TW-FCLH2O-S1</v>
          </cell>
          <cell r="B701" t="str">
            <v>VAR_ncap</v>
          </cell>
          <cell r="C701" t="str">
            <v>-</v>
          </cell>
          <cell r="G701">
            <v>7.7219478819795598E-6</v>
          </cell>
          <cell r="H701">
            <v>1.42247641283073E-5</v>
          </cell>
          <cell r="I701">
            <v>1.14870374475633E-5</v>
          </cell>
        </row>
        <row r="702">
          <cell r="A702" t="str">
            <v>T_TW-FCLH2O-S1</v>
          </cell>
          <cell r="B702" t="str">
            <v>VAR_cap</v>
          </cell>
          <cell r="C702" t="str">
            <v>-</v>
          </cell>
          <cell r="G702">
            <v>7.7219478819795598E-6</v>
          </cell>
          <cell r="H702">
            <v>3.0838773823860368E-5</v>
          </cell>
          <cell r="I702">
            <v>2.1285014361214902E-5</v>
          </cell>
        </row>
        <row r="703">
          <cell r="A703" t="str">
            <v>D-T-ELC-TW_Bat_S1</v>
          </cell>
          <cell r="B703" t="str">
            <v>VAR_fout</v>
          </cell>
          <cell r="C703" t="str">
            <v>T-ELC-TWSTGin_S1</v>
          </cell>
          <cell r="D703">
            <v>1.602721489645739E-3</v>
          </cell>
          <cell r="E703">
            <v>6.8536454103257261E-2</v>
          </cell>
          <cell r="F703">
            <v>6.8538095422993217E-2</v>
          </cell>
          <cell r="G703">
            <v>5.9260910913427903E-2</v>
          </cell>
          <cell r="H703">
            <v>5.5686549259404295E-4</v>
          </cell>
          <cell r="I703">
            <v>3.3758804308255862E-4</v>
          </cell>
        </row>
        <row r="704">
          <cell r="A704" t="str">
            <v>D-T-ELC-TW_Bat_S1</v>
          </cell>
          <cell r="B704" t="str">
            <v>VAR_fin</v>
          </cell>
          <cell r="C704" t="str">
            <v>TELC</v>
          </cell>
          <cell r="D704">
            <v>1.602721489645739E-3</v>
          </cell>
          <cell r="E704">
            <v>6.8536454103257261E-2</v>
          </cell>
          <cell r="F704">
            <v>6.8538095422993217E-2</v>
          </cell>
          <cell r="G704">
            <v>5.9260910913427903E-2</v>
          </cell>
          <cell r="H704">
            <v>5.5686549259404295E-4</v>
          </cell>
          <cell r="I704">
            <v>3.3758804308255862E-4</v>
          </cell>
        </row>
        <row r="705">
          <cell r="A705" t="str">
            <v>D-T-ELC-TW_Bat_S1</v>
          </cell>
          <cell r="B705" t="str">
            <v>VAR_ncap</v>
          </cell>
          <cell r="C705" t="str">
            <v>-</v>
          </cell>
          <cell r="D705">
            <v>1.71686759455593E-4</v>
          </cell>
          <cell r="E705">
            <v>7.0725569522678E-3</v>
          </cell>
          <cell r="F705">
            <v>2.4469250712507399E-7</v>
          </cell>
          <cell r="G705">
            <v>2.39449276359429E-6</v>
          </cell>
          <cell r="H705">
            <v>8.1786682603361501E-7</v>
          </cell>
          <cell r="I705">
            <v>2.4977330854432099E-5</v>
          </cell>
        </row>
        <row r="706">
          <cell r="A706" t="str">
            <v>D-T-ELC-TW_Bat_S1</v>
          </cell>
          <cell r="B706" t="str">
            <v>VAR_cap</v>
          </cell>
          <cell r="C706" t="str">
            <v>-</v>
          </cell>
          <cell r="D706">
            <v>1.71686759455593E-4</v>
          </cell>
          <cell r="E706">
            <v>7.2442437117233903E-3</v>
          </cell>
          <cell r="F706">
            <v>7.24448840423052E-3</v>
          </cell>
          <cell r="G706">
            <v>6.2637373184238204E-3</v>
          </cell>
          <cell r="H706">
            <v>5.8756852703746199E-5</v>
          </cell>
          <cell r="I706">
            <v>3.5480701273159801E-5</v>
          </cell>
        </row>
        <row r="707">
          <cell r="A707" t="str">
            <v>T_C-FC-H2O-S3</v>
          </cell>
          <cell r="B707" t="str">
            <v>VAR_fout</v>
          </cell>
          <cell r="C707" t="str">
            <v>TPCAR</v>
          </cell>
          <cell r="D707">
            <v>6.7931671880504328E-4</v>
          </cell>
          <cell r="E707">
            <v>1.5745520672194673E-3</v>
          </cell>
          <cell r="F707">
            <v>1.4885571574612692E-3</v>
          </cell>
          <cell r="G707">
            <v>1.266861076762752E-3</v>
          </cell>
          <cell r="H707">
            <v>8.9617293422979903E-5</v>
          </cell>
          <cell r="I707">
            <v>6.4821336199091958E-5</v>
          </cell>
        </row>
        <row r="708">
          <cell r="A708" t="str">
            <v>T_C-FC-H2O-S3</v>
          </cell>
          <cell r="B708" t="str">
            <v>VAR_fin</v>
          </cell>
          <cell r="C708" t="str">
            <v>TH2O</v>
          </cell>
          <cell r="D708">
            <v>8.1844887610843054E-4</v>
          </cell>
          <cell r="E708">
            <v>1.897039089597059E-3</v>
          </cell>
          <cell r="F708">
            <v>1.7934313977880682E-3</v>
          </cell>
          <cell r="G708">
            <v>1.526329318503872E-3</v>
          </cell>
          <cell r="H708">
            <v>9.8660830372922584E-5</v>
          </cell>
          <cell r="I708">
            <v>6.5721973264625376E-5</v>
          </cell>
        </row>
        <row r="709">
          <cell r="A709" t="str">
            <v>T_C-FC-H2O-S3</v>
          </cell>
          <cell r="B709" t="str">
            <v>VAR_ncap</v>
          </cell>
          <cell r="C709" t="str">
            <v>-</v>
          </cell>
          <cell r="E709">
            <v>2.3919669882376899E-7</v>
          </cell>
          <cell r="F709">
            <v>6.7817631067292602E-7</v>
          </cell>
          <cell r="G709">
            <v>8.7806626315006599E-7</v>
          </cell>
          <cell r="H709">
            <v>3.2850339984801802E-6</v>
          </cell>
          <cell r="I709">
            <v>2.7214265378279501E-6</v>
          </cell>
        </row>
        <row r="710">
          <cell r="A710" t="str">
            <v>T_C-FC-H2O-S3</v>
          </cell>
          <cell r="B710" t="str">
            <v>VAR_cap</v>
          </cell>
          <cell r="C710" t="str">
            <v>-</v>
          </cell>
          <cell r="D710">
            <v>5.3666666666666699E-5</v>
          </cell>
          <cell r="E710">
            <v>1.0829364334208323E-4</v>
          </cell>
          <cell r="F710">
            <v>1.0376197002892132E-4</v>
          </cell>
          <cell r="G710">
            <v>8.7676329176407587E-5</v>
          </cell>
          <cell r="H710">
            <v>6.6639158122306996E-6</v>
          </cell>
          <cell r="I710">
            <v>4.89793419532889E-6</v>
          </cell>
        </row>
        <row r="711">
          <cell r="A711" t="str">
            <v>T_B_c-ICEDSL-S3</v>
          </cell>
          <cell r="B711" t="str">
            <v>VAR_fout</v>
          </cell>
          <cell r="C711" t="str">
            <v>CO2_T</v>
          </cell>
          <cell r="D711">
            <v>11.820807175522969</v>
          </cell>
          <cell r="E711">
            <v>5.5889399685099637</v>
          </cell>
          <cell r="F711">
            <v>6.354911101688371</v>
          </cell>
          <cell r="G711">
            <v>10.464429067314308</v>
          </cell>
          <cell r="H711">
            <v>7.173579964616969E-2</v>
          </cell>
          <cell r="I711">
            <v>1.8695661682882659E-2</v>
          </cell>
        </row>
        <row r="712">
          <cell r="A712" t="str">
            <v>T_B_c-ICEDSL-S3</v>
          </cell>
          <cell r="B712" t="str">
            <v>VAR_fout</v>
          </cell>
          <cell r="C712" t="str">
            <v>TPBSc</v>
          </cell>
          <cell r="D712">
            <v>9.3452959923814895E-3</v>
          </cell>
          <cell r="E712">
            <v>4.4480609291614546E-3</v>
          </cell>
          <cell r="F712">
            <v>5.1048614952297917E-3</v>
          </cell>
          <cell r="G712">
            <v>9.3073529080759856E-3</v>
          </cell>
          <cell r="H712">
            <v>7.1690324604276401E-5</v>
          </cell>
          <cell r="I712">
            <v>1.9885970046547893E-5</v>
          </cell>
        </row>
        <row r="713">
          <cell r="A713" t="str">
            <v>T_B_c-ICEDSL-S3</v>
          </cell>
          <cell r="B713" t="str">
            <v>VAR_fin</v>
          </cell>
          <cell r="C713" t="str">
            <v>TDSL</v>
          </cell>
          <cell r="D713">
            <v>0.16126612790617978</v>
          </cell>
          <cell r="E713">
            <v>7.6247475695906772E-2</v>
          </cell>
          <cell r="F713">
            <v>8.6697286516894484E-2</v>
          </cell>
          <cell r="G713">
            <v>0.14276165166868074</v>
          </cell>
          <cell r="H713">
            <v>9.7866029530927216E-4</v>
          </cell>
          <cell r="I713">
            <v>2.5505677602841311E-4</v>
          </cell>
        </row>
        <row r="714">
          <cell r="A714" t="str">
            <v>T_B_c-ICEDSL-S3</v>
          </cell>
          <cell r="B714" t="str">
            <v>VAR_ncap</v>
          </cell>
          <cell r="C714" t="str">
            <v>-</v>
          </cell>
          <cell r="E714">
            <v>5.8055833484825602E-8</v>
          </cell>
          <cell r="F714">
            <v>1.37185944025476E-5</v>
          </cell>
          <cell r="G714">
            <v>1.3988753682737999E-4</v>
          </cell>
          <cell r="H714">
            <v>7.1977314087608803E-7</v>
          </cell>
          <cell r="I714">
            <v>1.7935969587942999E-7</v>
          </cell>
        </row>
        <row r="715">
          <cell r="A715" t="str">
            <v>T_B_c-ICEDSL-S3</v>
          </cell>
          <cell r="B715" t="str">
            <v>VAR_cap</v>
          </cell>
          <cell r="C715" t="str">
            <v>-</v>
          </cell>
          <cell r="D715">
            <v>2.0318226519121276E-4</v>
          </cell>
          <cell r="E715">
            <v>9.7204367617904799E-5</v>
          </cell>
          <cell r="F715">
            <v>1.1092571979971538E-4</v>
          </cell>
          <cell r="G715">
            <v>2.022372067263316E-4</v>
          </cell>
          <cell r="H715">
            <v>1.55155994810057E-6</v>
          </cell>
          <cell r="I715">
            <v>4.2589728946540001E-7</v>
          </cell>
        </row>
        <row r="716">
          <cell r="A716" t="str">
            <v>T_TW-FCLH2O-S2</v>
          </cell>
          <cell r="B716" t="str">
            <v>VAR_fout</v>
          </cell>
          <cell r="C716" t="str">
            <v>TPTWL</v>
          </cell>
          <cell r="G716">
            <v>1.0025481871516976E-5</v>
          </cell>
          <cell r="H716">
            <v>3.588715234436409E-5</v>
          </cell>
          <cell r="I716">
            <v>2.5286447267124157E-5</v>
          </cell>
        </row>
        <row r="717">
          <cell r="A717" t="str">
            <v>T_TW-FCLH2O-S2</v>
          </cell>
          <cell r="B717" t="str">
            <v>VAR_fin</v>
          </cell>
          <cell r="C717" t="str">
            <v>TH2O</v>
          </cell>
          <cell r="G717">
            <v>3.7119222035560044E-6</v>
          </cell>
          <cell r="H717">
            <v>1.3043301416889962E-5</v>
          </cell>
          <cell r="I717">
            <v>9.0110856057910976E-6</v>
          </cell>
        </row>
        <row r="718">
          <cell r="A718" t="str">
            <v>T_TW-FCLH2O-S2</v>
          </cell>
          <cell r="B718" t="str">
            <v>VAR_ncap</v>
          </cell>
          <cell r="C718" t="str">
            <v>-</v>
          </cell>
          <cell r="G718">
            <v>3.8747488947906003E-6</v>
          </cell>
          <cell r="H718">
            <v>5.4442002526823299E-6</v>
          </cell>
          <cell r="I718">
            <v>4.1312707753369702E-6</v>
          </cell>
        </row>
        <row r="719">
          <cell r="A719" t="str">
            <v>T_TW-FCLH2O-S2</v>
          </cell>
          <cell r="B719" t="str">
            <v>VAR_cap</v>
          </cell>
          <cell r="C719" t="str">
            <v>-</v>
          </cell>
          <cell r="G719">
            <v>3.8747488947906003E-6</v>
          </cell>
          <cell r="H719">
            <v>1.3949886227074771E-5</v>
          </cell>
          <cell r="I719">
            <v>9.9062772115608162E-6</v>
          </cell>
        </row>
        <row r="720">
          <cell r="A720" t="str">
            <v>D-T-ELC-TW_Bat_S2</v>
          </cell>
          <cell r="B720" t="str">
            <v>VAR_fout</v>
          </cell>
          <cell r="C720" t="str">
            <v>T-ELC-TWSTGin_S2</v>
          </cell>
          <cell r="D720">
            <v>3.6352351233727247E-4</v>
          </cell>
          <cell r="E720">
            <v>4.2394242999074523E-4</v>
          </cell>
          <cell r="F720">
            <v>4.1705889577037914E-4</v>
          </cell>
          <cell r="G720">
            <v>6.7251100346329864E-4</v>
          </cell>
          <cell r="H720">
            <v>5.9798636997656317E-4</v>
          </cell>
          <cell r="I720">
            <v>3.5578296539836679E-4</v>
          </cell>
        </row>
        <row r="721">
          <cell r="A721" t="str">
            <v>D-T-ELC-TW_Bat_S2</v>
          </cell>
          <cell r="B721" t="str">
            <v>VAR_fin</v>
          </cell>
          <cell r="C721" t="str">
            <v>TELC</v>
          </cell>
          <cell r="D721">
            <v>3.6352351233727247E-4</v>
          </cell>
          <cell r="E721">
            <v>4.2394242999074523E-4</v>
          </cell>
          <cell r="F721">
            <v>4.1705889577037914E-4</v>
          </cell>
          <cell r="G721">
            <v>6.7251100346329864E-4</v>
          </cell>
          <cell r="H721">
            <v>5.9798636997656317E-4</v>
          </cell>
          <cell r="I721">
            <v>3.5578296539836679E-4</v>
          </cell>
        </row>
        <row r="722">
          <cell r="A722" t="str">
            <v>D-T-ELC-TW_Bat_S2</v>
          </cell>
          <cell r="B722" t="str">
            <v>VAR_ncap</v>
          </cell>
          <cell r="C722" t="str">
            <v>-</v>
          </cell>
          <cell r="D722">
            <v>4.0785077354432E-5</v>
          </cell>
          <cell r="E722">
            <v>5.4426320059967699E-6</v>
          </cell>
          <cell r="F722">
            <v>3.4112040148017599E-7</v>
          </cell>
          <cell r="G722">
            <v>2.4373844990715699E-5</v>
          </cell>
          <cell r="H722">
            <v>2.44384180431154E-7</v>
          </cell>
          <cell r="I722">
            <v>2.0032970825739898E-5</v>
          </cell>
        </row>
        <row r="723">
          <cell r="A723" t="str">
            <v>D-T-ELC-TW_Bat_S2</v>
          </cell>
          <cell r="B723" t="str">
            <v>VAR_cap</v>
          </cell>
          <cell r="C723" t="str">
            <v>-</v>
          </cell>
          <cell r="D723">
            <v>4.0785077354432E-5</v>
          </cell>
          <cell r="E723">
            <v>4.6227709360428798E-5</v>
          </cell>
          <cell r="F723">
            <v>4.6568829761908901E-5</v>
          </cell>
          <cell r="G723">
            <v>7.0942674752624596E-5</v>
          </cell>
          <cell r="H723">
            <v>6.3116738470760694E-5</v>
          </cell>
          <cell r="I723">
            <v>3.7398808939083501E-5</v>
          </cell>
        </row>
        <row r="724">
          <cell r="A724" t="str">
            <v>T_C-FC-H2O-S4</v>
          </cell>
          <cell r="B724" t="str">
            <v>VAR_fout</v>
          </cell>
          <cell r="C724" t="str">
            <v>TPCAR</v>
          </cell>
          <cell r="E724">
            <v>4.6405029874535588E-6</v>
          </cell>
          <cell r="F724">
            <v>1.4279468123853478E-5</v>
          </cell>
          <cell r="G724">
            <v>2.5160555449959044E-5</v>
          </cell>
          <cell r="H724">
            <v>4.6755757513480839E-4</v>
          </cell>
          <cell r="I724">
            <v>2.3189984297056171E-3</v>
          </cell>
        </row>
        <row r="725">
          <cell r="A725" t="str">
            <v>T_C-FC-H2O-S4</v>
          </cell>
          <cell r="B725" t="str">
            <v>VAR_fin</v>
          </cell>
          <cell r="C725" t="str">
            <v>TH2O</v>
          </cell>
          <cell r="E725">
            <v>5.5458468393249791E-6</v>
          </cell>
          <cell r="F725">
            <v>1.7065336101716527E-5</v>
          </cell>
          <cell r="G725">
            <v>3.0069280699760083E-5</v>
          </cell>
          <cell r="H725">
            <v>5.0926924731410238E-4</v>
          </cell>
          <cell r="I725">
            <v>2.2098449389388636E-3</v>
          </cell>
        </row>
        <row r="726">
          <cell r="A726" t="str">
            <v>T_C-FC-H2O-S4</v>
          </cell>
          <cell r="B726" t="str">
            <v>VAR_ncap</v>
          </cell>
          <cell r="C726" t="str">
            <v>-</v>
          </cell>
          <cell r="E726">
            <v>3.7530871574282401E-7</v>
          </cell>
          <cell r="F726">
            <v>9.3686423747819399E-7</v>
          </cell>
          <cell r="G726">
            <v>1.1751734813391201E-6</v>
          </cell>
          <cell r="H726">
            <v>2.2934957179855499E-5</v>
          </cell>
          <cell r="I726">
            <v>2.3264062565343601E-4</v>
          </cell>
        </row>
        <row r="727">
          <cell r="A727" t="str">
            <v>T_C-FC-H2O-S4</v>
          </cell>
          <cell r="B727" t="str">
            <v>VAR_cap</v>
          </cell>
          <cell r="C727" t="str">
            <v>-</v>
          </cell>
          <cell r="E727">
            <v>3.70312174169308E-7</v>
          </cell>
          <cell r="F727">
            <v>1.27350761573422E-6</v>
          </cell>
          <cell r="G727">
            <v>2.2071848772350901E-6</v>
          </cell>
          <cell r="H727">
            <v>3.8563105045496102E-5</v>
          </cell>
          <cell r="I727">
            <v>2.1484679957840699E-4</v>
          </cell>
        </row>
        <row r="728">
          <cell r="A728" t="str">
            <v>T_B_c-ICEDSL-S4</v>
          </cell>
          <cell r="B728" t="str">
            <v>VAR_fout</v>
          </cell>
          <cell r="C728" t="str">
            <v>CO2_T</v>
          </cell>
          <cell r="D728">
            <v>0.89691495007189093</v>
          </cell>
        </row>
        <row r="729">
          <cell r="A729" t="str">
            <v>T_B_c-ICEDSL-S4</v>
          </cell>
          <cell r="B729" t="str">
            <v>VAR_fout</v>
          </cell>
          <cell r="C729" t="str">
            <v>TPBSc</v>
          </cell>
          <cell r="D729">
            <v>4.7288686118042509E-4</v>
          </cell>
        </row>
        <row r="730">
          <cell r="A730" t="str">
            <v>T_B_c-ICEDSL-S4</v>
          </cell>
          <cell r="B730" t="str">
            <v>VAR_fin</v>
          </cell>
          <cell r="C730" t="str">
            <v>TDSL</v>
          </cell>
          <cell r="D730">
            <v>1.2236220328402341E-2</v>
          </cell>
        </row>
        <row r="731">
          <cell r="A731" t="str">
            <v>T_B_c-ICEDSL-S4</v>
          </cell>
          <cell r="B731" t="str">
            <v>VAR_cap</v>
          </cell>
          <cell r="C731" t="str">
            <v>-</v>
          </cell>
          <cell r="D731">
            <v>1.0391570618718102E-5</v>
          </cell>
          <cell r="E731">
            <v>-1.5314089048991809E-9</v>
          </cell>
          <cell r="F731">
            <v>-1.4610798989677775E-10</v>
          </cell>
          <cell r="G731">
            <v>-2.088341125398468E-10</v>
          </cell>
        </row>
        <row r="732">
          <cell r="A732" t="str">
            <v>D-T-ELC-HGV</v>
          </cell>
          <cell r="B732" t="str">
            <v>VAR_fout</v>
          </cell>
          <cell r="C732" t="str">
            <v>T-ELC-HGV_BatSTGin</v>
          </cell>
          <cell r="D732">
            <v>3.678361481575207E-3</v>
          </cell>
          <cell r="E732">
            <v>1.1363225246197557E-4</v>
          </cell>
          <cell r="F732">
            <v>1.550093171561448E-4</v>
          </cell>
          <cell r="G732">
            <v>3.8178353209768922E-4</v>
          </cell>
          <cell r="H732">
            <v>4.1091133563895952E-4</v>
          </cell>
          <cell r="I732">
            <v>2.3571877314290261E-4</v>
          </cell>
        </row>
        <row r="733">
          <cell r="A733" t="str">
            <v>D-T-ELC-HGV</v>
          </cell>
          <cell r="B733" t="str">
            <v>VAR_fin</v>
          </cell>
          <cell r="C733" t="str">
            <v>TELC</v>
          </cell>
          <cell r="D733">
            <v>3.678361481575207E-3</v>
          </cell>
          <cell r="E733">
            <v>1.1363225246197557E-4</v>
          </cell>
          <cell r="F733">
            <v>1.550093171561448E-4</v>
          </cell>
          <cell r="G733">
            <v>3.8178353209768922E-4</v>
          </cell>
          <cell r="H733">
            <v>4.1091133563895952E-4</v>
          </cell>
          <cell r="I733">
            <v>2.3571877314290261E-4</v>
          </cell>
        </row>
        <row r="734">
          <cell r="A734" t="str">
            <v>D-T-ELC-HGV</v>
          </cell>
          <cell r="B734" t="str">
            <v>VAR_ncap</v>
          </cell>
          <cell r="C734" t="str">
            <v>-</v>
          </cell>
          <cell r="D734">
            <v>4.9356312695428197E-4</v>
          </cell>
          <cell r="E734">
            <v>1.0263670145887199E-5</v>
          </cell>
          <cell r="F734">
            <v>8.7151479240793496E-6</v>
          </cell>
          <cell r="G734">
            <v>1.3566639102593599E-5</v>
          </cell>
          <cell r="H734">
            <v>3.0859733940226801E-5</v>
          </cell>
          <cell r="I734">
            <v>2.3084057810442198E-5</v>
          </cell>
        </row>
        <row r="735">
          <cell r="A735" t="str">
            <v>D-T-ELC-HGV</v>
          </cell>
          <cell r="B735" t="str">
            <v>VAR_cap</v>
          </cell>
          <cell r="C735" t="str">
            <v>-</v>
          </cell>
          <cell r="D735">
            <v>4.9356312695428197E-4</v>
          </cell>
          <cell r="E735">
            <v>5.0382679710016904E-4</v>
          </cell>
          <cell r="F735">
            <v>5.1254194502424802E-4</v>
          </cell>
          <cell r="G735">
            <v>9.8897116518791806E-5</v>
          </cell>
          <cell r="H735">
            <v>5.2190984029660998E-5</v>
          </cell>
          <cell r="I735">
            <v>2.8499590436917101E-5</v>
          </cell>
        </row>
        <row r="736">
          <cell r="A736" t="str">
            <v>T_TW-FCLH2O-S3</v>
          </cell>
          <cell r="B736" t="str">
            <v>VAR_fout</v>
          </cell>
          <cell r="C736" t="str">
            <v>TPTWL</v>
          </cell>
          <cell r="G736">
            <v>5.0600813745662479E-6</v>
          </cell>
          <cell r="H736">
            <v>1.6939868608731028E-5</v>
          </cell>
          <cell r="I736">
            <v>1.6275343238003892E-5</v>
          </cell>
        </row>
        <row r="737">
          <cell r="A737" t="str">
            <v>T_TW-FCLH2O-S3</v>
          </cell>
          <cell r="B737" t="str">
            <v>VAR_fin</v>
          </cell>
          <cell r="C737" t="str">
            <v>TH2O</v>
          </cell>
          <cell r="G737">
            <v>2.8739872118030777E-6</v>
          </cell>
          <cell r="H737">
            <v>9.4658098571168742E-6</v>
          </cell>
          <cell r="I737">
            <v>8.9340171498535159E-6</v>
          </cell>
        </row>
        <row r="738">
          <cell r="A738" t="str">
            <v>T_TW-FCLH2O-S3</v>
          </cell>
          <cell r="B738" t="str">
            <v>VAR_ncap</v>
          </cell>
          <cell r="C738" t="str">
            <v>-</v>
          </cell>
          <cell r="G738">
            <v>2.0261665575951498E-6</v>
          </cell>
          <cell r="H738">
            <v>2.1451804263650599E-6</v>
          </cell>
          <cell r="I738">
            <v>1.9610798040134701E-6</v>
          </cell>
        </row>
        <row r="739">
          <cell r="A739" t="str">
            <v>T_TW-FCLH2O-S3</v>
          </cell>
          <cell r="B739" t="str">
            <v>VAR_cap</v>
          </cell>
          <cell r="C739" t="str">
            <v>-</v>
          </cell>
          <cell r="G739">
            <v>2.0261665575951498E-6</v>
          </cell>
          <cell r="H739">
            <v>6.7593926002712702E-6</v>
          </cell>
          <cell r="I739">
            <v>6.6911511161235013E-6</v>
          </cell>
        </row>
        <row r="740">
          <cell r="A740" t="str">
            <v>D-T-ELC-TW_Bat_S3</v>
          </cell>
          <cell r="B740" t="str">
            <v>VAR_fout</v>
          </cell>
          <cell r="C740" t="str">
            <v>T-ELC-TWSTGin_S3</v>
          </cell>
          <cell r="D740">
            <v>7.5998993194499449E-5</v>
          </cell>
          <cell r="E740">
            <v>1.2022092301211568E-4</v>
          </cell>
          <cell r="F740">
            <v>1.1711935295755365E-4</v>
          </cell>
          <cell r="G740">
            <v>5.8179279452634329E-4</v>
          </cell>
          <cell r="H740">
            <v>1.048105885639387E-3</v>
          </cell>
          <cell r="I740">
            <v>5.7298816752856185E-4</v>
          </cell>
        </row>
        <row r="741">
          <cell r="A741" t="str">
            <v>D-T-ELC-TW_Bat_S3</v>
          </cell>
          <cell r="B741" t="str">
            <v>VAR_fin</v>
          </cell>
          <cell r="C741" t="str">
            <v>TELC</v>
          </cell>
          <cell r="D741">
            <v>7.5998993194499449E-5</v>
          </cell>
          <cell r="E741">
            <v>1.2022092301211568E-4</v>
          </cell>
          <cell r="F741">
            <v>1.1711935295755365E-4</v>
          </cell>
          <cell r="G741">
            <v>5.8179279452634329E-4</v>
          </cell>
          <cell r="H741">
            <v>1.048105885639387E-3</v>
          </cell>
          <cell r="I741">
            <v>5.7298816752856185E-4</v>
          </cell>
        </row>
        <row r="742">
          <cell r="A742" t="str">
            <v>D-T-ELC-TW_Bat_S3</v>
          </cell>
          <cell r="B742" t="str">
            <v>VAR_ncap</v>
          </cell>
          <cell r="C742" t="str">
            <v>-</v>
          </cell>
          <cell r="D742">
            <v>1.8533041643058299E-5</v>
          </cell>
          <cell r="E742">
            <v>1.2280012289430901E-7</v>
          </cell>
          <cell r="F742">
            <v>7.9905928321918195E-7</v>
          </cell>
          <cell r="G742">
            <v>4.1912110022774699E-5</v>
          </cell>
          <cell r="H742">
            <v>9.7129066213892497E-7</v>
          </cell>
          <cell r="I742">
            <v>2.7090616728352898E-7</v>
          </cell>
        </row>
        <row r="743">
          <cell r="A743" t="str">
            <v>D-T-ELC-TW_Bat_S3</v>
          </cell>
          <cell r="B743" t="str">
            <v>VAR_cap</v>
          </cell>
          <cell r="C743" t="str">
            <v>-</v>
          </cell>
          <cell r="D743">
            <v>1.8533041643058299E-5</v>
          </cell>
          <cell r="E743">
            <v>1.8655841765952599E-5</v>
          </cell>
          <cell r="F743">
            <v>1.9454901049171701E-5</v>
          </cell>
          <cell r="G743">
            <v>6.1367011071946403E-5</v>
          </cell>
          <cell r="H743">
            <v>1.1076726626944201E-4</v>
          </cell>
          <cell r="I743">
            <v>6.03795735844379E-5</v>
          </cell>
        </row>
        <row r="744">
          <cell r="A744" t="str">
            <v>T_TW-FCLH2O-S4</v>
          </cell>
          <cell r="B744" t="str">
            <v>VAR_fout</v>
          </cell>
          <cell r="C744" t="str">
            <v>TPTWL</v>
          </cell>
          <cell r="G744">
            <v>1.9941757736261712E-6</v>
          </cell>
          <cell r="H744">
            <v>7.3365385906026745E-6</v>
          </cell>
          <cell r="I744">
            <v>8.6041341653574831E-6</v>
          </cell>
        </row>
        <row r="745">
          <cell r="A745" t="str">
            <v>T_TW-FCLH2O-S4</v>
          </cell>
          <cell r="B745" t="str">
            <v>VAR_fin</v>
          </cell>
          <cell r="C745" t="str">
            <v>TH2O</v>
          </cell>
          <cell r="G745">
            <v>1.2766473771465632E-6</v>
          </cell>
          <cell r="H745">
            <v>4.6057859560254723E-6</v>
          </cell>
          <cell r="I745">
            <v>5.3209050426751111E-6</v>
          </cell>
        </row>
        <row r="746">
          <cell r="A746" t="str">
            <v>T_TW-FCLH2O-S4</v>
          </cell>
          <cell r="B746" t="str">
            <v>VAR_ncap</v>
          </cell>
          <cell r="C746" t="str">
            <v>-</v>
          </cell>
          <cell r="G746">
            <v>8.8601088708096096E-7</v>
          </cell>
          <cell r="H746">
            <v>1.0872638501662299E-6</v>
          </cell>
          <cell r="I746">
            <v>9.659444770822249E-7</v>
          </cell>
        </row>
        <row r="747">
          <cell r="A747" t="str">
            <v>T_TW-FCLH2O-S4</v>
          </cell>
          <cell r="B747" t="str">
            <v>VAR_cap</v>
          </cell>
          <cell r="C747" t="str">
            <v>-</v>
          </cell>
          <cell r="G747">
            <v>8.8601088708096096E-7</v>
          </cell>
          <cell r="H747">
            <v>3.1619165644461798E-6</v>
          </cell>
          <cell r="I747">
            <v>3.8202633935509002E-6</v>
          </cell>
        </row>
        <row r="748">
          <cell r="A748" t="str">
            <v>D-T-ELC-TW_Bat_S4</v>
          </cell>
          <cell r="B748" t="str">
            <v>VAR_fout</v>
          </cell>
          <cell r="C748" t="str">
            <v>T-ELC-TWSTGin_S4</v>
          </cell>
          <cell r="D748">
            <v>1.0692020326802619E-5</v>
          </cell>
          <cell r="E748">
            <v>2.6696260489485647E-5</v>
          </cell>
          <cell r="F748">
            <v>2.9090338798343659E-5</v>
          </cell>
          <cell r="G748">
            <v>5.476970561961469E-4</v>
          </cell>
          <cell r="H748">
            <v>1.2066994195900611E-3</v>
          </cell>
          <cell r="I748">
            <v>9.3648478885922871E-4</v>
          </cell>
        </row>
        <row r="749">
          <cell r="A749" t="str">
            <v>D-T-ELC-TW_Bat_S4</v>
          </cell>
          <cell r="B749" t="str">
            <v>VAR_fin</v>
          </cell>
          <cell r="C749" t="str">
            <v>TELC</v>
          </cell>
          <cell r="D749">
            <v>1.0692020326802619E-5</v>
          </cell>
          <cell r="E749">
            <v>2.6696260489485647E-5</v>
          </cell>
          <cell r="F749">
            <v>2.9090338798343659E-5</v>
          </cell>
          <cell r="G749">
            <v>5.476970561961469E-4</v>
          </cell>
          <cell r="H749">
            <v>1.2066994195900611E-3</v>
          </cell>
          <cell r="I749">
            <v>9.3648478885922871E-4</v>
          </cell>
        </row>
        <row r="750">
          <cell r="A750" t="str">
            <v>D-T-ELC-TW_Bat_S4</v>
          </cell>
          <cell r="B750" t="str">
            <v>VAR_ncap</v>
          </cell>
          <cell r="C750" t="str">
            <v>-</v>
          </cell>
          <cell r="D750">
            <v>1.72938834749942E-5</v>
          </cell>
          <cell r="E750">
            <v>1.13422726722416E-7</v>
          </cell>
          <cell r="F750">
            <v>2.8746273291846002E-7</v>
          </cell>
          <cell r="G750">
            <v>4.0070213531686501E-5</v>
          </cell>
          <cell r="H750">
            <v>1.59883724419624E-6</v>
          </cell>
          <cell r="I750">
            <v>1.3446079490689101E-6</v>
          </cell>
        </row>
        <row r="751">
          <cell r="A751" t="str">
            <v>D-T-ELC-TW_Bat_S4</v>
          </cell>
          <cell r="B751" t="str">
            <v>VAR_cap</v>
          </cell>
          <cell r="C751" t="str">
            <v>-</v>
          </cell>
          <cell r="D751">
            <v>1.72938834749942E-5</v>
          </cell>
          <cell r="E751">
            <v>1.7407306201716598E-5</v>
          </cell>
          <cell r="F751">
            <v>1.7694768934635102E-5</v>
          </cell>
          <cell r="G751">
            <v>5.77649824663216E-5</v>
          </cell>
          <cell r="H751">
            <v>1.27544390790902E-4</v>
          </cell>
          <cell r="I751">
            <v>9.8960670757554996E-5</v>
          </cell>
        </row>
        <row r="752">
          <cell r="A752" t="str">
            <v>T_B_u-ICENGA-S1</v>
          </cell>
          <cell r="B752" t="str">
            <v>VAR_fout</v>
          </cell>
          <cell r="C752" t="str">
            <v>CO2_T</v>
          </cell>
          <cell r="E752">
            <v>7.5977704828885802E-5</v>
          </cell>
          <cell r="F752">
            <v>7.7369777160461103E-3</v>
          </cell>
          <cell r="G752">
            <v>9.6227018681746407E-3</v>
          </cell>
          <cell r="H752">
            <v>1.4613742158744657E-2</v>
          </cell>
          <cell r="I752">
            <v>7.2964570150912799E-3</v>
          </cell>
        </row>
        <row r="753">
          <cell r="A753" t="str">
            <v>T_B_u-ICENGA-S1</v>
          </cell>
          <cell r="B753" t="str">
            <v>VAR_fout</v>
          </cell>
          <cell r="C753" t="str">
            <v>TPBSu</v>
          </cell>
          <cell r="E753">
            <v>1.6197465930508401E-7</v>
          </cell>
          <cell r="F753">
            <v>1.7366757607271961E-5</v>
          </cell>
          <cell r="G753">
            <v>2.232940917479022E-5</v>
          </cell>
          <cell r="H753">
            <v>3.8335148462555581E-5</v>
          </cell>
          <cell r="I753">
            <v>2.0451594228871944E-5</v>
          </cell>
        </row>
        <row r="754">
          <cell r="A754" t="str">
            <v>T_B_u-ICENGA-S1</v>
          </cell>
          <cell r="B754" t="str">
            <v>VAR_fin</v>
          </cell>
          <cell r="C754" t="str">
            <v>TNGA</v>
          </cell>
          <cell r="E754">
            <v>1.3471224260440718E-6</v>
          </cell>
          <cell r="F754">
            <v>1.3718045595826443E-4</v>
          </cell>
          <cell r="G754">
            <v>1.7061528135061443E-4</v>
          </cell>
          <cell r="H754">
            <v>2.5910890352384133E-4</v>
          </cell>
          <cell r="I754">
            <v>1.2936980523211498E-4</v>
          </cell>
        </row>
        <row r="755">
          <cell r="A755" t="str">
            <v>T_B_u-ICENGA-S1</v>
          </cell>
          <cell r="B755" t="str">
            <v>VAR_ncap</v>
          </cell>
          <cell r="C755" t="str">
            <v>-</v>
          </cell>
          <cell r="E755">
            <v>1.9396154638577298E-8</v>
          </cell>
          <cell r="F755">
            <v>3.3119241171783798E-7</v>
          </cell>
          <cell r="G755">
            <v>1.8204785504105401E-7</v>
          </cell>
          <cell r="H755">
            <v>3.0477485665036998E-7</v>
          </cell>
          <cell r="I755">
            <v>1.9498676715889099E-7</v>
          </cell>
        </row>
        <row r="756">
          <cell r="A756" t="str">
            <v>T_B_u-ICENGA-S1</v>
          </cell>
          <cell r="B756" t="str">
            <v>VAR_cap</v>
          </cell>
          <cell r="C756" t="str">
            <v>-</v>
          </cell>
          <cell r="E756">
            <v>1.9396154638577298E-8</v>
          </cell>
          <cell r="F756">
            <v>3.50588566356415E-7</v>
          </cell>
          <cell r="G756">
            <v>4.5618093654346715E-7</v>
          </cell>
          <cell r="H756">
            <v>7.9167137588500798E-7</v>
          </cell>
          <cell r="I756">
            <v>4.2761920371006098E-7</v>
          </cell>
        </row>
        <row r="757">
          <cell r="A757" t="str">
            <v>T_B_u-ICENGA-S2</v>
          </cell>
          <cell r="B757" t="str">
            <v>VAR_fout</v>
          </cell>
          <cell r="C757" t="str">
            <v>CO2_T</v>
          </cell>
          <cell r="F757">
            <v>1.5061201841067968E-2</v>
          </cell>
          <cell r="G757">
            <v>2.2534967948913541E-2</v>
          </cell>
          <cell r="H757">
            <v>2.8000805183836786E-2</v>
          </cell>
          <cell r="I757">
            <v>1.494866912092478E-2</v>
          </cell>
        </row>
        <row r="758">
          <cell r="A758" t="str">
            <v>T_B_u-ICENGA-S2</v>
          </cell>
          <cell r="B758" t="str">
            <v>VAR_fout</v>
          </cell>
          <cell r="C758" t="str">
            <v>TPBSu</v>
          </cell>
          <cell r="F758">
            <v>2.387238143515967E-5</v>
          </cell>
          <cell r="G758">
            <v>3.668840712902497E-5</v>
          </cell>
          <cell r="H758">
            <v>5.1512600495941787E-5</v>
          </cell>
          <cell r="I758">
            <v>2.9261771842547785E-5</v>
          </cell>
        </row>
        <row r="759">
          <cell r="A759" t="str">
            <v>T_B_u-ICENGA-S2</v>
          </cell>
          <cell r="B759" t="str">
            <v>VAR_fin</v>
          </cell>
          <cell r="C759" t="str">
            <v>TNGA</v>
          </cell>
          <cell r="F759">
            <v>2.6704258583453772E-4</v>
          </cell>
          <cell r="G759">
            <v>3.9955616930697748E-4</v>
          </cell>
          <cell r="H759">
            <v>4.9646817701838304E-4</v>
          </cell>
          <cell r="I759">
            <v>2.6504732483909158E-4</v>
          </cell>
        </row>
        <row r="760">
          <cell r="A760" t="str">
            <v>T_B_u-ICENGA-S2</v>
          </cell>
          <cell r="B760" t="str">
            <v>VAR_ncap</v>
          </cell>
          <cell r="C760" t="str">
            <v>-</v>
          </cell>
          <cell r="E760">
            <v>1.1570039592891899E-8</v>
          </cell>
          <cell r="F760">
            <v>4.51179474640809E-7</v>
          </cell>
          <cell r="G760">
            <v>2.3991577240516599E-7</v>
          </cell>
          <cell r="H760">
            <v>4.1511777019426397E-7</v>
          </cell>
          <cell r="I760">
            <v>2.5525574494861898E-7</v>
          </cell>
        </row>
        <row r="761">
          <cell r="A761" t="str">
            <v>T_B_u-ICENGA-S2</v>
          </cell>
          <cell r="B761" t="str">
            <v>VAR_cap</v>
          </cell>
          <cell r="C761" t="str">
            <v>-</v>
          </cell>
          <cell r="E761">
            <v>1.1570039592891899E-8</v>
          </cell>
          <cell r="F761">
            <v>4.6274951423370102E-7</v>
          </cell>
          <cell r="G761">
            <v>7.0113230928514204E-7</v>
          </cell>
          <cell r="H761">
            <v>9.9433538224866492E-7</v>
          </cell>
          <cell r="I761">
            <v>5.5762833722865395E-7</v>
          </cell>
        </row>
        <row r="762">
          <cell r="A762" t="str">
            <v>T_B_c-ICEDSLEXT</v>
          </cell>
          <cell r="B762" t="str">
            <v>VAR_fout</v>
          </cell>
          <cell r="C762" t="str">
            <v>CO2_T</v>
          </cell>
          <cell r="D762">
            <v>0.44183331388862901</v>
          </cell>
          <cell r="E762">
            <v>0.44076437405137697</v>
          </cell>
          <cell r="F762">
            <v>0.437545099484764</v>
          </cell>
        </row>
        <row r="763">
          <cell r="A763" t="str">
            <v>T_B_c-ICEDSLEXT</v>
          </cell>
          <cell r="B763" t="str">
            <v>VAR_fout</v>
          </cell>
          <cell r="C763" t="str">
            <v>TPBSc</v>
          </cell>
          <cell r="D763">
            <v>5.9977513672884848E-2</v>
          </cell>
          <cell r="E763">
            <v>4.7983345464084538E-2</v>
          </cell>
          <cell r="F763">
            <v>2.9989103762152747E-2</v>
          </cell>
        </row>
        <row r="764">
          <cell r="A764" t="str">
            <v>T_B_c-ICEDSLEXT</v>
          </cell>
          <cell r="B764" t="str">
            <v>VAR_fin</v>
          </cell>
          <cell r="C764" t="str">
            <v>TDSL</v>
          </cell>
          <cell r="D764">
            <v>6.0277396164888052E-3</v>
          </cell>
          <cell r="E764">
            <v>6.013156535489457E-3</v>
          </cell>
          <cell r="F764">
            <v>5.969237373598414E-3</v>
          </cell>
        </row>
        <row r="765">
          <cell r="A765" t="str">
            <v>T_B_c-ICEDSLEXT</v>
          </cell>
          <cell r="B765" t="str">
            <v>VAR_cap</v>
          </cell>
          <cell r="C765" t="str">
            <v>-</v>
          </cell>
          <cell r="D765">
            <v>1.30332047521267E-3</v>
          </cell>
          <cell r="E765">
            <v>1.04265638017014E-3</v>
          </cell>
          <cell r="F765">
            <v>6.5166023760633498E-4</v>
          </cell>
        </row>
        <row r="766">
          <cell r="A766" t="str">
            <v>T_B_u-ICENGA-S3</v>
          </cell>
          <cell r="B766" t="str">
            <v>VAR_fout</v>
          </cell>
          <cell r="C766" t="str">
            <v>CO2_T</v>
          </cell>
          <cell r="F766">
            <v>2.7869023685188901</v>
          </cell>
          <cell r="G766">
            <v>2.8079340930085595</v>
          </cell>
          <cell r="H766">
            <v>7.1612029697849895</v>
          </cell>
          <cell r="I766">
            <v>14.393254646681422</v>
          </cell>
        </row>
        <row r="767">
          <cell r="A767" t="str">
            <v>T_B_u-ICENGA-S3</v>
          </cell>
          <cell r="B767" t="str">
            <v>VAR_fout</v>
          </cell>
          <cell r="C767" t="str">
            <v>TPBSu</v>
          </cell>
          <cell r="F767">
            <v>2.9329986433216863E-3</v>
          </cell>
          <cell r="G767">
            <v>2.9569334853217287E-3</v>
          </cell>
          <cell r="H767">
            <v>8.7475011165640271E-3</v>
          </cell>
          <cell r="I767">
            <v>1.9708728050329572E-2</v>
          </cell>
        </row>
        <row r="768">
          <cell r="A768" t="str">
            <v>T_B_u-ICENGA-S3</v>
          </cell>
          <cell r="B768" t="str">
            <v>VAR_fin</v>
          </cell>
          <cell r="C768" t="str">
            <v>TNGA</v>
          </cell>
          <cell r="F768">
            <v>4.9413162562391734E-2</v>
          </cell>
          <cell r="G768">
            <v>4.9786065478875256E-2</v>
          </cell>
          <cell r="H768">
            <v>0.12697168386143595</v>
          </cell>
          <cell r="I768">
            <v>0.25519955047307469</v>
          </cell>
        </row>
        <row r="769">
          <cell r="A769" t="str">
            <v>T_B_u-ICENGA-S3</v>
          </cell>
          <cell r="B769" t="str">
            <v>VAR_ncap</v>
          </cell>
          <cell r="C769" t="str">
            <v>-</v>
          </cell>
          <cell r="F769">
            <v>5.5307564816873899E-5</v>
          </cell>
          <cell r="G769">
            <v>4.4162976614956301E-7</v>
          </cell>
          <cell r="H769">
            <v>6.5347361117843605E-5</v>
          </cell>
          <cell r="I769">
            <v>3.49264014798303E-4</v>
          </cell>
        </row>
        <row r="770">
          <cell r="A770" t="str">
            <v>T_B_u-ICENGA-S3</v>
          </cell>
          <cell r="B770" t="str">
            <v>VAR_cap</v>
          </cell>
          <cell r="C770" t="str">
            <v>-</v>
          </cell>
          <cell r="F770">
            <v>5.5307564816873899E-5</v>
          </cell>
          <cell r="G770">
            <v>5.5749194583023499E-5</v>
          </cell>
          <cell r="H770">
            <v>1.64951056787816E-4</v>
          </cell>
          <cell r="I770">
            <v>3.7164687439983899E-4</v>
          </cell>
        </row>
      </sheetData>
      <sheetData sheetId="29">
        <row r="9">
          <cell r="B9">
            <v>18.873006312311556</v>
          </cell>
          <cell r="C9">
            <v>21.376517657905151</v>
          </cell>
          <cell r="D9">
            <v>36.527503790932549</v>
          </cell>
          <cell r="E9">
            <v>47.881240859552214</v>
          </cell>
          <cell r="F9">
            <v>61.011480860395423</v>
          </cell>
          <cell r="G9">
            <v>71.943743462987484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3.5972139749913682E-3</v>
          </cell>
          <cell r="G28">
            <v>3.6144129993495146E-3</v>
          </cell>
        </row>
      </sheetData>
      <sheetData sheetId="30"/>
      <sheetData sheetId="31"/>
      <sheetData sheetId="32">
        <row r="14">
          <cell r="B14">
            <v>82.760000324191196</v>
          </cell>
          <cell r="C14">
            <v>82.759986316022307</v>
          </cell>
          <cell r="D14">
            <v>54.73603872346952</v>
          </cell>
          <cell r="E14">
            <v>58.652031219421382</v>
          </cell>
          <cell r="F14">
            <v>32.820639086161371</v>
          </cell>
          <cell r="G14">
            <v>0</v>
          </cell>
        </row>
        <row r="15">
          <cell r="B15">
            <v>66.745680037593644</v>
          </cell>
          <cell r="C15">
            <v>49.798801273333225</v>
          </cell>
          <cell r="D15">
            <v>68.537538070498513</v>
          </cell>
          <cell r="E15">
            <v>70.236350553937896</v>
          </cell>
          <cell r="F15">
            <v>72.130021791777438</v>
          </cell>
          <cell r="G15">
            <v>74.27457118952762</v>
          </cell>
        </row>
        <row r="16">
          <cell r="B16">
            <v>66.632400206826034</v>
          </cell>
          <cell r="C16">
            <v>55.764002337537811</v>
          </cell>
          <cell r="D16">
            <v>65.547808901418279</v>
          </cell>
          <cell r="E16">
            <v>64.46292528246974</v>
          </cell>
          <cell r="F16">
            <v>62.293205412420356</v>
          </cell>
          <cell r="G16">
            <v>60.123475173979571</v>
          </cell>
        </row>
        <row r="17">
          <cell r="B17">
            <v>12.841920126818652</v>
          </cell>
          <cell r="C17">
            <v>16.033279706997128</v>
          </cell>
          <cell r="D17">
            <v>2.4066132179327711</v>
          </cell>
          <cell r="E17">
            <v>12.444675324752597</v>
          </cell>
          <cell r="F17">
            <v>12.490755007933918</v>
          </cell>
          <cell r="G17">
            <v>12.563240540573489</v>
          </cell>
        </row>
        <row r="18">
          <cell r="B18">
            <v>3.9600434173595336E-2</v>
          </cell>
          <cell r="C18">
            <v>6.1044126800251617E-6</v>
          </cell>
          <cell r="D18">
            <v>2.456416035093581E-4</v>
          </cell>
          <cell r="E18">
            <v>2.5202624968999934E-4</v>
          </cell>
          <cell r="F18">
            <v>4.761412259722977E-4</v>
          </cell>
          <cell r="G18">
            <v>2.8553667289013421E-4</v>
          </cell>
        </row>
        <row r="19">
          <cell r="B19">
            <v>6.5070003456634371</v>
          </cell>
          <cell r="C19">
            <v>7.3027684137262012</v>
          </cell>
          <cell r="D19">
            <v>8.1988199577668812</v>
          </cell>
          <cell r="E19">
            <v>7.4883961929913117</v>
          </cell>
          <cell r="F19">
            <v>7.7447240099074426</v>
          </cell>
          <cell r="G19">
            <v>8.1136308133070631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3.7041318887360482</v>
          </cell>
          <cell r="G21">
            <v>24.222206272743737</v>
          </cell>
        </row>
        <row r="22">
          <cell r="B22">
            <v>0</v>
          </cell>
          <cell r="C22">
            <v>2.5457520833380612E-5</v>
          </cell>
          <cell r="D22">
            <v>1.2704049309714019E-3</v>
          </cell>
          <cell r="E22">
            <v>1.2600197785652576E-3</v>
          </cell>
          <cell r="F22">
            <v>1.102285152920788E-3</v>
          </cell>
          <cell r="G22">
            <v>7.5150154943449249E-4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0.96588041323867746</v>
          </cell>
          <cell r="C24">
            <v>1.6108509878430271E-5</v>
          </cell>
          <cell r="D24">
            <v>3.2178296612961631E-4</v>
          </cell>
          <cell r="E24">
            <v>1.1373744926524367</v>
          </cell>
          <cell r="F24">
            <v>2.1674965211586432</v>
          </cell>
          <cell r="G24">
            <v>1.7533371537323359</v>
          </cell>
        </row>
        <row r="25">
          <cell r="B25">
            <v>9.8509096796370983E-5</v>
          </cell>
          <cell r="C25">
            <v>9.6181094500193769E-5</v>
          </cell>
          <cell r="D25">
            <v>1.6144721187563861E-3</v>
          </cell>
          <cell r="E25">
            <v>4.700783394294839E-3</v>
          </cell>
          <cell r="F25">
            <v>4.0025434315527761E-3</v>
          </cell>
          <cell r="G25">
            <v>1.5622378026945297E-3</v>
          </cell>
        </row>
        <row r="26">
          <cell r="B26">
            <v>1.5176410760996197</v>
          </cell>
          <cell r="C26">
            <v>1.4122790498867224</v>
          </cell>
          <cell r="D26">
            <v>1.3243846864328785</v>
          </cell>
          <cell r="E26">
            <v>1.414847880047958</v>
          </cell>
          <cell r="F26">
            <v>1.4015419224966608</v>
          </cell>
          <cell r="G26">
            <v>1.3990042118546198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1.8004336754189397E-3</v>
          </cell>
          <cell r="C28">
            <v>3.6798082132738851E-6</v>
          </cell>
          <cell r="D28">
            <v>8.3393982478858786E-5</v>
          </cell>
          <cell r="E28">
            <v>9.8419483903255635E-5</v>
          </cell>
          <cell r="F28">
            <v>1.4503690333140929E-4</v>
          </cell>
          <cell r="G28">
            <v>7.882860079003759E-5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0.43308495412680936</v>
          </cell>
          <cell r="G29">
            <v>1.5270040505071012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3.176162419124399E-4</v>
          </cell>
          <cell r="G30">
            <v>2.2374614848267134E-4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5.3788660521847625E-4</v>
          </cell>
          <cell r="G32">
            <v>5.4077693897512788E-4</v>
          </cell>
        </row>
        <row r="33">
          <cell r="B33">
            <v>0.52400000000000047</v>
          </cell>
          <cell r="C33">
            <v>0.54529211379815368</v>
          </cell>
          <cell r="D33">
            <v>0.5031660537385364</v>
          </cell>
          <cell r="E33">
            <v>0.64218182159225512</v>
          </cell>
          <cell r="F33">
            <v>1.0460436090023191</v>
          </cell>
          <cell r="G33">
            <v>1.7038936541145111</v>
          </cell>
        </row>
        <row r="34">
          <cell r="B34">
            <v>0</v>
          </cell>
          <cell r="C34">
            <v>0</v>
          </cell>
          <cell r="D34">
            <v>7.7092044602007225E-4</v>
          </cell>
          <cell r="E34">
            <v>8.5717937874136207E-4</v>
          </cell>
          <cell r="F34">
            <v>9.8314740949752028E-4</v>
          </cell>
          <cell r="G34">
            <v>1.0632294140274961E-3</v>
          </cell>
        </row>
        <row r="35">
          <cell r="B35">
            <v>3.517953999707534</v>
          </cell>
          <cell r="C35">
            <v>4.8498367414894448</v>
          </cell>
          <cell r="D35">
            <v>9.5945074883327859</v>
          </cell>
          <cell r="E35">
            <v>12.306521378029078</v>
          </cell>
          <cell r="F35">
            <v>16.53934547658957</v>
          </cell>
          <cell r="G35">
            <v>22.227742325821644</v>
          </cell>
        </row>
        <row r="36">
          <cell r="B36">
            <v>2.1349390887346629</v>
          </cell>
          <cell r="C36">
            <v>3.3906930654693448</v>
          </cell>
          <cell r="D36">
            <v>5.285588749809131</v>
          </cell>
          <cell r="E36">
            <v>5.7222051876930005</v>
          </cell>
          <cell r="F36">
            <v>2.9263266098038851</v>
          </cell>
          <cell r="G36">
            <v>4.9694542135438828E-4</v>
          </cell>
        </row>
        <row r="37">
          <cell r="B37">
            <v>0.86248322578584768</v>
          </cell>
          <cell r="C37">
            <v>1.2876501416398896</v>
          </cell>
          <cell r="D37">
            <v>1.5145099437426455</v>
          </cell>
          <cell r="E37">
            <v>1.9432551577926538</v>
          </cell>
          <cell r="F37">
            <v>2.6115715333401801</v>
          </cell>
          <cell r="G37">
            <v>3.5097243358443002</v>
          </cell>
        </row>
        <row r="38">
          <cell r="B38">
            <v>2.8396236857719668</v>
          </cell>
          <cell r="C38">
            <v>3.294455101729461</v>
          </cell>
          <cell r="D38">
            <v>3.6834112853869891</v>
          </cell>
          <cell r="E38">
            <v>4.7261901026427324</v>
          </cell>
          <cell r="F38">
            <v>6.3517225292136166</v>
          </cell>
          <cell r="G38">
            <v>8.5362146328255211</v>
          </cell>
        </row>
        <row r="39">
          <cell r="B39">
            <v>0.66996085322538235</v>
          </cell>
          <cell r="C39">
            <v>0.5069164477662248</v>
          </cell>
          <cell r="D39">
            <v>1.8955624970029785</v>
          </cell>
          <cell r="E39">
            <v>3.1812336501017815</v>
          </cell>
          <cell r="F39">
            <v>0.42252848280029065</v>
          </cell>
          <cell r="G39">
            <v>0.10812129950043441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7.0500867094399441E-2</v>
          </cell>
          <cell r="C41">
            <v>0.17151974579522034</v>
          </cell>
          <cell r="D41">
            <v>0.17120150144543034</v>
          </cell>
          <cell r="E41">
            <v>0.17118094399385597</v>
          </cell>
          <cell r="F41">
            <v>3.6388117893637926E-4</v>
          </cell>
          <cell r="G41">
            <v>1.9156063973496342E-4</v>
          </cell>
        </row>
        <row r="42">
          <cell r="B42">
            <v>0.17247306367158746</v>
          </cell>
          <cell r="C42">
            <v>0.17247539744963059</v>
          </cell>
          <cell r="D42">
            <v>1.2504561762159103</v>
          </cell>
          <cell r="E42">
            <v>1.2504585506644803</v>
          </cell>
          <cell r="F42">
            <v>4.4106211006931115</v>
          </cell>
          <cell r="G42">
            <v>5.4917750262510685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0.23004086255785022</v>
          </cell>
          <cell r="C44">
            <v>0.23015790548124299</v>
          </cell>
          <cell r="D44">
            <v>0.3367061687605456</v>
          </cell>
          <cell r="E44">
            <v>0.33294564002894317</v>
          </cell>
          <cell r="F44">
            <v>0.32752374850280502</v>
          </cell>
          <cell r="G44">
            <v>0.32420041581668463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9.1122113063367319E-4</v>
          </cell>
          <cell r="F46">
            <v>2.6753387470828194E-3</v>
          </cell>
          <cell r="G46">
            <v>2.1304444137857938E-3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2.1191628877678865E-4</v>
          </cell>
          <cell r="F47">
            <v>5.8468258700736708E-4</v>
          </cell>
          <cell r="G47">
            <v>4.4007866239465133E-4</v>
          </cell>
        </row>
        <row r="48">
          <cell r="B48">
            <v>5.9387793487979323E-3</v>
          </cell>
          <cell r="C48">
            <v>1.0616063492790088E-3</v>
          </cell>
          <cell r="D48">
            <v>0.80306540155134043</v>
          </cell>
          <cell r="E48">
            <v>0.85856839368793525</v>
          </cell>
          <cell r="F48">
            <v>1.2674739241197204</v>
          </cell>
          <cell r="G48">
            <v>1.2368068473565219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3.5681899904146399E-5</v>
          </cell>
          <cell r="F49">
            <v>1.0983182312794006E-4</v>
          </cell>
          <cell r="G49">
            <v>8.9014782445791452E-5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3.6718042030104266E-4</v>
          </cell>
          <cell r="F50">
            <v>5.5364160968881073E-4</v>
          </cell>
          <cell r="G50">
            <v>4.3047326515025268E-4</v>
          </cell>
        </row>
        <row r="51">
          <cell r="B51">
            <v>2.7630202938009534E-2</v>
          </cell>
          <cell r="C51">
            <v>1.2207120260217237E-3</v>
          </cell>
          <cell r="D51">
            <v>0.29663377932940166</v>
          </cell>
          <cell r="E51">
            <v>0.56375473493454042</v>
          </cell>
          <cell r="F51">
            <v>0.89799416783936659</v>
          </cell>
          <cell r="G51">
            <v>0.90533898798748891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1.5033969894313182E-4</v>
          </cell>
          <cell r="F52">
            <v>5.0152291707115731E-4</v>
          </cell>
          <cell r="G52">
            <v>4.4647291314582941E-4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8.5895289284324167E-6</v>
          </cell>
          <cell r="F53">
            <v>1.4195404290408841E-5</v>
          </cell>
          <cell r="G53">
            <v>1.7841971856963023E-5</v>
          </cell>
        </row>
        <row r="54">
          <cell r="B54">
            <v>0.95936502039330729</v>
          </cell>
          <cell r="C54">
            <v>1.1105131487916462</v>
          </cell>
          <cell r="D54">
            <v>1.1110928578826296</v>
          </cell>
          <cell r="E54">
            <v>1.1110928358616321</v>
          </cell>
          <cell r="F54">
            <v>1.1110968153322702</v>
          </cell>
          <cell r="G54">
            <v>1.1110970739128059</v>
          </cell>
        </row>
        <row r="55">
          <cell r="B55">
            <v>0.59439694635604623</v>
          </cell>
          <cell r="C55">
            <v>0.62586341848295191</v>
          </cell>
          <cell r="D55">
            <v>0.49115098421558845</v>
          </cell>
          <cell r="E55">
            <v>1.2387122122347349</v>
          </cell>
          <cell r="F55">
            <v>2.3803072841470181</v>
          </cell>
          <cell r="G55">
            <v>2.4961960800314289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6.5347480129064595E-4</v>
          </cell>
          <cell r="F56">
            <v>7.4499624116148623E-4</v>
          </cell>
          <cell r="G56">
            <v>3.9233245001161061E-4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2.3011697609842522E-4</v>
          </cell>
          <cell r="F57">
            <v>4.6482344806839289E-4</v>
          </cell>
          <cell r="G57">
            <v>4.315313908758153E-4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1.0197031987016422E-4</v>
          </cell>
          <cell r="F58">
            <v>2.3461069282311789E-4</v>
          </cell>
          <cell r="G58">
            <v>2.1988088849609854E-4</v>
          </cell>
        </row>
        <row r="70">
          <cell r="B70">
            <v>9.4502180133989075E-2</v>
          </cell>
          <cell r="C70">
            <v>2.316486487661609E-4</v>
          </cell>
          <cell r="D70">
            <v>2.3198592821200507E-4</v>
          </cell>
          <cell r="E70">
            <v>1.9320393176088693E-4</v>
          </cell>
          <cell r="F70">
            <v>2.1299011147655775E-4</v>
          </cell>
          <cell r="G70">
            <v>1.4853802212058071E-4</v>
          </cell>
        </row>
        <row r="71">
          <cell r="B71">
            <v>3.4725026583547073E-4</v>
          </cell>
          <cell r="C71">
            <v>3.1926839351491081E-4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3.1791891602764923E-4</v>
          </cell>
          <cell r="C72">
            <v>2.8574742939590077E-4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1.4326186877297673E-4</v>
          </cell>
          <cell r="C73">
            <v>1.429820486329759E-4</v>
          </cell>
          <cell r="D73">
            <v>1.4373424117242309E-4</v>
          </cell>
          <cell r="E73">
            <v>5.6249155968057481E-4</v>
          </cell>
          <cell r="F73">
            <v>9.0648507981963154E-4</v>
          </cell>
          <cell r="G73">
            <v>6.4738896119598808E-4</v>
          </cell>
        </row>
        <row r="74">
          <cell r="B74">
            <v>3.382286460198356E-4</v>
          </cell>
          <cell r="C74">
            <v>3.3789306735061415E-4</v>
          </cell>
          <cell r="D74">
            <v>3.3964036708041619E-4</v>
          </cell>
          <cell r="E74">
            <v>3.2193195127641849E-2</v>
          </cell>
          <cell r="F74">
            <v>2.6626513055234252E-2</v>
          </cell>
          <cell r="G74">
            <v>3.6597423055603623E-2</v>
          </cell>
        </row>
        <row r="75">
          <cell r="B75">
            <v>3.3824016439008202E-4</v>
          </cell>
          <cell r="C75">
            <v>3.3790417408158724E-4</v>
          </cell>
          <cell r="D75">
            <v>3.3954867390122482E-4</v>
          </cell>
          <cell r="E75">
            <v>3.2196812221940159E-2</v>
          </cell>
          <cell r="F75">
            <v>2.6628675422865483E-2</v>
          </cell>
          <cell r="G75">
            <v>3.6598652789359261E-2</v>
          </cell>
        </row>
        <row r="76">
          <cell r="B76">
            <v>1.4384190781453461E-4</v>
          </cell>
          <cell r="C76">
            <v>1.4356240641835469E-4</v>
          </cell>
          <cell r="D76">
            <v>1.4426264733646301E-4</v>
          </cell>
          <cell r="E76">
            <v>5.6903318593822438E-4</v>
          </cell>
          <cell r="F76">
            <v>9.0684437838521885E-4</v>
          </cell>
          <cell r="G76">
            <v>6.1080205262762526E-4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9.6077825046292843E-6</v>
          </cell>
          <cell r="G90">
            <v>7.848395254694656E-6</v>
          </cell>
        </row>
        <row r="91">
          <cell r="B91">
            <v>1.8035505918614723</v>
          </cell>
          <cell r="C91">
            <v>3.0953387140711917E-5</v>
          </cell>
          <cell r="D91">
            <v>6.4453008327956839E-4</v>
          </cell>
          <cell r="E91">
            <v>2.4325389930671566</v>
          </cell>
          <cell r="F91">
            <v>4.5858475615603504</v>
          </cell>
          <cell r="G91">
            <v>3.6701324346629622</v>
          </cell>
        </row>
        <row r="92">
          <cell r="B92">
            <v>0.23519757088137616</v>
          </cell>
          <cell r="C92">
            <v>2.5153133017851039E-4</v>
          </cell>
          <cell r="D92">
            <v>0.21951122971449921</v>
          </cell>
          <cell r="E92">
            <v>1.2349661640713704E-2</v>
          </cell>
          <cell r="F92">
            <v>1.0505921122031409E-2</v>
          </cell>
          <cell r="G92">
            <v>4.113289110624834E-3</v>
          </cell>
        </row>
        <row r="93">
          <cell r="B93">
            <v>14.15986611227367</v>
          </cell>
          <cell r="C93">
            <v>13.05165101296798</v>
          </cell>
          <cell r="D93">
            <v>12.148005111488535</v>
          </cell>
          <cell r="E93">
            <v>12.935546572065748</v>
          </cell>
          <cell r="F93">
            <v>12.155162388909215</v>
          </cell>
          <cell r="G93">
            <v>11.513095610576988</v>
          </cell>
        </row>
        <row r="94">
          <cell r="B94">
            <v>9.2593731878688381E-3</v>
          </cell>
          <cell r="C94">
            <v>1.892472795397997E-5</v>
          </cell>
          <cell r="D94">
            <v>4.2888333846270206E-4</v>
          </cell>
          <cell r="E94">
            <v>5.0615734578817167E-4</v>
          </cell>
          <cell r="F94">
            <v>7.4590407427581893E-4</v>
          </cell>
          <cell r="G94">
            <v>4.0540423263447846E-4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0.55218331651168173</v>
          </cell>
          <cell r="G95">
            <v>2.0232803669219108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3.8567686517939059E-4</v>
          </cell>
          <cell r="G96">
            <v>2.8234633022813227E-4</v>
          </cell>
        </row>
        <row r="97">
          <cell r="B97">
            <v>1.7328979446878523</v>
          </cell>
          <cell r="C97">
            <v>7.2885930158805117E-6</v>
          </cell>
          <cell r="D97">
            <v>1.3404578603847696E-4</v>
          </cell>
          <cell r="E97">
            <v>0.97454577817835497</v>
          </cell>
          <cell r="F97">
            <v>1.770177638505053E-3</v>
          </cell>
          <cell r="G97">
            <v>1.0896035089148263E-3</v>
          </cell>
        </row>
        <row r="98">
          <cell r="B98">
            <v>0.90177401459666884</v>
          </cell>
          <cell r="C98">
            <v>2.1170444043192121E-5</v>
          </cell>
          <cell r="D98">
            <v>1.2055130901592089E-4</v>
          </cell>
          <cell r="E98">
            <v>1.100677202995778E-4</v>
          </cell>
          <cell r="F98">
            <v>1.2708101625373292E-4</v>
          </cell>
          <cell r="G98">
            <v>4.7945253571681335E-5</v>
          </cell>
        </row>
        <row r="99">
          <cell r="B99">
            <v>1.4500004029776008</v>
          </cell>
          <cell r="C99">
            <v>3.8019429813686556</v>
          </cell>
          <cell r="D99">
            <v>3.1938405927476659</v>
          </cell>
          <cell r="E99">
            <v>0.74445029248687866</v>
          </cell>
          <cell r="F99">
            <v>0</v>
          </cell>
          <cell r="G99">
            <v>0</v>
          </cell>
        </row>
        <row r="100">
          <cell r="B100">
            <v>0.18406379065880299</v>
          </cell>
          <cell r="C100">
            <v>0.29444566202391276</v>
          </cell>
          <cell r="D100">
            <v>1.1169118132329995E-4</v>
          </cell>
          <cell r="E100">
            <v>7.0317497673289635E-5</v>
          </cell>
          <cell r="F100">
            <v>7.1190754797353893E-5</v>
          </cell>
          <cell r="G100">
            <v>3.5906798782960679E-5</v>
          </cell>
        </row>
        <row r="101">
          <cell r="B101">
            <v>2.5812415645515916</v>
          </cell>
          <cell r="C101">
            <v>2.32957053523003</v>
          </cell>
          <cell r="D101">
            <v>1.9973157037908973</v>
          </cell>
          <cell r="E101">
            <v>1.5454852720034362</v>
          </cell>
          <cell r="F101">
            <v>0.92534074004442968</v>
          </cell>
          <cell r="G101">
            <v>0.55403663858108199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0.47855918080821919</v>
          </cell>
          <cell r="G103">
            <v>0.11950248892153301</v>
          </cell>
        </row>
        <row r="104">
          <cell r="B104">
            <v>0.92932961169890305</v>
          </cell>
          <cell r="C104">
            <v>2.072869017756843</v>
          </cell>
          <cell r="D104">
            <v>1.7874367448776185</v>
          </cell>
          <cell r="E104">
            <v>1.3179681478961682</v>
          </cell>
          <cell r="F104">
            <v>8.0662267358682044E-4</v>
          </cell>
          <cell r="G104">
            <v>4.246362942669082E-4</v>
          </cell>
        </row>
        <row r="105">
          <cell r="B105">
            <v>0.65961086032562566</v>
          </cell>
          <cell r="C105">
            <v>0.60066618901333635</v>
          </cell>
          <cell r="D105">
            <v>3.7137378533465508</v>
          </cell>
          <cell r="E105">
            <v>2.6452007802517947</v>
          </cell>
          <cell r="F105">
            <v>9.330160020696983</v>
          </cell>
          <cell r="G105">
            <v>11.617216401684972</v>
          </cell>
        </row>
        <row r="106">
          <cell r="B106">
            <v>1.93478678787976</v>
          </cell>
          <cell r="C106">
            <v>1.8587699477174597</v>
          </cell>
          <cell r="D106">
            <v>2.5502887493861763</v>
          </cell>
          <cell r="E106">
            <v>2.243331312034949</v>
          </cell>
          <cell r="F106">
            <v>1.6589205375879721</v>
          </cell>
          <cell r="G106">
            <v>1.0997679833091947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1.0595814438839431E-4</v>
          </cell>
          <cell r="F107">
            <v>2.6283896113175203E-4</v>
          </cell>
          <cell r="G107">
            <v>1.7757560061538576E-4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6.8111478451405888E-4</v>
          </cell>
          <cell r="F108">
            <v>1.6052032482496924E-3</v>
          </cell>
          <cell r="G108">
            <v>1.0652222068928976E-3</v>
          </cell>
        </row>
        <row r="109">
          <cell r="B109">
            <v>1.5516879733539249E-2</v>
          </cell>
          <cell r="C109">
            <v>2.540263768542733E-3</v>
          </cell>
          <cell r="D109">
            <v>1.8850143788166003</v>
          </cell>
          <cell r="E109">
            <v>1.9629747240177606</v>
          </cell>
          <cell r="F109">
            <v>2.8594226094253776</v>
          </cell>
          <cell r="G109">
            <v>2.7799512341778412</v>
          </cell>
        </row>
        <row r="110">
          <cell r="B110">
            <v>1.2155448976109835E-6</v>
          </cell>
          <cell r="C110">
            <v>4.2268556851740147E-6</v>
          </cell>
          <cell r="D110">
            <v>4.5811734238255464E-6</v>
          </cell>
          <cell r="E110">
            <v>1.1745418246137725E-3</v>
          </cell>
          <cell r="F110">
            <v>1.8202994815262913E-3</v>
          </cell>
          <cell r="G110">
            <v>1.4151358463573729E-3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9.9867716396784309E-2</v>
          </cell>
          <cell r="C112">
            <v>2.6335933459808378E-3</v>
          </cell>
          <cell r="D112">
            <v>0.6296302378572457</v>
          </cell>
          <cell r="E112">
            <v>1.166007284917761</v>
          </cell>
          <cell r="F112">
            <v>1.8166999042295842</v>
          </cell>
          <cell r="G112">
            <v>1.803313194748009</v>
          </cell>
        </row>
        <row r="113">
          <cell r="B113">
            <v>1.2005231823805992E-6</v>
          </cell>
          <cell r="C113">
            <v>4.226856737551987E-6</v>
          </cell>
          <cell r="D113">
            <v>4.5811550151615642E-6</v>
          </cell>
          <cell r="E113">
            <v>4.7186212777951805E-5</v>
          </cell>
          <cell r="F113">
            <v>9.1101637454382527E-5</v>
          </cell>
          <cell r="G113">
            <v>1.4869764556457078E-4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1.424308978048926</v>
          </cell>
          <cell r="C115">
            <v>1.584845010022496</v>
          </cell>
          <cell r="D115">
            <v>1.4898261733889933</v>
          </cell>
          <cell r="E115">
            <v>1.3300825536563896</v>
          </cell>
          <cell r="F115">
            <v>1.0105989927762606</v>
          </cell>
          <cell r="G115">
            <v>1.0105992279683902</v>
          </cell>
        </row>
        <row r="116">
          <cell r="B116">
            <v>0.69257517715093242</v>
          </cell>
          <cell r="C116">
            <v>0.75019466298794912</v>
          </cell>
          <cell r="D116">
            <v>0.6133884588698697</v>
          </cell>
          <cell r="E116">
            <v>1.6506910713513823</v>
          </cell>
          <cell r="F116">
            <v>3.5704609262205254</v>
          </cell>
          <cell r="G116">
            <v>3.7442941200471438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1.0443627883034527E-3</v>
          </cell>
          <cell r="F117">
            <v>1.1393092274530742E-3</v>
          </cell>
          <cell r="G117">
            <v>5.7617788994931659E-4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3.059109596104928E-5</v>
          </cell>
          <cell r="F118">
            <v>6.9229384767477493E-5</v>
          </cell>
          <cell r="G118">
            <v>6.3836386982738162E-5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1.7319330306355145E-4</v>
          </cell>
          <cell r="F119">
            <v>2.9266661545046963E-4</v>
          </cell>
          <cell r="G119">
            <v>2.4390904701676529E-4</v>
          </cell>
        </row>
        <row r="123">
          <cell r="B123">
            <v>0</v>
          </cell>
          <cell r="C123">
            <v>6.9882491857767333</v>
          </cell>
          <cell r="D123">
            <v>7.2000001424520335</v>
          </cell>
          <cell r="E123">
            <v>7.5672726144630023</v>
          </cell>
          <cell r="F123">
            <v>8.3589778844272207</v>
          </cell>
          <cell r="G123">
            <v>9.2335118292524676</v>
          </cell>
        </row>
      </sheetData>
      <sheetData sheetId="33">
        <row r="13">
          <cell r="B13">
            <v>16.052400312841321</v>
          </cell>
          <cell r="C13">
            <v>20.0415997892338</v>
          </cell>
          <cell r="D13">
            <v>3.0082665355071638</v>
          </cell>
          <cell r="E13">
            <v>15.555844499963133</v>
          </cell>
          <cell r="F13">
            <v>15.613443998207334</v>
          </cell>
          <cell r="G13">
            <v>15.704050873995925</v>
          </cell>
        </row>
        <row r="14">
          <cell r="B14">
            <v>250.94817116580776</v>
          </cell>
          <cell r="C14">
            <v>253.30007151350168</v>
          </cell>
          <cell r="D14">
            <v>168.20763328019422</v>
          </cell>
          <cell r="E14">
            <v>177.56386116062058</v>
          </cell>
          <cell r="F14">
            <v>98.94501429660717</v>
          </cell>
          <cell r="G14">
            <v>0</v>
          </cell>
        </row>
        <row r="15">
          <cell r="B15">
            <v>66.745680037593644</v>
          </cell>
          <cell r="C15">
            <v>49.798801273333225</v>
          </cell>
          <cell r="D15">
            <v>68.537538070498513</v>
          </cell>
          <cell r="E15">
            <v>70.236350553937896</v>
          </cell>
          <cell r="F15">
            <v>72.130021791777438</v>
          </cell>
          <cell r="G15">
            <v>74.27457118952762</v>
          </cell>
        </row>
        <row r="16">
          <cell r="B16">
            <v>66.632400206826034</v>
          </cell>
          <cell r="C16">
            <v>55.764002337537811</v>
          </cell>
          <cell r="D16">
            <v>65.547808901418279</v>
          </cell>
          <cell r="E16">
            <v>64.46292528246974</v>
          </cell>
          <cell r="F16">
            <v>62.293205412420356</v>
          </cell>
          <cell r="G16">
            <v>60.123475173979571</v>
          </cell>
        </row>
        <row r="18">
          <cell r="B18">
            <v>0.11382735247610776</v>
          </cell>
          <cell r="C18">
            <v>4.0441950153479707E-5</v>
          </cell>
          <cell r="D18">
            <v>9.535225234368576E-4</v>
          </cell>
          <cell r="E18">
            <v>8.4477488872512514E-4</v>
          </cell>
          <cell r="F18">
            <v>1.5330943092490459E-3</v>
          </cell>
          <cell r="G18">
            <v>9.1425448818155256E-4</v>
          </cell>
        </row>
        <row r="19">
          <cell r="B19">
            <v>18.203591445668952</v>
          </cell>
          <cell r="C19">
            <v>20.429784165357042</v>
          </cell>
          <cell r="D19">
            <v>22.936523884965016</v>
          </cell>
          <cell r="E19">
            <v>20.949085237311145</v>
          </cell>
          <cell r="F19">
            <v>21.666172467590954</v>
          </cell>
          <cell r="G19">
            <v>22.698203875901829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5.9499343010767003</v>
          </cell>
          <cell r="G21">
            <v>38.582184690665152</v>
          </cell>
        </row>
        <row r="22">
          <cell r="B22">
            <v>0</v>
          </cell>
          <cell r="C22">
            <v>7.811172004532798E-5</v>
          </cell>
          <cell r="D22">
            <v>3.4778264999137443E-3</v>
          </cell>
          <cell r="E22">
            <v>3.1193683675870255E-3</v>
          </cell>
          <cell r="F22">
            <v>2.9652976797223769E-3</v>
          </cell>
          <cell r="G22">
            <v>1.7912040288371326E-3</v>
          </cell>
          <cell r="L22">
            <v>2.5367613788818444</v>
          </cell>
          <cell r="M22">
            <v>0.85251293561164732</v>
          </cell>
          <cell r="N22">
            <v>2.8615508562701319</v>
          </cell>
          <cell r="O22">
            <v>6.1489659127625904</v>
          </cell>
          <cell r="P22">
            <v>8.2598019169814521</v>
          </cell>
          <cell r="Q22">
            <v>17.380553862964366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8.3945574212694642E-5</v>
          </cell>
          <cell r="G23">
            <v>4.6674706110247618E-5</v>
          </cell>
          <cell r="L23">
            <v>7.1862428753055083E-2</v>
          </cell>
          <cell r="M23">
            <v>3.272994206540128E-2</v>
          </cell>
          <cell r="N23">
            <v>9.5178569623646112E-2</v>
          </cell>
          <cell r="O23">
            <v>0.23645015228070343</v>
          </cell>
          <cell r="P23">
            <v>0.33536147891075863</v>
          </cell>
          <cell r="Q23">
            <v>0.34230063831017937</v>
          </cell>
        </row>
        <row r="24">
          <cell r="B24">
            <v>3.6673769204781768</v>
          </cell>
          <cell r="C24">
            <v>7.6047595613631792E-5</v>
          </cell>
          <cell r="D24">
            <v>1.5634635775537283E-3</v>
          </cell>
          <cell r="E24">
            <v>4.6122197530950508</v>
          </cell>
          <cell r="F24">
            <v>8.6949732973487652</v>
          </cell>
          <cell r="G24">
            <v>6.9587177766290651</v>
          </cell>
        </row>
        <row r="25">
          <cell r="B25">
            <v>4.237382105263328E-4</v>
          </cell>
          <cell r="C25">
            <v>3.866680316439848E-4</v>
          </cell>
          <cell r="D25">
            <v>6.3865993109168163E-3</v>
          </cell>
          <cell r="E25">
            <v>1.7155721354142776E-2</v>
          </cell>
          <cell r="F25">
            <v>1.3146899492053299E-2</v>
          </cell>
          <cell r="G25">
            <v>5.1432515618412521E-3</v>
          </cell>
        </row>
        <row r="26">
          <cell r="B26">
            <v>39.679300940196406</v>
          </cell>
          <cell r="C26">
            <v>37.439725281152683</v>
          </cell>
          <cell r="D26">
            <v>35.292721831883384</v>
          </cell>
          <cell r="E26">
            <v>37.248238806522018</v>
          </cell>
          <cell r="F26">
            <v>36.778017741427902</v>
          </cell>
          <cell r="G26">
            <v>36.304234745881303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1.6636660833752235E-2</v>
          </cell>
          <cell r="C28">
            <v>5.5869463090516519E-5</v>
          </cell>
          <cell r="D28">
            <v>9.7447075154134604E-4</v>
          </cell>
          <cell r="E28">
            <v>9.796722108428742E-4</v>
          </cell>
          <cell r="F28">
            <v>1.3982102540376073E-3</v>
          </cell>
          <cell r="G28">
            <v>7.6420025960756313E-4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1.082712385317024</v>
          </cell>
          <cell r="G29">
            <v>3.8175101262677558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7.5622914741057124E-4</v>
          </cell>
          <cell r="G30">
            <v>5.3272892495874111E-4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6.6982401247459537E-5</v>
          </cell>
          <cell r="G31">
            <v>3.7635399237230997E-5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3.5859107014565104E-3</v>
          </cell>
          <cell r="G32">
            <v>3.6051795931675208E-3</v>
          </cell>
        </row>
        <row r="33">
          <cell r="B33">
            <v>0.52400000000000047</v>
          </cell>
          <cell r="C33">
            <v>0.54529211379815368</v>
          </cell>
          <cell r="D33">
            <v>0.5031660537385364</v>
          </cell>
          <cell r="E33">
            <v>0.64218182159225512</v>
          </cell>
          <cell r="F33">
            <v>1.0460436090023191</v>
          </cell>
          <cell r="G33">
            <v>1.7038936541145111</v>
          </cell>
        </row>
        <row r="34">
          <cell r="B34">
            <v>0</v>
          </cell>
          <cell r="C34">
            <v>0</v>
          </cell>
          <cell r="D34">
            <v>7.7092044602007225E-4</v>
          </cell>
          <cell r="E34">
            <v>8.5717937874136207E-4</v>
          </cell>
          <cell r="F34">
            <v>9.8314740949752028E-4</v>
          </cell>
          <cell r="G34">
            <v>1.0632294140274961E-3</v>
          </cell>
        </row>
        <row r="35">
          <cell r="B35">
            <v>3.517953999707534</v>
          </cell>
          <cell r="C35">
            <v>4.8498367414894448</v>
          </cell>
          <cell r="D35">
            <v>9.5945074883327859</v>
          </cell>
          <cell r="E35">
            <v>12.306521378029078</v>
          </cell>
          <cell r="F35">
            <v>16.53934547658957</v>
          </cell>
          <cell r="G35">
            <v>22.227742325821644</v>
          </cell>
        </row>
        <row r="36">
          <cell r="B36">
            <v>2.1349390887346629</v>
          </cell>
          <cell r="C36">
            <v>3.3906930654693448</v>
          </cell>
          <cell r="D36">
            <v>5.285588749809131</v>
          </cell>
          <cell r="E36">
            <v>5.7222051876930005</v>
          </cell>
          <cell r="F36">
            <v>2.9263266098038851</v>
          </cell>
          <cell r="G36">
            <v>4.9694542135438828E-4</v>
          </cell>
        </row>
        <row r="37">
          <cell r="B37">
            <v>0.86248322578584768</v>
          </cell>
          <cell r="C37">
            <v>1.2876501416398896</v>
          </cell>
          <cell r="D37">
            <v>1.5145099437426455</v>
          </cell>
          <cell r="E37">
            <v>1.9432551577926538</v>
          </cell>
          <cell r="F37">
            <v>2.6115715333401801</v>
          </cell>
          <cell r="G37">
            <v>3.5097243358443002</v>
          </cell>
        </row>
        <row r="38">
          <cell r="B38">
            <v>2.8396236857719668</v>
          </cell>
          <cell r="C38">
            <v>3.294455101729461</v>
          </cell>
          <cell r="D38">
            <v>3.6834112853869891</v>
          </cell>
          <cell r="E38">
            <v>4.7261901026427324</v>
          </cell>
          <cell r="F38">
            <v>6.3517225292136166</v>
          </cell>
          <cell r="G38">
            <v>8.5362146328255211</v>
          </cell>
        </row>
        <row r="39">
          <cell r="B39">
            <v>1.9198474579353404</v>
          </cell>
          <cell r="C39">
            <v>1.440107033482005</v>
          </cell>
          <cell r="D39">
            <v>5.3396958336200333</v>
          </cell>
          <cell r="E39">
            <v>8.8370174885255857</v>
          </cell>
          <cell r="F39">
            <v>1.1747222779104165</v>
          </cell>
          <cell r="G39">
            <v>0.30308402787707239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5.7984949360343884E-5</v>
          </cell>
          <cell r="G40">
            <v>3.1311864937239336E-5</v>
          </cell>
        </row>
        <row r="41">
          <cell r="B41">
            <v>0.2920422106917635</v>
          </cell>
          <cell r="C41">
            <v>0.69530340125016643</v>
          </cell>
          <cell r="D41">
            <v>0.67692468654045335</v>
          </cell>
          <cell r="E41">
            <v>0.64989979624893146</v>
          </cell>
          <cell r="F41">
            <v>1.4877728109003855E-3</v>
          </cell>
          <cell r="G41">
            <v>7.7316988432767986E-4</v>
          </cell>
        </row>
        <row r="42">
          <cell r="B42">
            <v>0.87264733506122594</v>
          </cell>
          <cell r="C42">
            <v>0.76377723423219313</v>
          </cell>
          <cell r="D42">
            <v>4.6648014250130689</v>
          </cell>
          <cell r="E42">
            <v>3.6941783589082848</v>
          </cell>
          <cell r="F42">
            <v>12.490964326754108</v>
          </cell>
          <cell r="G42">
            <v>14.935708112762171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6.6347753115845044E-5</v>
          </cell>
          <cell r="G43">
            <v>3.6909858434499837E-5</v>
          </cell>
        </row>
        <row r="44">
          <cell r="B44">
            <v>3.7119669198925433</v>
          </cell>
          <cell r="C44">
            <v>3.7138555420914665</v>
          </cell>
          <cell r="D44">
            <v>5.4331413240844801</v>
          </cell>
          <cell r="E44">
            <v>5.3724608675092771</v>
          </cell>
          <cell r="F44">
            <v>5.2849724112870469</v>
          </cell>
          <cell r="G44">
            <v>5.2313466157837709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1.8408507689569161E-3</v>
          </cell>
          <cell r="F46">
            <v>4.8642522674233069E-3</v>
          </cell>
          <cell r="G46">
            <v>3.55074068964299E-3</v>
          </cell>
        </row>
        <row r="47">
          <cell r="B47">
            <v>0</v>
          </cell>
        </row>
        <row r="48">
          <cell r="B48">
            <v>2.4361582145959296E-2</v>
          </cell>
          <cell r="C48">
            <v>3.9116248667440869E-3</v>
          </cell>
          <cell r="D48">
            <v>2.927735537799605</v>
          </cell>
          <cell r="E48">
            <v>3.0715472378407971</v>
          </cell>
          <cell r="F48">
            <v>4.4720354974712322</v>
          </cell>
          <cell r="G48">
            <v>4.2808927745638989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8.4956904533681928E-5</v>
          </cell>
          <cell r="F49">
            <v>2.4961777983622754E-4</v>
          </cell>
          <cell r="G49">
            <v>1.9781062765731453E-4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1.7461323646444445E-3</v>
          </cell>
          <cell r="F50">
            <v>2.4522793312847608E-3</v>
          </cell>
          <cell r="G50">
            <v>1.779368975568997E-3</v>
          </cell>
        </row>
        <row r="51">
          <cell r="B51">
            <v>9.8735237910703072E-2</v>
          </cell>
          <cell r="C51">
            <v>4.1859308327586902E-3</v>
          </cell>
          <cell r="D51">
            <v>1.007247040826202</v>
          </cell>
          <cell r="E51">
            <v>1.8813253058187134</v>
          </cell>
          <cell r="F51">
            <v>2.9484917515065714</v>
          </cell>
          <cell r="G51">
            <v>2.9205600931096729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3.5795166415031392E-4</v>
          </cell>
          <cell r="F52">
            <v>1.139824811525358E-3</v>
          </cell>
          <cell r="G52">
            <v>9.9216202921295453E-4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2.6761659499527845E-4</v>
          </cell>
          <cell r="F53">
            <v>3.1952429607807423E-4</v>
          </cell>
          <cell r="G53">
            <v>2.1324493413270269E-4</v>
          </cell>
        </row>
        <row r="54">
          <cell r="B54">
            <v>2.6453657149345027</v>
          </cell>
          <cell r="C54">
            <v>3.0586113943811775</v>
          </cell>
          <cell r="D54">
            <v>3.0564467191337656</v>
          </cell>
          <cell r="E54">
            <v>3.0462023573397907</v>
          </cell>
          <cell r="F54">
            <v>2.9632767721707078</v>
          </cell>
          <cell r="G54">
            <v>2.8846517352394074</v>
          </cell>
        </row>
        <row r="55">
          <cell r="B55">
            <v>1.6526505646260456</v>
          </cell>
          <cell r="C55">
            <v>1.7385140826178931</v>
          </cell>
          <cell r="D55">
            <v>1.364449181971499</v>
          </cell>
          <cell r="E55">
            <v>3.4409347757632736</v>
          </cell>
          <cell r="F55">
            <v>6.6120606132146733</v>
          </cell>
          <cell r="G55">
            <v>6.9342682161212519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2.0396000328309401E-3</v>
          </cell>
          <cell r="F56">
            <v>2.2335022309417701E-3</v>
          </cell>
          <cell r="G56">
            <v>1.1361656253157635E-3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4.8445679178615809E-4</v>
          </cell>
          <cell r="F57">
            <v>8.6078416308961567E-4</v>
          </cell>
          <cell r="G57">
            <v>7.5048937543619983E-4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1.6995053311694031E-4</v>
          </cell>
          <cell r="F58">
            <v>3.8460769315265206E-4</v>
          </cell>
          <cell r="G58">
            <v>3.5464659434854593E-4</v>
          </cell>
        </row>
        <row r="63">
          <cell r="B63">
            <v>0.13500325897337487</v>
          </cell>
          <cell r="C63">
            <v>3.3105194375554643E-4</v>
          </cell>
          <cell r="D63">
            <v>3.3155888146721728E-4</v>
          </cell>
          <cell r="E63">
            <v>2.7614128545526157E-4</v>
          </cell>
          <cell r="F63">
            <v>3.0438968872427722E-4</v>
          </cell>
          <cell r="G63">
            <v>2.1238639682827725E-4</v>
          </cell>
        </row>
        <row r="64">
          <cell r="B64">
            <v>4.0064573164704062E-4</v>
          </cell>
          <cell r="C64">
            <v>3.6831774429854251E-4</v>
          </cell>
          <cell r="D64">
            <v>0</v>
          </cell>
          <cell r="E64">
            <v>0</v>
          </cell>
          <cell r="F64">
            <v>0</v>
          </cell>
          <cell r="G64">
            <v>3.8072764141129656E-7</v>
          </cell>
        </row>
        <row r="65">
          <cell r="B65">
            <v>3.5565095383444659E-4</v>
          </cell>
          <cell r="C65">
            <v>3.1962804952918308E-4</v>
          </cell>
          <cell r="D65">
            <v>0</v>
          </cell>
          <cell r="E65">
            <v>0</v>
          </cell>
          <cell r="F65">
            <v>0</v>
          </cell>
          <cell r="G65">
            <v>5.0908849503981109E-7</v>
          </cell>
        </row>
        <row r="66">
          <cell r="B66">
            <v>1.58572828528703E-4</v>
          </cell>
          <cell r="C66">
            <v>1.5825145293634375E-4</v>
          </cell>
          <cell r="D66">
            <v>1.5907396530530436E-4</v>
          </cell>
          <cell r="E66">
            <v>6.221473846952536E-4</v>
          </cell>
          <cell r="F66">
            <v>1.0025950805301483E-3</v>
          </cell>
          <cell r="G66">
            <v>7.1604178566611262E-4</v>
          </cell>
        </row>
        <row r="67">
          <cell r="B67">
            <v>3.7432429513778009E-4</v>
          </cell>
          <cell r="C67">
            <v>3.739287773980635E-4</v>
          </cell>
          <cell r="D67">
            <v>3.7585682975522654E-4</v>
          </cell>
          <cell r="E67">
            <v>3.560155165078311E-2</v>
          </cell>
          <cell r="F67">
            <v>2.9445730297555015E-2</v>
          </cell>
          <cell r="G67">
            <v>4.0472169457667434E-2</v>
          </cell>
        </row>
        <row r="68">
          <cell r="B68">
            <v>3.743370328979472E-4</v>
          </cell>
          <cell r="C68">
            <v>3.7394163101198559E-4</v>
          </cell>
          <cell r="D68">
            <v>3.7575727761806824E-4</v>
          </cell>
          <cell r="E68">
            <v>3.5605551537403482E-2</v>
          </cell>
          <cell r="F68">
            <v>2.944811366550891E-2</v>
          </cell>
          <cell r="G68">
            <v>4.0473528123418617E-2</v>
          </cell>
        </row>
        <row r="69">
          <cell r="B69">
            <v>1.5921427328527819E-4</v>
          </cell>
          <cell r="C69">
            <v>1.5889298628216943E-4</v>
          </cell>
          <cell r="D69">
            <v>1.5965685414215215E-4</v>
          </cell>
          <cell r="E69">
            <v>6.2938465196116494E-4</v>
          </cell>
          <cell r="F69">
            <v>1.0030601739792122E-3</v>
          </cell>
          <cell r="G69">
            <v>6.7567642284809546E-4</v>
          </cell>
        </row>
        <row r="90">
          <cell r="B90">
            <v>2.0280739443894213</v>
          </cell>
          <cell r="C90">
            <v>8.5301074030811692E-6</v>
          </cell>
          <cell r="D90">
            <v>1.5687869378182225E-4</v>
          </cell>
          <cell r="E90">
            <v>1.1405466238776423</v>
          </cell>
          <cell r="F90">
            <v>2.0717037356978167E-3</v>
          </cell>
          <cell r="G90">
            <v>1.2752029009668532E-3</v>
          </cell>
        </row>
        <row r="91">
          <cell r="B91">
            <v>1.1839496304194783</v>
          </cell>
          <cell r="C91">
            <v>2.7794923112709277E-5</v>
          </cell>
          <cell r="D91">
            <v>1.5827322083551096E-4</v>
          </cell>
          <cell r="E91">
            <v>1.4450919483201648E-4</v>
          </cell>
          <cell r="F91">
            <v>1.6684614969109872E-4</v>
          </cell>
          <cell r="G91">
            <v>6.2947883092361219E-5</v>
          </cell>
        </row>
        <row r="92">
          <cell r="B92">
            <v>1.4500004029776008</v>
          </cell>
          <cell r="C92">
            <v>3.8019429813686556</v>
          </cell>
          <cell r="D92">
            <v>3.1938405927476659</v>
          </cell>
          <cell r="E92">
            <v>0.74445029248687866</v>
          </cell>
          <cell r="F92">
            <v>0</v>
          </cell>
          <cell r="G92">
            <v>0</v>
          </cell>
        </row>
        <row r="93">
          <cell r="B93">
            <v>0.21541659685441497</v>
          </cell>
          <cell r="C93">
            <v>0.34460054443469124</v>
          </cell>
          <cell r="D93">
            <v>1.3071628098714253E-4</v>
          </cell>
          <cell r="E93">
            <v>8.2295143405892139E-5</v>
          </cell>
          <cell r="F93">
            <v>8.3317148207442035E-5</v>
          </cell>
          <cell r="G93">
            <v>4.2023041957773065E-5</v>
          </cell>
        </row>
        <row r="94">
          <cell r="B94">
            <v>3.6874879493594133</v>
          </cell>
          <cell r="C94">
            <v>3.3279579074714705</v>
          </cell>
          <cell r="D94">
            <v>2.8533081482727098</v>
          </cell>
          <cell r="E94">
            <v>2.207836102862053</v>
          </cell>
          <cell r="F94">
            <v>1.3219153429206132</v>
          </cell>
          <cell r="G94">
            <v>0.79148091225868877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1.1303273534857982E-5</v>
          </cell>
          <cell r="G96">
            <v>9.2334061819937109E-6</v>
          </cell>
        </row>
        <row r="97">
          <cell r="B97">
            <v>0</v>
          </cell>
          <cell r="C97">
            <v>2.3294163952589093</v>
          </cell>
          <cell r="D97">
            <v>2.4000000474840109</v>
          </cell>
          <cell r="E97">
            <v>2.5224242048210033</v>
          </cell>
          <cell r="F97">
            <v>2.7863259614757383</v>
          </cell>
          <cell r="G97">
            <v>3.0778372764174913</v>
          </cell>
        </row>
      </sheetData>
      <sheetData sheetId="34">
        <row r="14">
          <cell r="B14">
            <v>3.0805587219222113</v>
          </cell>
          <cell r="C14">
            <v>3.0805584041298815</v>
          </cell>
          <cell r="D14">
            <v>2.2372994222023785</v>
          </cell>
          <cell r="E14">
            <v>2.2285120053512903</v>
          </cell>
          <cell r="F14">
            <v>1.2356793100654835</v>
          </cell>
          <cell r="G14">
            <v>0</v>
          </cell>
        </row>
        <row r="15">
          <cell r="B15">
            <v>7.3394300010600002</v>
          </cell>
          <cell r="C15">
            <v>7.3400181416264756</v>
          </cell>
          <cell r="D15">
            <v>7.3409111589188258</v>
          </cell>
          <cell r="E15">
            <v>7.3409793545582689</v>
          </cell>
          <cell r="F15">
            <v>7.4150283645939989</v>
          </cell>
          <cell r="G15">
            <v>7.6415496226289417</v>
          </cell>
        </row>
        <row r="16">
          <cell r="B16">
            <v>4.7247299999999992</v>
          </cell>
          <cell r="C16">
            <v>4.8071615577602804</v>
          </cell>
          <cell r="D16">
            <v>4.8581899289833004</v>
          </cell>
          <cell r="E16">
            <v>4.8619476272414337</v>
          </cell>
          <cell r="F16">
            <v>4.8619495624694142</v>
          </cell>
          <cell r="G16">
            <v>4.8619496446172272</v>
          </cell>
        </row>
        <row r="17">
          <cell r="B17">
            <v>3.3394499999999998</v>
          </cell>
          <cell r="C17">
            <v>3.9710728515468947</v>
          </cell>
          <cell r="D17">
            <v>4.3594939927613927</v>
          </cell>
          <cell r="E17">
            <v>4.3594940537052258</v>
          </cell>
          <cell r="F17">
            <v>4.3594954331162601</v>
          </cell>
          <cell r="G17">
            <v>4.3594954714715923</v>
          </cell>
        </row>
        <row r="18">
          <cell r="B18">
            <v>7.756297654386804E-3</v>
          </cell>
          <cell r="C18">
            <v>3.3194122509411228E-4</v>
          </cell>
          <cell r="D18">
            <v>3.3068310989087246E-4</v>
          </cell>
          <cell r="E18">
            <v>3.306212082394731E-4</v>
          </cell>
          <cell r="F18">
            <v>3.3268950813053911E-4</v>
          </cell>
          <cell r="G18">
            <v>1.6809346805235516E-2</v>
          </cell>
        </row>
        <row r="19">
          <cell r="B19">
            <v>0.30586237616053702</v>
          </cell>
          <cell r="C19">
            <v>0.30586212161138704</v>
          </cell>
          <cell r="D19">
            <v>0.30586213734979251</v>
          </cell>
          <cell r="E19">
            <v>0.2793592612461947</v>
          </cell>
          <cell r="F19">
            <v>0.28892111684226679</v>
          </cell>
          <cell r="G19">
            <v>0.30268323345235548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0.15435425879176001</v>
          </cell>
          <cell r="G21">
            <v>0.99990824014545421</v>
          </cell>
        </row>
        <row r="22">
          <cell r="B22">
            <v>0</v>
          </cell>
          <cell r="C22">
            <v>0.25000002004091898</v>
          </cell>
          <cell r="D22">
            <v>2.5673880877519983E-2</v>
          </cell>
          <cell r="E22">
            <v>2.566994471921899E-2</v>
          </cell>
          <cell r="F22">
            <v>2.566890417217299E-2</v>
          </cell>
          <cell r="G22">
            <v>8.4933654972293993E-5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4.3460808642303103E-2</v>
          </cell>
          <cell r="C24">
            <v>5.4123657056287522E-6</v>
          </cell>
          <cell r="D24">
            <v>7.1168793498221916E-5</v>
          </cell>
          <cell r="E24">
            <v>4.2430718037907197E-2</v>
          </cell>
          <cell r="F24">
            <v>0.10860901414569836</v>
          </cell>
          <cell r="G24">
            <v>9.8593687478802206E-2</v>
          </cell>
        </row>
        <row r="25">
          <cell r="B25">
            <v>1.79016142669991E-5</v>
          </cell>
          <cell r="C25">
            <v>1.7491090323937253E-5</v>
          </cell>
          <cell r="D25">
            <v>6.0214761758187185E-5</v>
          </cell>
          <cell r="E25">
            <v>1.7536845875138971E-4</v>
          </cell>
          <cell r="F25">
            <v>1.6052787000973498E-4</v>
          </cell>
          <cell r="G25">
            <v>6.5681052311081638E-5</v>
          </cell>
        </row>
        <row r="26">
          <cell r="B26">
            <v>7.6766059706684403E-2</v>
          </cell>
          <cell r="C26">
            <v>7.1349518245334254E-2</v>
          </cell>
          <cell r="D26">
            <v>7.1349442637796009E-2</v>
          </cell>
          <cell r="E26">
            <v>7.1349557248490902E-2</v>
          </cell>
          <cell r="F26">
            <v>7.0779892969580802E-2</v>
          </cell>
          <cell r="G26">
            <v>7.099598475630102E-2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1.0813539217904913E-3</v>
          </cell>
          <cell r="C28">
            <v>1.122407989457893E-4</v>
          </cell>
          <cell r="D28">
            <v>1.073101578284389E-4</v>
          </cell>
          <cell r="E28">
            <v>9.7678762250939799E-5</v>
          </cell>
          <cell r="F28">
            <v>4.0010023360139769E-5</v>
          </cell>
          <cell r="G28">
            <v>2.3885820445196071E-5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1.6156083003043501E-2</v>
          </cell>
          <cell r="G29">
            <v>5.6965319048829961E-2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1.9495046560644299E-5</v>
          </cell>
          <cell r="G30">
            <v>1.9599421319358883E-5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2.1264743881582301E-5</v>
          </cell>
          <cell r="G32">
            <v>2.1285272685018199E-5</v>
          </cell>
        </row>
        <row r="33">
          <cell r="B33">
            <v>8.7120000000000003E-2</v>
          </cell>
          <cell r="C33">
            <v>9.0660017087967795E-2</v>
          </cell>
          <cell r="D33">
            <v>8.3656155771875448E-2</v>
          </cell>
          <cell r="E33">
            <v>0.1067688544030963</v>
          </cell>
          <cell r="F33">
            <v>0.17391480611765969</v>
          </cell>
          <cell r="G33">
            <v>0.28328863683692801</v>
          </cell>
        </row>
        <row r="34">
          <cell r="B34">
            <v>0</v>
          </cell>
          <cell r="C34">
            <v>0</v>
          </cell>
          <cell r="D34">
            <v>2.45969851606008E-4</v>
          </cell>
          <cell r="E34">
            <v>2.4937399105534673E-4</v>
          </cell>
          <cell r="F34">
            <v>2.855876682257078E-4</v>
          </cell>
          <cell r="G34">
            <v>3.0706220359146984E-4</v>
          </cell>
        </row>
        <row r="35">
          <cell r="B35">
            <v>1.1186210000000001</v>
          </cell>
          <cell r="C35">
            <v>1.6529273607771546</v>
          </cell>
          <cell r="D35">
            <v>3.0611869616865501</v>
          </cell>
          <cell r="E35">
            <v>3.5487616894237899</v>
          </cell>
          <cell r="F35">
            <v>4.7693571430814563</v>
          </cell>
          <cell r="G35">
            <v>6.4096878437397899</v>
          </cell>
        </row>
        <row r="36">
          <cell r="B36">
            <v>0.67885700000000004</v>
          </cell>
          <cell r="C36">
            <v>1.1559094861221746</v>
          </cell>
          <cell r="D36">
            <v>1.6864196862607275</v>
          </cell>
          <cell r="E36">
            <v>1.6495448602566589</v>
          </cell>
          <cell r="F36">
            <v>0.84357462228703095</v>
          </cell>
          <cell r="G36">
            <v>1.4326922022731331E-4</v>
          </cell>
        </row>
        <row r="37">
          <cell r="B37">
            <v>0.27424799999999999</v>
          </cell>
          <cell r="C37">
            <v>0.43896835930056566</v>
          </cell>
          <cell r="D37">
            <v>0.48321941463992596</v>
          </cell>
          <cell r="E37">
            <v>0.56018377696645305</v>
          </cell>
          <cell r="F37">
            <v>0.75283990615474683</v>
          </cell>
          <cell r="G37">
            <v>1.0117511639017291</v>
          </cell>
        </row>
        <row r="38">
          <cell r="B38">
            <v>0.90292899999999998</v>
          </cell>
          <cell r="C38">
            <v>1.1231012833877589</v>
          </cell>
          <cell r="D38">
            <v>1.175229053089814</v>
          </cell>
          <cell r="E38">
            <v>1.3624227686728969</v>
          </cell>
          <cell r="F38">
            <v>1.8310163626972891</v>
          </cell>
          <cell r="G38">
            <v>2.4607417278636401</v>
          </cell>
        </row>
        <row r="39">
          <cell r="B39">
            <v>6.3349832537398454E-2</v>
          </cell>
          <cell r="C39">
            <v>5.8000513459760303E-2</v>
          </cell>
          <cell r="D39">
            <v>7.102522691028218E-2</v>
          </cell>
          <cell r="E39">
            <v>0.11929637726045593</v>
          </cell>
          <cell r="F39">
            <v>5.8810394639295306E-2</v>
          </cell>
          <cell r="G39">
            <v>1.5292770617498671E-2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8.3052984975716497E-3</v>
          </cell>
          <cell r="C41">
            <v>6.4051018825705894E-3</v>
          </cell>
          <cell r="D41">
            <v>1.0644856443979483E-2</v>
          </cell>
          <cell r="E41">
            <v>1.0645213895896394E-2</v>
          </cell>
          <cell r="F41">
            <v>9.8712324064477983E-5</v>
          </cell>
          <cell r="G41">
            <v>2.3624243987299419E-5</v>
          </cell>
        </row>
        <row r="42">
          <cell r="B42">
            <v>6.3787334633501197E-3</v>
          </cell>
          <cell r="C42">
            <v>6.3771727063051294E-3</v>
          </cell>
          <cell r="D42">
            <v>4.6234889286964197E-2</v>
          </cell>
          <cell r="E42">
            <v>4.6234994948789437E-2</v>
          </cell>
          <cell r="F42">
            <v>0.16308024507962129</v>
          </cell>
          <cell r="G42">
            <v>0.20305657506772989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2.14182707824404E-2</v>
          </cell>
          <cell r="C44">
            <v>1.370004735367087E-2</v>
          </cell>
          <cell r="D44">
            <v>1.370002007520859E-2</v>
          </cell>
          <cell r="E44">
            <v>1.3545695543820919E-2</v>
          </cell>
          <cell r="F44">
            <v>1.3325128621911007E-2</v>
          </cell>
          <cell r="G44">
            <v>1.3189900358229031E-2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3.7653918151976899E-5</v>
          </cell>
          <cell r="F46">
            <v>1.0356810821194648E-4</v>
          </cell>
          <cell r="G46">
            <v>7.9493724418065295E-5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1.6371720568790101E-5</v>
          </cell>
          <cell r="F47">
            <v>2.8345650573576202E-5</v>
          </cell>
          <cell r="G47">
            <v>2.004936815307078E-5</v>
          </cell>
        </row>
        <row r="48">
          <cell r="B48">
            <v>1.7685274690392196E-3</v>
          </cell>
          <cell r="C48">
            <v>2.427564889255087E-4</v>
          </cell>
          <cell r="D48">
            <v>7.1385379357622E-2</v>
          </cell>
          <cell r="E48">
            <v>7.6319163018288436E-2</v>
          </cell>
          <cell r="F48">
            <v>0.11266723124711439</v>
          </cell>
          <cell r="G48">
            <v>0.1099412069266248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3.0520185900563701E-6</v>
          </cell>
          <cell r="F49">
            <v>9.3994602224522896E-6</v>
          </cell>
          <cell r="G49">
            <v>7.5337463767744474E-6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3.2539979292690398E-5</v>
          </cell>
          <cell r="F50">
            <v>4.8909420441362886E-5</v>
          </cell>
          <cell r="G50">
            <v>3.7925364636041651E-5</v>
          </cell>
        </row>
        <row r="51">
          <cell r="B51">
            <v>8.3523366364512703E-3</v>
          </cell>
          <cell r="C51">
            <v>9.5429246829710165E-5</v>
          </cell>
          <cell r="D51">
            <v>2.2011141977634981E-2</v>
          </cell>
          <cell r="E51">
            <v>4.1832478830099107E-2</v>
          </cell>
          <cell r="F51">
            <v>6.6634137720565562E-2</v>
          </cell>
          <cell r="G51">
            <v>6.7179140924933003E-2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1.326081839729934E-5</v>
          </cell>
          <cell r="F52">
            <v>4.4261123401216913E-5</v>
          </cell>
          <cell r="G52">
            <v>3.9341856515445268E-5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2.2353577631051498E-6</v>
          </cell>
          <cell r="F53">
            <v>3.2922620038586213E-6</v>
          </cell>
          <cell r="G53">
            <v>4.5492062149990223E-6</v>
          </cell>
        </row>
        <row r="54">
          <cell r="B54">
            <v>7.35127E-2</v>
          </cell>
          <cell r="C54">
            <v>8.5094671143946254E-2</v>
          </cell>
          <cell r="D54">
            <v>8.5139049972270231E-2</v>
          </cell>
          <cell r="E54">
            <v>8.5139071644264513E-2</v>
          </cell>
          <cell r="F54">
            <v>8.5139092891195978E-2</v>
          </cell>
          <cell r="G54">
            <v>8.5139098307548081E-2</v>
          </cell>
        </row>
        <row r="55">
          <cell r="B55">
            <v>3.4885854042866593E-2</v>
          </cell>
          <cell r="C55">
            <v>3.673095873414696E-2</v>
          </cell>
          <cell r="D55">
            <v>2.882500212285722E-2</v>
          </cell>
          <cell r="E55">
            <v>7.2698392608655599E-2</v>
          </cell>
          <cell r="F55">
            <v>0.13969710031384519</v>
          </cell>
          <cell r="G55">
            <v>0.14649846800379937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3.8307176209191001E-5</v>
          </cell>
          <cell r="F56">
            <v>4.3546130460366047E-5</v>
          </cell>
          <cell r="G56">
            <v>2.2818929421080378E-5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1.34716162745177E-5</v>
          </cell>
          <cell r="F57">
            <v>2.7196389611208725E-5</v>
          </cell>
          <cell r="G57">
            <v>2.5212446576722306E-5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5.96534119962584E-6</v>
          </cell>
          <cell r="F58">
            <v>1.3612445741845857E-5</v>
          </cell>
          <cell r="G58">
            <v>1.274245334332417E-5</v>
          </cell>
        </row>
        <row r="63">
          <cell r="B63">
            <v>0.1</v>
          </cell>
          <cell r="C63">
            <v>2.4665937314408137E-4</v>
          </cell>
          <cell r="D63">
            <v>2.4564344326830079E-4</v>
          </cell>
          <cell r="E63">
            <v>2.2612841912249271E-4</v>
          </cell>
          <cell r="F63">
            <v>2.2601917386463888E-4</v>
          </cell>
          <cell r="G63">
            <v>2.2593873349527338E-4</v>
          </cell>
        </row>
        <row r="64">
          <cell r="B64">
            <v>5.9284517328304601E-5</v>
          </cell>
          <cell r="C64">
            <v>5.9361870672031451E-5</v>
          </cell>
          <cell r="D64">
            <v>5.9336510530418914E-5</v>
          </cell>
          <cell r="E64">
            <v>4.3402066968470708E-5</v>
          </cell>
          <cell r="F64">
            <v>4.8466403906841973E-5</v>
          </cell>
          <cell r="G64">
            <v>4.8592387972729571E-5</v>
          </cell>
        </row>
        <row r="65">
          <cell r="B65">
            <v>4.3967616481889999E-5</v>
          </cell>
          <cell r="C65">
            <v>4.4025082014723402E-5</v>
          </cell>
          <cell r="D65">
            <v>4.4015597907883582E-5</v>
          </cell>
          <cell r="E65">
            <v>3.2219887662060736E-5</v>
          </cell>
          <cell r="F65">
            <v>4.1370264810126855E-5</v>
          </cell>
          <cell r="G65">
            <v>3.1001881095449412E-5</v>
          </cell>
        </row>
        <row r="66">
          <cell r="B66">
            <v>5.8442860001717762E-5</v>
          </cell>
          <cell r="C66">
            <v>5.8503489735876187E-5</v>
          </cell>
          <cell r="D66">
            <v>5.8751077704807697E-5</v>
          </cell>
          <cell r="E66">
            <v>2.3027874696404611E-4</v>
          </cell>
          <cell r="F66">
            <v>3.7102594199481693E-4</v>
          </cell>
          <cell r="G66">
            <v>2.648466996080861E-4</v>
          </cell>
        </row>
        <row r="67">
          <cell r="B67">
            <v>1.3816919108630463E-4</v>
          </cell>
          <cell r="C67">
            <v>1.3833528363635736E-4</v>
          </cell>
          <cell r="D67">
            <v>1.3890955019661369E-4</v>
          </cell>
          <cell r="E67">
            <v>3.8039518568762296E-2</v>
          </cell>
          <cell r="F67">
            <v>4.5888326903931721E-2</v>
          </cell>
          <cell r="G67">
            <v>5.8167410245899845E-2</v>
          </cell>
        </row>
        <row r="68">
          <cell r="B68">
            <v>1.3817397860321138E-4</v>
          </cell>
          <cell r="C68">
            <v>1.3833993855805567E-4</v>
          </cell>
          <cell r="D68">
            <v>1.3891268025893749E-4</v>
          </cell>
          <cell r="E68">
            <v>3.8048552001531281E-2</v>
          </cell>
          <cell r="F68">
            <v>4.5892494814062372E-2</v>
          </cell>
          <cell r="G68">
            <v>5.8169403179230111E-2</v>
          </cell>
        </row>
        <row r="69">
          <cell r="B69">
            <v>5.8677008162464405E-5</v>
          </cell>
          <cell r="C69">
            <v>5.8737461721141853E-5</v>
          </cell>
          <cell r="D69">
            <v>5.8985144523396985E-5</v>
          </cell>
          <cell r="E69">
            <v>2.3295421198735967E-4</v>
          </cell>
          <cell r="F69">
            <v>3.7116671595262447E-4</v>
          </cell>
          <cell r="G69">
            <v>2.4985832892804343E-4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2.9184796141615518E-3</v>
          </cell>
          <cell r="F72">
            <v>7.0318812137039974E-3</v>
          </cell>
          <cell r="G72">
            <v>4.7253486077345318E-3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3.0355719062939387E-4</v>
          </cell>
          <cell r="F157">
            <v>1.4455492837625486E-3</v>
          </cell>
          <cell r="G157">
            <v>3.7898370561624821E-3</v>
          </cell>
        </row>
      </sheetData>
      <sheetData sheetId="42">
        <row r="5">
          <cell r="B5">
            <v>0.60241013178238134</v>
          </cell>
          <cell r="C5">
            <v>0</v>
          </cell>
          <cell r="D5">
            <v>0.55201217060559693</v>
          </cell>
          <cell r="E5">
            <v>1.3862529346062055E-4</v>
          </cell>
          <cell r="F5">
            <v>8.9670000996954649E-5</v>
          </cell>
          <cell r="G5">
            <v>6.2738386429726659E-5</v>
          </cell>
        </row>
        <row r="12">
          <cell r="B12">
            <v>3.5904607072020499E-2</v>
          </cell>
          <cell r="C12">
            <v>0</v>
          </cell>
          <cell r="D12">
            <v>4.2725931956275859E-5</v>
          </cell>
          <cell r="E12">
            <v>1.4394139406630174E-5</v>
          </cell>
          <cell r="F12">
            <v>2.0441186433744954E-5</v>
          </cell>
          <cell r="G12">
            <v>1.3338461849318469E-5</v>
          </cell>
        </row>
        <row r="19">
          <cell r="B19">
            <v>1.3280004355386967</v>
          </cell>
          <cell r="C19">
            <v>3.3104687536437738</v>
          </cell>
          <cell r="D19">
            <v>3.3104700575789621</v>
          </cell>
          <cell r="E19">
            <v>3.310481238476898</v>
          </cell>
          <cell r="F19">
            <v>3.3104843417116459</v>
          </cell>
          <cell r="G19">
            <v>3.4856860002212189</v>
          </cell>
        </row>
        <row r="20">
          <cell r="B20">
            <v>5.6293838931847251</v>
          </cell>
          <cell r="C20">
            <v>5.637167967726854</v>
          </cell>
          <cell r="D20">
            <v>5.4280001790035612</v>
          </cell>
          <cell r="E20">
            <v>5.4465651881057164</v>
          </cell>
          <cell r="F20">
            <v>5.3028465953636434</v>
          </cell>
          <cell r="G20">
            <v>4.9781888768354481</v>
          </cell>
        </row>
        <row r="21">
          <cell r="B21">
            <v>0</v>
          </cell>
          <cell r="C21">
            <v>0</v>
          </cell>
          <cell r="D21">
            <v>4.2855685641839774E-5</v>
          </cell>
          <cell r="E21">
            <v>3.1599661537766651E-5</v>
          </cell>
          <cell r="F21">
            <v>5.3419722013833898E-5</v>
          </cell>
          <cell r="G21">
            <v>6.0581757283016299E-5</v>
          </cell>
        </row>
        <row r="28">
          <cell r="B28">
            <v>3.4124410367349753E-3</v>
          </cell>
          <cell r="C28">
            <v>3.676363327447829E-3</v>
          </cell>
          <cell r="D28">
            <v>3.6845855334191216E-3</v>
          </cell>
          <cell r="E28">
            <v>3.6844579505986709E-3</v>
          </cell>
          <cell r="F28">
            <v>3.7994772783564875E-3</v>
          </cell>
          <cell r="G28">
            <v>3.8244026539571616E-3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2.4735904759173853E-3</v>
          </cell>
          <cell r="F29">
            <v>6.4908108158717275E-3</v>
          </cell>
          <cell r="G29">
            <v>6.5061345508052575E-3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3.8280896952561005E-5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8">
          <cell r="B38">
            <v>1.2890705975655619</v>
          </cell>
          <cell r="C38">
            <v>4.3162118024741334</v>
          </cell>
          <cell r="D38">
            <v>4.316210578785352</v>
          </cell>
          <cell r="E38">
            <v>4.3161983318459676</v>
          </cell>
          <cell r="F38">
            <v>4.3158774833550835</v>
          </cell>
          <cell r="G38">
            <v>4.1238991390409181</v>
          </cell>
        </row>
        <row r="39">
          <cell r="B39">
            <v>1.1764709882060735</v>
          </cell>
          <cell r="C39">
            <v>3.9391930699165574</v>
          </cell>
          <cell r="D39">
            <v>3.9391919531163175</v>
          </cell>
          <cell r="E39">
            <v>3.9391807759403723</v>
          </cell>
          <cell r="F39">
            <v>3.938887953389115</v>
          </cell>
          <cell r="G39">
            <v>3.7636788121085729</v>
          </cell>
        </row>
      </sheetData>
      <sheetData sheetId="43">
        <row r="3">
          <cell r="B3">
            <v>48.063397652170998</v>
          </cell>
          <cell r="C3">
            <v>50.546771012295579</v>
          </cell>
          <cell r="D3">
            <v>52.134501353408041</v>
          </cell>
          <cell r="E3">
            <v>53.585449562414389</v>
          </cell>
          <cell r="F3">
            <v>55.066240012673681</v>
          </cell>
          <cell r="G3">
            <v>56.762812186279795</v>
          </cell>
        </row>
        <row r="6">
          <cell r="B6">
            <v>0</v>
          </cell>
          <cell r="C6">
            <v>4.894188878452594</v>
          </cell>
          <cell r="D6">
            <v>4.8941890220746211</v>
          </cell>
          <cell r="E6">
            <v>4.8941920686495832</v>
          </cell>
          <cell r="F6">
            <v>4.8942212546948669</v>
          </cell>
          <cell r="G6">
            <v>4.8942343332596838</v>
          </cell>
        </row>
        <row r="11">
          <cell r="B11">
            <v>60.070000668634535</v>
          </cell>
          <cell r="C11">
            <v>62.339943658326668</v>
          </cell>
          <cell r="D11">
            <v>63.939887712114185</v>
          </cell>
          <cell r="E11">
            <v>65.592007845058006</v>
          </cell>
          <cell r="F11">
            <v>67.896787907977</v>
          </cell>
          <cell r="G11">
            <v>70.084352254428325</v>
          </cell>
        </row>
        <row r="18">
          <cell r="B18">
            <v>3.5600006457603204</v>
          </cell>
          <cell r="C18">
            <v>3.4647169942733389</v>
          </cell>
          <cell r="D18">
            <v>3.2132939812462782</v>
          </cell>
          <cell r="E18">
            <v>3.0271423380016049</v>
          </cell>
          <cell r="F18">
            <v>2.562158924025054</v>
          </cell>
          <cell r="G18">
            <v>2.1148578688391484</v>
          </cell>
        </row>
        <row r="19">
          <cell r="B19">
            <v>12.728639530200477</v>
          </cell>
          <cell r="C19">
            <v>13.638425532924821</v>
          </cell>
          <cell r="D19">
            <v>23.391561541407576</v>
          </cell>
          <cell r="E19">
            <v>23.322696463773831</v>
          </cell>
          <cell r="F19">
            <v>21.847996305473369</v>
          </cell>
          <cell r="G19">
            <v>24.182114803647355</v>
          </cell>
        </row>
        <row r="21">
          <cell r="B21">
            <v>7.7980407754846262</v>
          </cell>
          <cell r="C21">
            <v>8.0801402883928581</v>
          </cell>
          <cell r="D21">
            <v>5.6082588025184537</v>
          </cell>
          <cell r="E21">
            <v>5.5456282812171276</v>
          </cell>
          <cell r="F21">
            <v>5.4553193243805733</v>
          </cell>
          <cell r="G21">
            <v>5.3999664293598029</v>
          </cell>
        </row>
        <row r="22">
          <cell r="B22">
            <v>6.762755789151853E-2</v>
          </cell>
          <cell r="C22">
            <v>8.5488346665263865E-2</v>
          </cell>
          <cell r="D22">
            <v>8.5488474297683054E-2</v>
          </cell>
          <cell r="E22">
            <v>8.5488440361574547E-2</v>
          </cell>
          <cell r="F22">
            <v>8.5488407583738157E-2</v>
          </cell>
          <cell r="G22">
            <v>8.5488293119343181E-2</v>
          </cell>
        </row>
        <row r="23">
          <cell r="B23">
            <v>0</v>
          </cell>
          <cell r="C23">
            <v>0</v>
          </cell>
          <cell r="D23">
            <v>2.5997841842905801E-4</v>
          </cell>
          <cell r="E23">
            <v>1.1194882945100254E-3</v>
          </cell>
          <cell r="F23">
            <v>1.2806310312916409E-3</v>
          </cell>
          <cell r="G23">
            <v>1.2850122078356262E-3</v>
          </cell>
        </row>
        <row r="24">
          <cell r="B24">
            <v>0.74846113808354275</v>
          </cell>
          <cell r="C24">
            <v>0.94972865167530285</v>
          </cell>
          <cell r="D24">
            <v>1.0295962373895877</v>
          </cell>
          <cell r="E24">
            <v>1.0743242273713984</v>
          </cell>
          <cell r="F24">
            <v>1.1362853029883067</v>
          </cell>
          <cell r="G24">
            <v>1.3710933512337784</v>
          </cell>
        </row>
        <row r="33">
          <cell r="B33">
            <v>12.006603016463535</v>
          </cell>
          <cell r="C33">
            <v>12.710040019445564</v>
          </cell>
          <cell r="D33">
            <v>12.722240838617038</v>
          </cell>
          <cell r="E33">
            <v>12.923434871406169</v>
          </cell>
          <cell r="F33">
            <v>13.332018090033419</v>
          </cell>
          <cell r="G33">
            <v>13.823081491246956</v>
          </cell>
        </row>
        <row r="34">
          <cell r="B34">
            <v>8.8978004386684084</v>
          </cell>
          <cell r="C34">
            <v>8.104699042679405</v>
          </cell>
          <cell r="D34">
            <v>7.9425331684273681</v>
          </cell>
          <cell r="E34">
            <v>6.4702320025097126</v>
          </cell>
          <cell r="F34">
            <v>3.3284608652686396</v>
          </cell>
          <cell r="G34">
            <v>0.25100393769171414</v>
          </cell>
        </row>
        <row r="35">
          <cell r="B35">
            <v>2.7300005932314551</v>
          </cell>
          <cell r="C35">
            <v>1.1432502141765444</v>
          </cell>
          <cell r="D35">
            <v>6.7287394843146503E-4</v>
          </cell>
          <cell r="E35">
            <v>1.9290157182847914E-4</v>
          </cell>
          <cell r="F35">
            <v>2.4930093175579593E-4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2.963069582359762E-5</v>
          </cell>
          <cell r="E36">
            <v>3.5056469694358193E-5</v>
          </cell>
          <cell r="F36">
            <v>5.4175678184110848E-5</v>
          </cell>
          <cell r="G36">
            <v>5.454428242733854E-5</v>
          </cell>
        </row>
        <row r="37">
          <cell r="B37">
            <v>35.251466218646371</v>
          </cell>
          <cell r="C37">
            <v>29.813618745128139</v>
          </cell>
          <cell r="D37">
            <v>23.780880006491</v>
          </cell>
          <cell r="E37">
            <v>26.905396573154746</v>
          </cell>
          <cell r="F37">
            <v>36.386258854764478</v>
          </cell>
          <cell r="G37">
            <v>35.896950232913341</v>
          </cell>
        </row>
        <row r="38">
          <cell r="B38">
            <v>0.30089391043785535</v>
          </cell>
          <cell r="C38">
            <v>0.98117780448140113</v>
          </cell>
          <cell r="D38">
            <v>0.85140318907696555</v>
          </cell>
          <cell r="E38">
            <v>0.79044231956662125</v>
          </cell>
          <cell r="F38">
            <v>1.0340784773339042</v>
          </cell>
          <cell r="G38">
            <v>1.0709480924309904</v>
          </cell>
        </row>
        <row r="39">
          <cell r="B39">
            <v>0.43672431990225336</v>
          </cell>
          <cell r="C39">
            <v>0.55206531134699877</v>
          </cell>
          <cell r="D39">
            <v>1.3657075450763949</v>
          </cell>
          <cell r="E39">
            <v>1.3777426949429847</v>
          </cell>
          <cell r="F39">
            <v>1.4554907860175585</v>
          </cell>
          <cell r="G39">
            <v>1.4554946915279989</v>
          </cell>
        </row>
        <row r="55">
          <cell r="B55">
            <v>9.8138874912256711</v>
          </cell>
          <cell r="C55">
            <v>10.335082720570634</v>
          </cell>
          <cell r="D55">
            <v>10.335083345017313</v>
          </cell>
          <cell r="E55">
            <v>10.526404888570479</v>
          </cell>
          <cell r="F55">
            <v>10.914857589757615</v>
          </cell>
          <cell r="G55">
            <v>11.349304431320034</v>
          </cell>
        </row>
        <row r="56">
          <cell r="B56">
            <v>1.1081287334153798</v>
          </cell>
          <cell r="C56">
            <v>1.4007909870011725</v>
          </cell>
          <cell r="D56">
            <v>1.4863520972587148</v>
          </cell>
          <cell r="E56">
            <v>1.4863581568083633</v>
          </cell>
          <cell r="F56">
            <v>1.4863613826739412</v>
          </cell>
          <cell r="G56">
            <v>1.587592937765812</v>
          </cell>
        </row>
        <row r="57">
          <cell r="B57">
            <v>6.9177029013254936</v>
          </cell>
          <cell r="C57">
            <v>6.3112903117374861</v>
          </cell>
          <cell r="D57">
            <v>6.2000162728115207</v>
          </cell>
          <cell r="E57">
            <v>5.0710776260056036</v>
          </cell>
          <cell r="F57">
            <v>2.6296589122258878</v>
          </cell>
          <cell r="G57">
            <v>0.19992500762441545</v>
          </cell>
        </row>
        <row r="58">
          <cell r="B58">
            <v>1.8458216510986154</v>
          </cell>
          <cell r="C58">
            <v>0.77632405793658199</v>
          </cell>
          <cell r="D58">
            <v>4.5986728913112896E-4</v>
          </cell>
          <cell r="E58">
            <v>1.3324676074052204E-4</v>
          </cell>
          <cell r="F58">
            <v>1.7585064473724457E-4</v>
          </cell>
          <cell r="G58">
            <v>0</v>
          </cell>
        </row>
        <row r="59">
          <cell r="B59">
            <v>28.619768332191274</v>
          </cell>
          <cell r="C59">
            <v>24.811612549191995</v>
          </cell>
          <cell r="D59">
            <v>19.857867206875241</v>
          </cell>
          <cell r="E59">
            <v>22.347408871984108</v>
          </cell>
          <cell r="F59">
            <v>30.308436142302522</v>
          </cell>
          <cell r="G59">
            <v>29.964292886626051</v>
          </cell>
        </row>
        <row r="60">
          <cell r="B60">
            <v>0</v>
          </cell>
          <cell r="C60">
            <v>0</v>
          </cell>
          <cell r="D60">
            <v>3.4596727020779726E-2</v>
          </cell>
          <cell r="E60">
            <v>0.10818918263998074</v>
          </cell>
          <cell r="F60">
            <v>0.19387753867236227</v>
          </cell>
          <cell r="G60">
            <v>0.47165821516625406</v>
          </cell>
        </row>
        <row r="61">
          <cell r="B61">
            <v>2.3674004294306141</v>
          </cell>
          <cell r="C61">
            <v>2.307501518186045</v>
          </cell>
          <cell r="D61">
            <v>2.1448737324818916</v>
          </cell>
          <cell r="E61">
            <v>2.0281853664610776</v>
          </cell>
          <cell r="F61">
            <v>1.7294572737169112</v>
          </cell>
          <cell r="G61">
            <v>1.4381033508106187</v>
          </cell>
        </row>
        <row r="62">
          <cell r="B62">
            <v>5.1850537088786579</v>
          </cell>
          <cell r="C62">
            <v>5.5675575236674302</v>
          </cell>
          <cell r="D62">
            <v>12.093955288462919</v>
          </cell>
          <cell r="E62">
            <v>12.094023784730126</v>
          </cell>
          <cell r="F62">
            <v>10.829449130124516</v>
          </cell>
          <cell r="G62">
            <v>12.162054158774056</v>
          </cell>
        </row>
        <row r="63">
          <cell r="B63">
            <v>6.5822713890020328</v>
          </cell>
          <cell r="C63">
            <v>7.0678486080002871</v>
          </cell>
          <cell r="D63">
            <v>9.6467822768266842</v>
          </cell>
          <cell r="E63">
            <v>9.6981620322637596</v>
          </cell>
          <cell r="F63">
            <v>9.8012174216044503</v>
          </cell>
          <cell r="G63">
            <v>10.811054552587642</v>
          </cell>
        </row>
        <row r="64">
          <cell r="B64">
            <v>5.3111177788493666</v>
          </cell>
          <cell r="C64">
            <v>6.266938273012828</v>
          </cell>
          <cell r="D64">
            <v>5.1920026556345498</v>
          </cell>
          <cell r="E64">
            <v>4.6787098435828192</v>
          </cell>
          <cell r="F64">
            <v>2.4793874008458348E-3</v>
          </cell>
          <cell r="G64">
            <v>1.781508212204182E-3</v>
          </cell>
        </row>
        <row r="65">
          <cell r="B65">
            <v>0.46151792335062081</v>
          </cell>
          <cell r="C65">
            <v>0.5445750969298373</v>
          </cell>
          <cell r="D65">
            <v>0.54457521498472605</v>
          </cell>
          <cell r="E65">
            <v>0.54457526923531185</v>
          </cell>
          <cell r="F65">
            <v>0.54457553933929326</v>
          </cell>
          <cell r="G65">
            <v>0.54457580721106991</v>
          </cell>
        </row>
        <row r="66">
          <cell r="B66">
            <v>4.1173655294558822</v>
          </cell>
          <cell r="C66">
            <v>4.2663140722714274</v>
          </cell>
          <cell r="D66">
            <v>2.9611606477297419</v>
          </cell>
          <cell r="E66">
            <v>2.9280917324826459</v>
          </cell>
          <cell r="F66">
            <v>2.8804086032729455</v>
          </cell>
          <cell r="G66">
            <v>2.9375817375717332</v>
          </cell>
        </row>
        <row r="67">
          <cell r="B67">
            <v>6.762755789151853E-2</v>
          </cell>
          <cell r="C67">
            <v>8.5488346665263865E-2</v>
          </cell>
          <cell r="D67">
            <v>8.5488474297683054E-2</v>
          </cell>
          <cell r="E67">
            <v>8.5488440361574547E-2</v>
          </cell>
          <cell r="F67">
            <v>8.5488407583738157E-2</v>
          </cell>
          <cell r="G67">
            <v>8.5488293119343181E-2</v>
          </cell>
        </row>
        <row r="68">
          <cell r="B68">
            <v>0.31051099145050282</v>
          </cell>
          <cell r="C68">
            <v>0.39251843636771627</v>
          </cell>
          <cell r="D68">
            <v>0.97101806454931672</v>
          </cell>
          <cell r="E68">
            <v>0.97957505610446216</v>
          </cell>
          <cell r="F68">
            <v>1.0348539488584851</v>
          </cell>
          <cell r="G68">
            <v>1.0479561779001594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8.0532569132216289E-4</v>
          </cell>
          <cell r="F69">
            <v>8.8919098500951524E-4</v>
          </cell>
          <cell r="G69">
            <v>8.9222128460738541E-4</v>
          </cell>
        </row>
        <row r="70">
          <cell r="B70">
            <v>0</v>
          </cell>
          <cell r="C70">
            <v>3.9773215050381303</v>
          </cell>
          <cell r="D70">
            <v>3.9773345421637165</v>
          </cell>
          <cell r="E70">
            <v>3.9773360559693129</v>
          </cell>
          <cell r="F70">
            <v>4.3927636642430254</v>
          </cell>
          <cell r="G70">
            <v>4.3928192404875093</v>
          </cell>
        </row>
        <row r="71">
          <cell r="B71">
            <v>72.70817441756563</v>
          </cell>
          <cell r="C71">
            <v>74.111164006576843</v>
          </cell>
          <cell r="D71">
            <v>75.531566413403922</v>
          </cell>
          <cell r="E71">
            <v>76.55452487965168</v>
          </cell>
          <cell r="F71">
            <v>76.834949983406261</v>
          </cell>
          <cell r="G71">
            <v>76.995080526461507</v>
          </cell>
        </row>
      </sheetData>
      <sheetData sheetId="44">
        <row r="3">
          <cell r="B3">
            <v>56.994774574912441</v>
          </cell>
          <cell r="C3">
            <v>58.701894539826164</v>
          </cell>
          <cell r="D3">
            <v>61.415720076983902</v>
          </cell>
          <cell r="E3">
            <v>59.617900847355685</v>
          </cell>
          <cell r="F3">
            <v>56.337505564695817</v>
          </cell>
          <cell r="G3">
            <v>52.323586359907836</v>
          </cell>
        </row>
        <row r="6">
          <cell r="B6">
            <v>0</v>
          </cell>
          <cell r="C6">
            <v>6.9642332811691716</v>
          </cell>
          <cell r="D6">
            <v>0.43362297242285197</v>
          </cell>
          <cell r="E6">
            <v>0.41436880778396662</v>
          </cell>
          <cell r="F6">
            <v>0.36489960344643546</v>
          </cell>
          <cell r="G6">
            <v>0.3251577263306028</v>
          </cell>
        </row>
        <row r="11">
          <cell r="B11">
            <v>60.950000536692428</v>
          </cell>
          <cell r="C11">
            <v>60.244467362419428</v>
          </cell>
          <cell r="D11">
            <v>64.275385732544166</v>
          </cell>
          <cell r="E11">
            <v>62.884603531877936</v>
          </cell>
          <cell r="F11">
            <v>60.109843972525475</v>
          </cell>
          <cell r="G11">
            <v>56.402232913785717</v>
          </cell>
        </row>
        <row r="12">
          <cell r="B12">
            <v>30.256633786710971</v>
          </cell>
          <cell r="C12">
            <v>27.850000119416624</v>
          </cell>
          <cell r="D12">
            <v>18.80758160675872</v>
          </cell>
          <cell r="E12">
            <v>11.124880381586904</v>
          </cell>
          <cell r="F12">
            <v>5.7962282238841061</v>
          </cell>
          <cell r="G12">
            <v>1.4889423362614831</v>
          </cell>
        </row>
        <row r="13">
          <cell r="B13">
            <v>0</v>
          </cell>
          <cell r="C13">
            <v>0</v>
          </cell>
          <cell r="D13">
            <v>3.4225848463225261E-5</v>
          </cell>
          <cell r="E13">
            <v>3.7383762290017266E-5</v>
          </cell>
          <cell r="F13">
            <v>6.1194361556034553E-5</v>
          </cell>
          <cell r="G13">
            <v>3.6799183270883093E-5</v>
          </cell>
        </row>
        <row r="14">
          <cell r="B14">
            <v>25.270747582976728</v>
          </cell>
          <cell r="C14">
            <v>26.789701298656428</v>
          </cell>
          <cell r="D14">
            <v>23.709249616493175</v>
          </cell>
          <cell r="E14">
            <v>20.548330684549704</v>
          </cell>
          <cell r="F14">
            <v>14.201881688552675</v>
          </cell>
          <cell r="G14">
            <v>9.86477202462377</v>
          </cell>
        </row>
        <row r="15">
          <cell r="B15">
            <v>0.27793914642095119</v>
          </cell>
          <cell r="C15">
            <v>1.1515305615622187</v>
          </cell>
          <cell r="D15">
            <v>0.99053911600636502</v>
          </cell>
          <cell r="E15">
            <v>0.65996322283293618</v>
          </cell>
          <cell r="F15">
            <v>0.61523678070871191</v>
          </cell>
          <cell r="G15">
            <v>0.44939939154931635</v>
          </cell>
        </row>
        <row r="16">
          <cell r="B16">
            <v>1.4022767530725848</v>
          </cell>
          <cell r="C16">
            <v>1.5372230501612603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7.7268826878558823</v>
          </cell>
          <cell r="C17">
            <v>8.8747550900804875</v>
          </cell>
          <cell r="D17">
            <v>7.2306081039061212</v>
          </cell>
          <cell r="E17">
            <v>8.6677031141734098</v>
          </cell>
          <cell r="F17">
            <v>10.455933564729859</v>
          </cell>
          <cell r="G17">
            <v>10.139485818441219</v>
          </cell>
        </row>
        <row r="19">
          <cell r="B19">
            <v>0.62699335417326996</v>
          </cell>
          <cell r="C19">
            <v>0.68733148947450895</v>
          </cell>
          <cell r="D19">
            <v>0.68733260438261812</v>
          </cell>
          <cell r="E19">
            <v>0.68733374351646837</v>
          </cell>
          <cell r="F19">
            <v>5.8726507837972034E-3</v>
          </cell>
          <cell r="G19">
            <v>0.44535302210638311</v>
          </cell>
        </row>
        <row r="20">
          <cell r="B20">
            <v>0</v>
          </cell>
          <cell r="C20">
            <v>0</v>
          </cell>
          <cell r="D20">
            <v>2.8517419281513464E-4</v>
          </cell>
          <cell r="E20">
            <v>1.3303985753365926E-4</v>
          </cell>
          <cell r="F20">
            <v>1.2591896945328226E-4</v>
          </cell>
          <cell r="G20">
            <v>1.0626432870427084E-4</v>
          </cell>
        </row>
        <row r="21">
          <cell r="B21">
            <v>2.9295783497572656</v>
          </cell>
          <cell r="C21">
            <v>3.0972898991624342</v>
          </cell>
          <cell r="D21">
            <v>6.1660727172139804</v>
          </cell>
          <cell r="E21">
            <v>8.4739638567264546</v>
          </cell>
          <cell r="F21">
            <v>11.232235123763378</v>
          </cell>
          <cell r="G21">
            <v>13.655051758692466</v>
          </cell>
        </row>
        <row r="28">
          <cell r="B28">
            <v>3.955225961779985</v>
          </cell>
          <cell r="C28">
            <v>1.5425728225932622</v>
          </cell>
          <cell r="D28">
            <v>2.8596656555602546</v>
          </cell>
          <cell r="E28">
            <v>3.2667026845222509</v>
          </cell>
          <cell r="F28">
            <v>3.7723384078296545</v>
          </cell>
          <cell r="G28">
            <v>4.0786465538778796</v>
          </cell>
        </row>
        <row r="47">
          <cell r="B47">
            <v>4.261204872374206</v>
          </cell>
          <cell r="C47">
            <v>4.6176481769997952</v>
          </cell>
          <cell r="D47">
            <v>5.5697551549994806</v>
          </cell>
          <cell r="E47">
            <v>7.8326779091676606</v>
          </cell>
          <cell r="F47">
            <v>10.492380724853144</v>
          </cell>
          <cell r="G47">
            <v>12.740143701381962</v>
          </cell>
        </row>
        <row r="48">
          <cell r="B48">
            <v>24.843069408206294</v>
          </cell>
          <cell r="C48">
            <v>23.179168179673567</v>
          </cell>
          <cell r="D48">
            <v>15.969501850203754</v>
          </cell>
          <cell r="E48">
            <v>9.7140734384495424</v>
          </cell>
          <cell r="F48">
            <v>5.2934957620306156</v>
          </cell>
          <cell r="G48">
            <v>1.4141270691116863</v>
          </cell>
        </row>
        <row r="49">
          <cell r="B49">
            <v>24.189714031025499</v>
          </cell>
          <cell r="C49">
            <v>25.326919655907712</v>
          </cell>
          <cell r="D49">
            <v>18.409109339077766</v>
          </cell>
          <cell r="E49">
            <v>15.032833547797733</v>
          </cell>
          <cell r="F49">
            <v>9.3067741041915557</v>
          </cell>
          <cell r="G49">
            <v>5.4607523710798791</v>
          </cell>
        </row>
        <row r="50">
          <cell r="B50">
            <v>0</v>
          </cell>
          <cell r="C50">
            <v>0</v>
          </cell>
          <cell r="D50">
            <v>5.5271784717264829</v>
          </cell>
          <cell r="E50">
            <v>6.8198960457013511</v>
          </cell>
          <cell r="F50">
            <v>7.9526461579450771</v>
          </cell>
          <cell r="G50">
            <v>8.6516045892063893</v>
          </cell>
        </row>
        <row r="51">
          <cell r="B51">
            <v>2.0957135447186097</v>
          </cell>
          <cell r="C51">
            <v>2.2700582976015493</v>
          </cell>
          <cell r="D51">
            <v>1.9988460808354533</v>
          </cell>
          <cell r="E51">
            <v>2.8036896932040922</v>
          </cell>
          <cell r="F51">
            <v>4.3012086661339186</v>
          </cell>
          <cell r="G51">
            <v>4.3556297414579248</v>
          </cell>
        </row>
        <row r="52">
          <cell r="B52">
            <v>5.5539003162587139</v>
          </cell>
          <cell r="C52">
            <v>6.0159356461547304</v>
          </cell>
          <cell r="D52">
            <v>4.1696546021353962</v>
          </cell>
          <cell r="E52">
            <v>4.6979588992590511</v>
          </cell>
          <cell r="F52">
            <v>4.9398205895567449</v>
          </cell>
          <cell r="G52">
            <v>4.682076308310597</v>
          </cell>
        </row>
        <row r="53">
          <cell r="B53">
            <v>6.1735445695822717</v>
          </cell>
          <cell r="C53">
            <v>5.9947657215021719</v>
          </cell>
          <cell r="D53">
            <v>6.5028125465015618</v>
          </cell>
          <cell r="E53">
            <v>7.7034035991378573</v>
          </cell>
          <cell r="F53">
            <v>7.5801710443321113</v>
          </cell>
          <cell r="G53">
            <v>7.2615992024984335</v>
          </cell>
        </row>
        <row r="54">
          <cell r="B54">
            <v>1.8770700955730646</v>
          </cell>
          <cell r="C54">
            <v>2.1600820291150953</v>
          </cell>
          <cell r="D54">
            <v>0.46011599675274145</v>
          </cell>
          <cell r="E54">
            <v>0.90363898193431935</v>
          </cell>
          <cell r="F54">
            <v>1.2004353553503369</v>
          </cell>
          <cell r="G54">
            <v>1.3797453502543338</v>
          </cell>
        </row>
        <row r="55">
          <cell r="B55">
            <v>0.62699335417326996</v>
          </cell>
          <cell r="C55">
            <v>0.68733148947450895</v>
          </cell>
          <cell r="D55">
            <v>0.68733260438261812</v>
          </cell>
          <cell r="E55">
            <v>0.68733374351646837</v>
          </cell>
          <cell r="F55">
            <v>5.8726507837972034E-3</v>
          </cell>
          <cell r="G55">
            <v>0.44535302210638311</v>
          </cell>
        </row>
        <row r="56">
          <cell r="B56">
            <v>1.2230657840299082</v>
          </cell>
          <cell r="C56">
            <v>1.3407659443506508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6.9642332811691716</v>
          </cell>
          <cell r="D58">
            <v>0.43362297242285197</v>
          </cell>
          <cell r="E58">
            <v>0.41436880778396662</v>
          </cell>
          <cell r="F58">
            <v>0.36489960344643546</v>
          </cell>
          <cell r="G58">
            <v>0.3251577263306028</v>
          </cell>
        </row>
        <row r="59">
          <cell r="B59">
            <v>73.238310464178099</v>
          </cell>
          <cell r="C59">
            <v>78.57383717576775</v>
          </cell>
          <cell r="D59">
            <v>60.192178156037173</v>
          </cell>
          <cell r="E59">
            <v>56.955864574634013</v>
          </cell>
          <cell r="F59">
            <v>51.716311908051239</v>
          </cell>
          <cell r="G59">
            <v>46.944304065594864</v>
          </cell>
        </row>
      </sheetData>
      <sheetData sheetId="45">
        <row r="3">
          <cell r="B3">
            <v>44.576905590240216</v>
          </cell>
          <cell r="C3">
            <v>44.861180331786571</v>
          </cell>
          <cell r="D3">
            <v>45.544137979175353</v>
          </cell>
          <cell r="E3">
            <v>46.565830531702865</v>
          </cell>
          <cell r="F3">
            <v>48.328547953021413</v>
          </cell>
          <cell r="G3">
            <v>49.264697950047108</v>
          </cell>
        </row>
        <row r="10">
          <cell r="B10">
            <v>0.98278519921019758</v>
          </cell>
          <cell r="C10">
            <v>8.5222586096573316</v>
          </cell>
          <cell r="D10">
            <v>1.1676469554482172</v>
          </cell>
          <cell r="E10">
            <v>1.1151301034681922</v>
          </cell>
          <cell r="F10">
            <v>1.0265215785004127</v>
          </cell>
          <cell r="G10">
            <v>0.93386121568279823</v>
          </cell>
        </row>
        <row r="15">
          <cell r="B15">
            <v>69.47000140248015</v>
          </cell>
          <cell r="C15">
            <v>70.028401649018249</v>
          </cell>
          <cell r="D15">
            <v>60.922830025250363</v>
          </cell>
          <cell r="E15">
            <v>63.247075328377875</v>
          </cell>
          <cell r="F15">
            <v>66.788324584892834</v>
          </cell>
          <cell r="G15">
            <v>68.787231192630657</v>
          </cell>
        </row>
        <row r="16">
          <cell r="B16">
            <v>60.231815549805361</v>
          </cell>
          <cell r="C16">
            <v>51.319999423078357</v>
          </cell>
          <cell r="D16">
            <v>39.243811537497379</v>
          </cell>
          <cell r="E16">
            <v>23.484648061437539</v>
          </cell>
          <cell r="F16">
            <v>10.56171285387442</v>
          </cell>
          <cell r="G16">
            <v>2.7770063891893111</v>
          </cell>
        </row>
        <row r="17">
          <cell r="B17">
            <v>0</v>
          </cell>
          <cell r="C17">
            <v>0</v>
          </cell>
          <cell r="D17">
            <v>3.4666235758725832E-5</v>
          </cell>
          <cell r="E17">
            <v>3.7804027111054625E-5</v>
          </cell>
          <cell r="F17">
            <v>6.1673522974487111E-5</v>
          </cell>
          <cell r="G17">
            <v>3.7255747210300776E-5</v>
          </cell>
        </row>
        <row r="18">
          <cell r="B18">
            <v>46.685263924648559</v>
          </cell>
          <cell r="C18">
            <v>46.609213811570555</v>
          </cell>
          <cell r="D18">
            <v>47.695152723181415</v>
          </cell>
          <cell r="E18">
            <v>44.675654903155269</v>
          </cell>
          <cell r="F18">
            <v>36.31643993018001</v>
          </cell>
          <cell r="G18">
            <v>28.834177750153607</v>
          </cell>
        </row>
        <row r="19">
          <cell r="B19">
            <v>0.31664780403360598</v>
          </cell>
          <cell r="C19">
            <v>1.6657019156879558</v>
          </cell>
          <cell r="D19">
            <v>1.2803932938768017</v>
          </cell>
          <cell r="E19">
            <v>0.83277179729533612</v>
          </cell>
          <cell r="F19">
            <v>0.85558694986911132</v>
          </cell>
          <cell r="G19">
            <v>0.62703231362634182</v>
          </cell>
        </row>
        <row r="20">
          <cell r="B20">
            <v>0.10000056939642804</v>
          </cell>
          <cell r="C20">
            <v>9.5784040248596727E-2</v>
          </cell>
          <cell r="D20">
            <v>2.3822398936811314E-2</v>
          </cell>
          <cell r="E20">
            <v>4.7265178247009087E-3</v>
          </cell>
          <cell r="F20">
            <v>0</v>
          </cell>
          <cell r="G20">
            <v>0</v>
          </cell>
        </row>
        <row r="21">
          <cell r="B21">
            <v>7.4499464306399492</v>
          </cell>
          <cell r="C21">
            <v>9.9885351763231807</v>
          </cell>
          <cell r="D21">
            <v>9.680572241015172</v>
          </cell>
          <cell r="E21">
            <v>11.112689399640686</v>
          </cell>
          <cell r="F21">
            <v>12.838653758885588</v>
          </cell>
          <cell r="G21">
            <v>12.60778260659327</v>
          </cell>
        </row>
        <row r="22">
          <cell r="B22">
            <v>16.991188386317429</v>
          </cell>
          <cell r="C22">
            <v>19.051924546941027</v>
          </cell>
          <cell r="D22">
            <v>17.659009494127627</v>
          </cell>
          <cell r="E22">
            <v>19.15081581675874</v>
          </cell>
          <cell r="F22">
            <v>18.86080418224746</v>
          </cell>
          <cell r="G22">
            <v>17.232186543209291</v>
          </cell>
        </row>
        <row r="23">
          <cell r="B23">
            <v>2.5068244970084019</v>
          </cell>
          <cell r="C23">
            <v>2.9279878866358748</v>
          </cell>
          <cell r="D23">
            <v>3.059138212042253</v>
          </cell>
          <cell r="E23">
            <v>3.3584216740656876</v>
          </cell>
          <cell r="F23">
            <v>3.7484638850889471</v>
          </cell>
          <cell r="G23">
            <v>4.6265971835035753</v>
          </cell>
        </row>
        <row r="24">
          <cell r="B24">
            <v>0</v>
          </cell>
          <cell r="C24">
            <v>0</v>
          </cell>
          <cell r="D24">
            <v>3.0626130716152685E-4</v>
          </cell>
          <cell r="E24">
            <v>1.4271557582849615E-4</v>
          </cell>
          <cell r="F24">
            <v>1.5578410063686403E-4</v>
          </cell>
          <cell r="G24">
            <v>1.4715915974286659E-4</v>
          </cell>
        </row>
        <row r="25">
          <cell r="B25">
            <v>15.194966824470749</v>
          </cell>
          <cell r="C25">
            <v>17.329499107067413</v>
          </cell>
          <cell r="D25">
            <v>29.33183483632898</v>
          </cell>
          <cell r="E25">
            <v>38.332952775454359</v>
          </cell>
          <cell r="F25">
            <v>48.639363219668745</v>
          </cell>
          <cell r="G25">
            <v>56.91398394006189</v>
          </cell>
        </row>
        <row r="26">
          <cell r="B26">
            <v>218.94665538880065</v>
          </cell>
          <cell r="C26">
            <v>219.01704755657119</v>
          </cell>
          <cell r="D26">
            <v>208.89690568979972</v>
          </cell>
          <cell r="E26">
            <v>204.19993679361312</v>
          </cell>
          <cell r="F26">
            <v>198.60956682233072</v>
          </cell>
          <cell r="G26">
            <v>192.40618233387491</v>
          </cell>
        </row>
        <row r="102">
          <cell r="B102">
            <v>8.9079991704063755</v>
          </cell>
          <cell r="C102">
            <v>7.4916161965671453</v>
          </cell>
          <cell r="D102">
            <v>0.7536310886438784</v>
          </cell>
          <cell r="E102">
            <v>0.18453696146409598</v>
          </cell>
          <cell r="F102">
            <v>8.8584143436802563E-3</v>
          </cell>
          <cell r="G102">
            <v>6.6198460186979438E-3</v>
          </cell>
        </row>
        <row r="104">
          <cell r="B104">
            <v>19.060326161653006</v>
          </cell>
          <cell r="C104">
            <v>22.071120524093555</v>
          </cell>
          <cell r="D104">
            <v>27.202756271571573</v>
          </cell>
          <cell r="E104">
            <v>34.438855658925789</v>
          </cell>
          <cell r="F104">
            <v>42.094450474124727</v>
          </cell>
          <cell r="G104">
            <v>47.743776015721494</v>
          </cell>
        </row>
        <row r="105">
          <cell r="B105">
            <v>45.124385840971421</v>
          </cell>
          <cell r="C105">
            <v>37.144419027005043</v>
          </cell>
          <cell r="D105">
            <v>28.368184175115811</v>
          </cell>
          <cell r="E105">
            <v>17.079603339275973</v>
          </cell>
          <cell r="F105">
            <v>7.7256719255843196</v>
          </cell>
          <cell r="G105">
            <v>1.9966567472498677</v>
          </cell>
        </row>
        <row r="106">
          <cell r="B106">
            <v>36.569914364883346</v>
          </cell>
          <cell r="C106">
            <v>39.413078507489374</v>
          </cell>
          <cell r="D106">
            <v>29.057828735767018</v>
          </cell>
          <cell r="E106">
            <v>25.126385402247116</v>
          </cell>
          <cell r="F106">
            <v>18.129858630355276</v>
          </cell>
          <cell r="G106">
            <v>12.104127751808772</v>
          </cell>
        </row>
        <row r="107">
          <cell r="B107">
            <v>0</v>
          </cell>
          <cell r="C107">
            <v>0</v>
          </cell>
          <cell r="D107">
            <v>14.044572305572675</v>
          </cell>
          <cell r="E107">
            <v>17.053725759730352</v>
          </cell>
          <cell r="F107">
            <v>19.176873500631551</v>
          </cell>
          <cell r="G107">
            <v>20.203837717418935</v>
          </cell>
        </row>
        <row r="108">
          <cell r="B108">
            <v>7.2000409965428197E-2</v>
          </cell>
          <cell r="C108">
            <v>7.2000411100038839E-2</v>
          </cell>
          <cell r="D108">
            <v>1.903977133661763E-2</v>
          </cell>
          <cell r="E108">
            <v>3.7806454431281345E-3</v>
          </cell>
          <cell r="F108">
            <v>0</v>
          </cell>
          <cell r="G108">
            <v>0</v>
          </cell>
        </row>
        <row r="109">
          <cell r="B109">
            <v>4.5496120692979189E-2</v>
          </cell>
          <cell r="C109">
            <v>5.090484755555345E-3</v>
          </cell>
          <cell r="D109">
            <v>2.487285303003183</v>
          </cell>
          <cell r="E109">
            <v>3.0959775852873692</v>
          </cell>
          <cell r="F109">
            <v>4.3620783524676527</v>
          </cell>
          <cell r="G109">
            <v>3.9899620598834522</v>
          </cell>
        </row>
        <row r="110">
          <cell r="B110">
            <v>5.6366158183795791</v>
          </cell>
          <cell r="C110">
            <v>7.6930372987528211</v>
          </cell>
          <cell r="D110">
            <v>5.1887392406223958</v>
          </cell>
          <cell r="E110">
            <v>5.7595624822065892</v>
          </cell>
          <cell r="F110">
            <v>6.0202152115123972</v>
          </cell>
          <cell r="G110">
            <v>6.0571742117451723</v>
          </cell>
        </row>
        <row r="111">
          <cell r="B111">
            <v>9.1310722451816542</v>
          </cell>
          <cell r="C111">
            <v>9.8870697274126442</v>
          </cell>
          <cell r="D111">
            <v>10.426786697571814</v>
          </cell>
          <cell r="E111">
            <v>11.108607978486862</v>
          </cell>
          <cell r="F111">
            <v>10.199234349554185</v>
          </cell>
          <cell r="G111">
            <v>8.9066000229961677</v>
          </cell>
        </row>
        <row r="112">
          <cell r="B112">
            <v>2.6968836169884716</v>
          </cell>
          <cell r="C112">
            <v>3.1682201469192992</v>
          </cell>
          <cell r="D112">
            <v>0.22975182211849457</v>
          </cell>
          <cell r="E112">
            <v>0.39463837503061644</v>
          </cell>
          <cell r="F112">
            <v>0.55267350131654736</v>
          </cell>
          <cell r="G112">
            <v>0.619413047788409</v>
          </cell>
        </row>
        <row r="113">
          <cell r="B113">
            <v>0.78533647234855097</v>
          </cell>
          <cell r="C113">
            <v>0.94127060236273308</v>
          </cell>
          <cell r="D113">
            <v>1.0724196826989747</v>
          </cell>
          <cell r="E113">
            <v>1.3717028313852997</v>
          </cell>
          <cell r="F113">
            <v>1.6131931046765735</v>
          </cell>
          <cell r="G113">
            <v>2.2606459308805116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129.01281542068099</v>
          </cell>
          <cell r="C116">
            <v>136.40918153611557</v>
          </cell>
          <cell r="D116">
            <v>120.01864204947066</v>
          </cell>
          <cell r="E116">
            <v>116.73250712295138</v>
          </cell>
          <cell r="F116">
            <v>110.90962904306731</v>
          </cell>
          <cell r="G116">
            <v>104.8226745671943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26.97827639838259</v>
          </cell>
          <cell r="C224">
            <v>26.144854825587156</v>
          </cell>
          <cell r="D224">
            <v>26.641403717829689</v>
          </cell>
          <cell r="E224">
            <v>27.728482645708713</v>
          </cell>
          <cell r="F224">
            <v>29.456149097078722</v>
          </cell>
          <cell r="G224">
            <v>30.710950058822633</v>
          </cell>
        </row>
        <row r="231">
          <cell r="B231">
            <v>15.552693616652263</v>
          </cell>
          <cell r="C231">
            <v>14.460324806005042</v>
          </cell>
          <cell r="D231">
            <v>3.5575725775648146</v>
          </cell>
          <cell r="E231">
            <v>2.6259762316556579</v>
          </cell>
          <cell r="F231">
            <v>2.3305724919316804</v>
          </cell>
          <cell r="G231">
            <v>2.2801735309113402</v>
          </cell>
        </row>
        <row r="233">
          <cell r="B233">
            <v>22.300215776544626</v>
          </cell>
          <cell r="C233">
            <v>25.70657672594584</v>
          </cell>
          <cell r="D233">
            <v>32.503942979132653</v>
          </cell>
          <cell r="E233">
            <v>41.868746231313892</v>
          </cell>
          <cell r="F233">
            <v>52.310745777083113</v>
          </cell>
          <cell r="G233">
            <v>60.351565774170126</v>
          </cell>
        </row>
        <row r="234">
          <cell r="B234">
            <v>52.108841578059668</v>
          </cell>
          <cell r="C234">
            <v>43.570117246084571</v>
          </cell>
          <cell r="D234">
            <v>32.638418464058617</v>
          </cell>
          <cell r="E234">
            <v>19.882763010710899</v>
          </cell>
          <cell r="F234">
            <v>9.1008424763273297</v>
          </cell>
          <cell r="G234">
            <v>2.3946420053851174</v>
          </cell>
        </row>
        <row r="235">
          <cell r="B235">
            <v>42.950363136487042</v>
          </cell>
          <cell r="C235">
            <v>44.285900240707633</v>
          </cell>
          <cell r="D235">
            <v>35.25204473799657</v>
          </cell>
          <cell r="E235">
            <v>30.471721521653848</v>
          </cell>
          <cell r="F235">
            <v>21.942647923966941</v>
          </cell>
          <cell r="G235">
            <v>14.477221971504683</v>
          </cell>
        </row>
        <row r="236">
          <cell r="B236">
            <v>0</v>
          </cell>
          <cell r="C236">
            <v>0</v>
          </cell>
          <cell r="D236">
            <v>17.64136286969141</v>
          </cell>
          <cell r="E236">
            <v>21.813397715921738</v>
          </cell>
          <cell r="F236">
            <v>25.145292894243422</v>
          </cell>
          <cell r="G236">
            <v>27.078009332636846</v>
          </cell>
        </row>
        <row r="238">
          <cell r="B238">
            <v>5.6041519407008689E-2</v>
          </cell>
          <cell r="C238">
            <v>6.0581606473641041E-3</v>
          </cell>
          <cell r="D238">
            <v>2.8275048170958814</v>
          </cell>
          <cell r="E238">
            <v>3.5244104914619232</v>
          </cell>
          <cell r="F238">
            <v>4.9497284761917237</v>
          </cell>
          <cell r="G238">
            <v>4.5934717421383624</v>
          </cell>
        </row>
        <row r="239">
          <cell r="B239">
            <v>6.9431087742018764</v>
          </cell>
          <cell r="C239">
            <v>9.1554455145252973</v>
          </cell>
          <cell r="D239">
            <v>5.89847299776992</v>
          </cell>
          <cell r="E239">
            <v>6.5565921843181609</v>
          </cell>
          <cell r="F239">
            <v>6.8312460844194502</v>
          </cell>
          <cell r="G239">
            <v>6.9733641977721934</v>
          </cell>
        </row>
        <row r="240">
          <cell r="B240">
            <v>9.6515420705875599</v>
          </cell>
          <cell r="C240">
            <v>10.484310296771314</v>
          </cell>
          <cell r="D240">
            <v>11.79105080171759</v>
          </cell>
          <cell r="E240">
            <v>12.717585910955854</v>
          </cell>
          <cell r="F240">
            <v>12.229716560149274</v>
          </cell>
          <cell r="G240">
            <v>10.989627728551278</v>
          </cell>
        </row>
        <row r="241">
          <cell r="B241">
            <v>2.866675240939522</v>
          </cell>
          <cell r="C241">
            <v>3.3630564636223959</v>
          </cell>
          <cell r="D241">
            <v>0.30385058344580035</v>
          </cell>
          <cell r="E241">
            <v>0.52246404769110599</v>
          </cell>
          <cell r="F241">
            <v>0.74999999224375502</v>
          </cell>
          <cell r="G241">
            <v>0.8350899437605972</v>
          </cell>
        </row>
        <row r="242">
          <cell r="B242">
            <v>2.5068244970084019</v>
          </cell>
          <cell r="C242">
            <v>2.9279878866358748</v>
          </cell>
          <cell r="D242">
            <v>3.059138212042253</v>
          </cell>
          <cell r="E242">
            <v>3.3584216740656876</v>
          </cell>
          <cell r="F242">
            <v>3.7484638850889471</v>
          </cell>
          <cell r="G242">
            <v>4.6265971835035753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0.98278519921019758</v>
          </cell>
          <cell r="C244">
            <v>8.5222586096573316</v>
          </cell>
          <cell r="D244">
            <v>1.1676469554482172</v>
          </cell>
          <cell r="E244">
            <v>1.1151301034681922</v>
          </cell>
          <cell r="F244">
            <v>1.0265215785004127</v>
          </cell>
          <cell r="G244">
            <v>0.93386121568279823</v>
          </cell>
        </row>
        <row r="245">
          <cell r="B245">
            <v>155.9910918190636</v>
          </cell>
          <cell r="C245">
            <v>162.55403636170274</v>
          </cell>
          <cell r="D245">
            <v>146.66004576730037</v>
          </cell>
          <cell r="E245">
            <v>144.46098976866008</v>
          </cell>
          <cell r="F245">
            <v>140.36577814014603</v>
          </cell>
          <cell r="G245">
            <v>135.53362462601694</v>
          </cell>
        </row>
      </sheetData>
      <sheetData sheetId="46">
        <row r="21">
          <cell r="B21">
            <v>76.05526690275336</v>
          </cell>
          <cell r="C21">
            <v>74.483734746482568</v>
          </cell>
          <cell r="D21">
            <v>74.58893449487816</v>
          </cell>
          <cell r="E21">
            <v>62.760139198039461</v>
          </cell>
          <cell r="F21">
            <v>41.071561392842725</v>
          </cell>
          <cell r="G21">
            <v>32.587253935056935</v>
          </cell>
        </row>
        <row r="22">
          <cell r="B22">
            <v>121.09720537574705</v>
          </cell>
          <cell r="C22">
            <v>108.14568531895678</v>
          </cell>
          <cell r="D22">
            <v>88.57866250272312</v>
          </cell>
          <cell r="E22">
            <v>67.598372565164667</v>
          </cell>
          <cell r="F22">
            <v>55.712348900673099</v>
          </cell>
          <cell r="G22">
            <v>53.571363607620121</v>
          </cell>
        </row>
        <row r="24">
          <cell r="B24">
            <v>0.22283689081218017</v>
          </cell>
          <cell r="C24">
            <v>9.858769296910283E-2</v>
          </cell>
          <cell r="D24">
            <v>5.1952625700525115</v>
          </cell>
          <cell r="E24">
            <v>7.5872001203832493</v>
          </cell>
          <cell r="F24">
            <v>0.79762346595207179</v>
          </cell>
          <cell r="G24">
            <v>1.365627963997714</v>
          </cell>
        </row>
        <row r="25">
          <cell r="B25">
            <v>4.404363125985375</v>
          </cell>
          <cell r="C25">
            <v>4.3133712618285251</v>
          </cell>
          <cell r="D25">
            <v>4.3195114246300168</v>
          </cell>
          <cell r="E25">
            <v>3.7738910903370546</v>
          </cell>
          <cell r="F25">
            <v>3.6554667506075105</v>
          </cell>
          <cell r="G25">
            <v>3.7754548305091156</v>
          </cell>
        </row>
        <row r="26">
          <cell r="B26">
            <v>2.9709298810579443</v>
          </cell>
          <cell r="C26">
            <v>2.9709294989595922</v>
          </cell>
          <cell r="D26">
            <v>2.9709290714995018</v>
          </cell>
          <cell r="E26">
            <v>2.3769847218250764</v>
          </cell>
          <cell r="F26">
            <v>1.1887085244565376</v>
          </cell>
          <cell r="G26">
            <v>1.2801548278402779</v>
          </cell>
        </row>
        <row r="27">
          <cell r="B27">
            <v>1.8540844769704599E-2</v>
          </cell>
          <cell r="C27">
            <v>1.0415865794104256E-2</v>
          </cell>
          <cell r="D27">
            <v>0.46167476172875604</v>
          </cell>
          <cell r="E27">
            <v>0.79193722534192768</v>
          </cell>
          <cell r="F27">
            <v>0.21269618790570935</v>
          </cell>
          <cell r="G27">
            <v>0.36824623122979627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7.1977206810900501E-3</v>
          </cell>
          <cell r="F32">
            <v>8.405653106990655E-3</v>
          </cell>
          <cell r="G32">
            <v>5.2136038971596251E-3</v>
          </cell>
        </row>
      </sheetData>
      <sheetData sheetId="47">
        <row r="53">
          <cell r="B53">
            <v>2.572165527838671</v>
          </cell>
          <cell r="C53">
            <v>2.2612471888761618</v>
          </cell>
          <cell r="D53">
            <v>2.269203376687976</v>
          </cell>
          <cell r="E53">
            <v>2.5689193824277097</v>
          </cell>
          <cell r="F53">
            <v>3.1378658116174463</v>
          </cell>
          <cell r="G53">
            <v>5.090110400757661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1.6523956426131302E-4</v>
          </cell>
          <cell r="F54">
            <v>3.9814277065219498E-4</v>
          </cell>
          <cell r="G54">
            <v>2.6759338097582505E-4</v>
          </cell>
        </row>
        <row r="55">
          <cell r="B55">
            <v>6.5235309541977164</v>
          </cell>
          <cell r="C55">
            <v>6.1265076302195922</v>
          </cell>
          <cell r="D55">
            <v>5.6972964025433104</v>
          </cell>
          <cell r="E55">
            <v>5.8225274224842334</v>
          </cell>
          <cell r="F55">
            <v>5.5149492043448785</v>
          </cell>
          <cell r="G55">
            <v>5.078646122594904</v>
          </cell>
        </row>
        <row r="56">
          <cell r="B56">
            <v>3.7901019962017397</v>
          </cell>
          <cell r="C56">
            <v>3.6974847090936098</v>
          </cell>
          <cell r="D56">
            <v>2.8252391257759402</v>
          </cell>
          <cell r="E56">
            <v>2.1850961788654013</v>
          </cell>
          <cell r="F56">
            <v>1.5965779678841059</v>
          </cell>
          <cell r="G56">
            <v>1.045012115153833</v>
          </cell>
        </row>
        <row r="57">
          <cell r="B57">
            <v>7.1721301229219385</v>
          </cell>
          <cell r="C57">
            <v>6.4930039405702047</v>
          </cell>
          <cell r="D57">
            <v>5.8590213662136517</v>
          </cell>
          <cell r="E57">
            <v>4.56353991423331</v>
          </cell>
          <cell r="F57">
            <v>3.2566739772023294</v>
          </cell>
          <cell r="G57">
            <v>2.2384343469117312</v>
          </cell>
        </row>
        <row r="58">
          <cell r="B58">
            <v>14.681068317880342</v>
          </cell>
          <cell r="C58">
            <v>13.732078759420114</v>
          </cell>
          <cell r="D58">
            <v>12.604976697311693</v>
          </cell>
          <cell r="E58">
            <v>10.303491172857635</v>
          </cell>
          <cell r="F58">
            <v>7.2910490832015871</v>
          </cell>
          <cell r="G58">
            <v>6.5034273014506425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5" x14ac:dyDescent="0.35"/>
  <cols>
    <col min="2" max="2" width="49.58203125" bestFit="1" customWidth="1"/>
    <col min="3" max="3" width="81.5" bestFit="1" customWidth="1"/>
    <col min="4" max="4" width="11.5" bestFit="1" customWidth="1"/>
  </cols>
  <sheetData>
    <row r="2" spans="2:5" x14ac:dyDescent="0.3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5">
      <c r="B3" t="s">
        <v>15</v>
      </c>
      <c r="C3" t="s">
        <v>359</v>
      </c>
      <c r="D3" t="s">
        <v>8</v>
      </c>
    </row>
    <row r="4" spans="2:5" x14ac:dyDescent="0.35">
      <c r="B4" t="s">
        <v>19</v>
      </c>
      <c r="C4" t="s">
        <v>360</v>
      </c>
      <c r="D4" t="s">
        <v>8</v>
      </c>
    </row>
    <row r="5" spans="2:5" x14ac:dyDescent="0.35">
      <c r="B5" t="s">
        <v>24</v>
      </c>
      <c r="C5" t="s">
        <v>361</v>
      </c>
      <c r="D5" t="s">
        <v>8</v>
      </c>
    </row>
    <row r="6" spans="2:5" x14ac:dyDescent="0.35">
      <c r="B6" t="s">
        <v>29</v>
      </c>
      <c r="C6" t="s">
        <v>362</v>
      </c>
      <c r="D6" t="s">
        <v>8</v>
      </c>
    </row>
    <row r="7" spans="2:5" x14ac:dyDescent="0.35">
      <c r="B7" t="s">
        <v>152</v>
      </c>
      <c r="C7" t="s">
        <v>363</v>
      </c>
      <c r="D7" t="s">
        <v>8</v>
      </c>
    </row>
    <row r="8" spans="2:5" x14ac:dyDescent="0.35">
      <c r="B8" t="s">
        <v>91</v>
      </c>
      <c r="C8" t="s">
        <v>364</v>
      </c>
      <c r="D8" t="s">
        <v>8</v>
      </c>
    </row>
    <row r="9" spans="2:5" x14ac:dyDescent="0.35">
      <c r="B9" t="s">
        <v>190</v>
      </c>
      <c r="C9" t="s">
        <v>365</v>
      </c>
      <c r="D9" t="s">
        <v>8</v>
      </c>
    </row>
    <row r="10" spans="2:5" x14ac:dyDescent="0.35">
      <c r="B10" t="s">
        <v>241</v>
      </c>
      <c r="C10" t="s">
        <v>366</v>
      </c>
      <c r="D10" t="s">
        <v>240</v>
      </c>
      <c r="E10" t="s">
        <v>369</v>
      </c>
    </row>
    <row r="11" spans="2:5" x14ac:dyDescent="0.35">
      <c r="B11" t="s">
        <v>296</v>
      </c>
      <c r="C11" t="s">
        <v>367</v>
      </c>
      <c r="D11" t="s">
        <v>240</v>
      </c>
      <c r="E11" t="s">
        <v>686</v>
      </c>
    </row>
    <row r="12" spans="2:5" x14ac:dyDescent="0.35">
      <c r="B12" t="s">
        <v>303</v>
      </c>
      <c r="C12" t="s">
        <v>371</v>
      </c>
      <c r="D12" t="s">
        <v>8</v>
      </c>
    </row>
    <row r="13" spans="2:5" x14ac:dyDescent="0.35">
      <c r="B13" t="s">
        <v>370</v>
      </c>
      <c r="C13" t="s">
        <v>372</v>
      </c>
      <c r="D13" t="s">
        <v>8</v>
      </c>
    </row>
    <row r="14" spans="2:5" x14ac:dyDescent="0.35">
      <c r="B14" t="s">
        <v>373</v>
      </c>
      <c r="C14" t="s">
        <v>374</v>
      </c>
      <c r="D14" t="s">
        <v>8</v>
      </c>
    </row>
    <row r="15" spans="2:5" x14ac:dyDescent="0.35">
      <c r="B15" t="s">
        <v>306</v>
      </c>
      <c r="C15" t="s">
        <v>375</v>
      </c>
      <c r="D15" t="s">
        <v>240</v>
      </c>
    </row>
    <row r="16" spans="2:5" x14ac:dyDescent="0.35">
      <c r="B16" t="s">
        <v>376</v>
      </c>
      <c r="C16" t="s">
        <v>377</v>
      </c>
      <c r="D16" t="s">
        <v>8</v>
      </c>
    </row>
    <row r="17" spans="2:5" x14ac:dyDescent="0.35">
      <c r="B17" t="s">
        <v>378</v>
      </c>
      <c r="C17" t="s">
        <v>379</v>
      </c>
      <c r="D17" t="s">
        <v>8</v>
      </c>
    </row>
    <row r="18" spans="2:5" x14ac:dyDescent="0.35">
      <c r="B18" t="s">
        <v>311</v>
      </c>
      <c r="C18" t="s">
        <v>380</v>
      </c>
      <c r="D18" t="s">
        <v>240</v>
      </c>
    </row>
    <row r="19" spans="2:5" x14ac:dyDescent="0.35">
      <c r="B19" t="s">
        <v>381</v>
      </c>
      <c r="C19" t="s">
        <v>382</v>
      </c>
      <c r="D19" t="s">
        <v>8</v>
      </c>
    </row>
    <row r="20" spans="2:5" x14ac:dyDescent="0.35">
      <c r="B20" t="s">
        <v>383</v>
      </c>
      <c r="C20" t="s">
        <v>384</v>
      </c>
      <c r="D20" t="s">
        <v>8</v>
      </c>
    </row>
    <row r="21" spans="2:5" x14ac:dyDescent="0.35">
      <c r="B21" t="s">
        <v>385</v>
      </c>
      <c r="C21" t="s">
        <v>386</v>
      </c>
      <c r="D21" t="s">
        <v>8</v>
      </c>
    </row>
    <row r="22" spans="2:5" x14ac:dyDescent="0.35">
      <c r="B22" t="s">
        <v>387</v>
      </c>
      <c r="C22" t="s">
        <v>387</v>
      </c>
      <c r="D22" t="s">
        <v>8</v>
      </c>
    </row>
    <row r="23" spans="2:5" x14ac:dyDescent="0.35">
      <c r="B23" t="s">
        <v>388</v>
      </c>
      <c r="C23" t="s">
        <v>389</v>
      </c>
      <c r="D23" t="s">
        <v>240</v>
      </c>
    </row>
    <row r="24" spans="2:5" x14ac:dyDescent="0.35">
      <c r="B24" t="s">
        <v>390</v>
      </c>
      <c r="C24" t="s">
        <v>390</v>
      </c>
      <c r="D24" t="s">
        <v>8</v>
      </c>
    </row>
    <row r="25" spans="2:5" x14ac:dyDescent="0.35">
      <c r="B25" t="s">
        <v>406</v>
      </c>
      <c r="C25" t="s">
        <v>407</v>
      </c>
      <c r="D25" t="s">
        <v>8</v>
      </c>
    </row>
    <row r="26" spans="2:5" x14ac:dyDescent="0.35">
      <c r="B26" t="s">
        <v>408</v>
      </c>
      <c r="C26" t="s">
        <v>416</v>
      </c>
      <c r="D26" t="s">
        <v>240</v>
      </c>
      <c r="E26" t="s">
        <v>417</v>
      </c>
    </row>
    <row r="27" spans="2:5" x14ac:dyDescent="0.35">
      <c r="B27" t="s">
        <v>424</v>
      </c>
      <c r="C27" t="s">
        <v>418</v>
      </c>
      <c r="D27" t="s">
        <v>8</v>
      </c>
      <c r="E27" t="s">
        <v>421</v>
      </c>
    </row>
    <row r="28" spans="2:5" x14ac:dyDescent="0.35">
      <c r="B28" t="s">
        <v>425</v>
      </c>
      <c r="C28" t="s">
        <v>419</v>
      </c>
      <c r="D28" t="s">
        <v>8</v>
      </c>
      <c r="E28" t="s">
        <v>420</v>
      </c>
    </row>
    <row r="29" spans="2:5" x14ac:dyDescent="0.35">
      <c r="B29" t="s">
        <v>426</v>
      </c>
      <c r="C29" t="s">
        <v>422</v>
      </c>
      <c r="D29" t="s">
        <v>8</v>
      </c>
      <c r="E29" t="s">
        <v>423</v>
      </c>
    </row>
    <row r="30" spans="2:5" x14ac:dyDescent="0.35">
      <c r="B30" t="s">
        <v>431</v>
      </c>
      <c r="C30" t="s">
        <v>432</v>
      </c>
      <c r="D30" t="s">
        <v>8</v>
      </c>
    </row>
    <row r="31" spans="2:5" x14ac:dyDescent="0.35">
      <c r="B31" t="s">
        <v>434</v>
      </c>
      <c r="C31" t="s">
        <v>435</v>
      </c>
      <c r="D31" t="s">
        <v>8</v>
      </c>
    </row>
    <row r="32" spans="2:5" x14ac:dyDescent="0.35">
      <c r="B32" t="s">
        <v>440</v>
      </c>
      <c r="C32" t="s">
        <v>441</v>
      </c>
      <c r="D32" t="s">
        <v>240</v>
      </c>
    </row>
    <row r="33" spans="2:5" x14ac:dyDescent="0.35">
      <c r="B33" t="s">
        <v>444</v>
      </c>
      <c r="C33" t="s">
        <v>444</v>
      </c>
      <c r="D33" t="s">
        <v>442</v>
      </c>
      <c r="E33" t="s">
        <v>447</v>
      </c>
    </row>
    <row r="34" spans="2:5" x14ac:dyDescent="0.35">
      <c r="B34" t="s">
        <v>474</v>
      </c>
      <c r="C34" t="s">
        <v>477</v>
      </c>
      <c r="D34" t="s">
        <v>8</v>
      </c>
      <c r="E34" t="s">
        <v>478</v>
      </c>
    </row>
    <row r="35" spans="2:5" x14ac:dyDescent="0.35">
      <c r="B35" t="s">
        <v>475</v>
      </c>
      <c r="C35" t="s">
        <v>479</v>
      </c>
      <c r="D35" t="s">
        <v>8</v>
      </c>
      <c r="E35" t="s">
        <v>478</v>
      </c>
    </row>
    <row r="36" spans="2:5" x14ac:dyDescent="0.35">
      <c r="B36" t="s">
        <v>476</v>
      </c>
      <c r="C36" t="s">
        <v>480</v>
      </c>
      <c r="D36" t="s">
        <v>240</v>
      </c>
    </row>
    <row r="37" spans="2:5" x14ac:dyDescent="0.35">
      <c r="B37" t="s">
        <v>496</v>
      </c>
      <c r="C37" t="s">
        <v>497</v>
      </c>
      <c r="D37" t="s">
        <v>8</v>
      </c>
      <c r="E37" t="s">
        <v>498</v>
      </c>
    </row>
    <row r="38" spans="2:5" x14ac:dyDescent="0.35">
      <c r="B38" t="s">
        <v>684</v>
      </c>
      <c r="C38" t="s">
        <v>685</v>
      </c>
      <c r="D38" t="s">
        <v>8</v>
      </c>
      <c r="E38" t="s">
        <v>498</v>
      </c>
    </row>
    <row r="39" spans="2:5" x14ac:dyDescent="0.35">
      <c r="B39" t="s">
        <v>687</v>
      </c>
      <c r="C39" t="s">
        <v>688</v>
      </c>
      <c r="D39" t="s">
        <v>240</v>
      </c>
      <c r="E39" t="s">
        <v>498</v>
      </c>
    </row>
    <row r="40" spans="2:5" x14ac:dyDescent="0.35">
      <c r="B40" t="s">
        <v>674</v>
      </c>
      <c r="C40" t="s">
        <v>675</v>
      </c>
      <c r="D40" t="s">
        <v>8</v>
      </c>
    </row>
    <row r="41" spans="2:5" x14ac:dyDescent="0.35">
      <c r="B41" t="s">
        <v>697</v>
      </c>
      <c r="C41" t="s">
        <v>698</v>
      </c>
      <c r="D41" t="s">
        <v>8</v>
      </c>
    </row>
    <row r="42" spans="2:5" x14ac:dyDescent="0.35">
      <c r="B42" t="s">
        <v>689</v>
      </c>
      <c r="C42" t="s">
        <v>690</v>
      </c>
      <c r="D42" t="s">
        <v>240</v>
      </c>
    </row>
    <row r="43" spans="2:5" x14ac:dyDescent="0.35">
      <c r="B43" t="s">
        <v>740</v>
      </c>
      <c r="C43" t="s">
        <v>741</v>
      </c>
      <c r="D43" t="s">
        <v>8</v>
      </c>
    </row>
    <row r="44" spans="2:5" x14ac:dyDescent="0.35">
      <c r="B44" t="s">
        <v>756</v>
      </c>
      <c r="C44" t="s">
        <v>757</v>
      </c>
      <c r="D44" t="s">
        <v>8</v>
      </c>
    </row>
    <row r="45" spans="2:5" x14ac:dyDescent="0.35">
      <c r="B45" t="s">
        <v>1092</v>
      </c>
      <c r="C45" t="s">
        <v>1126</v>
      </c>
      <c r="D45" t="s">
        <v>240</v>
      </c>
    </row>
    <row r="46" spans="2:5" x14ac:dyDescent="0.35">
      <c r="B46" t="s">
        <v>1237</v>
      </c>
      <c r="C46" t="s">
        <v>1127</v>
      </c>
      <c r="D46" t="s">
        <v>8</v>
      </c>
      <c r="E46" t="s">
        <v>1128</v>
      </c>
    </row>
    <row r="47" spans="2:5" x14ac:dyDescent="0.35">
      <c r="B47" t="s">
        <v>1129</v>
      </c>
      <c r="C47" t="s">
        <v>1130</v>
      </c>
      <c r="D47" t="s">
        <v>1132</v>
      </c>
    </row>
    <row r="48" spans="2:5" x14ac:dyDescent="0.3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5">
      <c r="B49" t="s">
        <v>1305</v>
      </c>
      <c r="C49" t="s">
        <v>1306</v>
      </c>
      <c r="D49" t="s">
        <v>8</v>
      </c>
    </row>
    <row r="50" spans="2:5" x14ac:dyDescent="0.3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5">
      <c r="B51" t="s">
        <v>1371</v>
      </c>
      <c r="C51" t="s">
        <v>1472</v>
      </c>
      <c r="D51" t="s">
        <v>1230</v>
      </c>
    </row>
    <row r="52" spans="2:5" x14ac:dyDescent="0.35">
      <c r="B52" t="s">
        <v>1395</v>
      </c>
      <c r="C52" t="s">
        <v>1395</v>
      </c>
      <c r="D52" t="s">
        <v>8</v>
      </c>
    </row>
    <row r="53" spans="2:5" x14ac:dyDescent="0.3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5">
      <c r="B54" t="s">
        <v>1394</v>
      </c>
      <c r="C54" t="s">
        <v>1471</v>
      </c>
      <c r="D54" t="s">
        <v>1230</v>
      </c>
    </row>
    <row r="55" spans="2:5" x14ac:dyDescent="0.35">
      <c r="B55" t="s">
        <v>1474</v>
      </c>
      <c r="C55" t="s">
        <v>1474</v>
      </c>
      <c r="D55" t="s">
        <v>8</v>
      </c>
    </row>
    <row r="56" spans="2:5" x14ac:dyDescent="0.35">
      <c r="B56" t="s">
        <v>1479</v>
      </c>
      <c r="C56" t="s">
        <v>1531</v>
      </c>
      <c r="D56" t="s">
        <v>1132</v>
      </c>
    </row>
    <row r="57" spans="2:5" x14ac:dyDescent="0.35">
      <c r="B57" t="s">
        <v>1481</v>
      </c>
      <c r="C57" t="s">
        <v>1487</v>
      </c>
      <c r="D57" t="s">
        <v>1230</v>
      </c>
    </row>
    <row r="58" spans="2:5" x14ac:dyDescent="0.35">
      <c r="B58" t="s">
        <v>1473</v>
      </c>
      <c r="C58" t="s">
        <v>1473</v>
      </c>
      <c r="D58" t="s">
        <v>8</v>
      </c>
    </row>
    <row r="59" spans="2:5" x14ac:dyDescent="0.35">
      <c r="B59" t="s">
        <v>1483</v>
      </c>
      <c r="C59" t="s">
        <v>1530</v>
      </c>
      <c r="D59" t="s">
        <v>1132</v>
      </c>
    </row>
    <row r="60" spans="2:5" x14ac:dyDescent="0.35">
      <c r="B60" t="s">
        <v>1485</v>
      </c>
      <c r="C60" t="s">
        <v>1535</v>
      </c>
      <c r="D60" t="s">
        <v>1230</v>
      </c>
    </row>
    <row r="61" spans="2:5" x14ac:dyDescent="0.35">
      <c r="B61" t="s">
        <v>1488</v>
      </c>
      <c r="C61" t="s">
        <v>1529</v>
      </c>
      <c r="D61" t="s">
        <v>8</v>
      </c>
    </row>
    <row r="62" spans="2:5" x14ac:dyDescent="0.35">
      <c r="B62" t="s">
        <v>1504</v>
      </c>
      <c r="C62" t="s">
        <v>1596</v>
      </c>
      <c r="D62" t="s">
        <v>1132</v>
      </c>
    </row>
    <row r="63" spans="2:5" x14ac:dyDescent="0.35">
      <c r="B63" t="s">
        <v>1519</v>
      </c>
      <c r="C63" t="s">
        <v>1534</v>
      </c>
      <c r="D63" t="s">
        <v>1230</v>
      </c>
    </row>
    <row r="64" spans="2:5" x14ac:dyDescent="0.35">
      <c r="B64" t="s">
        <v>1644</v>
      </c>
      <c r="C64" t="s">
        <v>1594</v>
      </c>
      <c r="D64" t="s">
        <v>8</v>
      </c>
    </row>
    <row r="65" spans="2:4" x14ac:dyDescent="0.35">
      <c r="B65" t="s">
        <v>1645</v>
      </c>
      <c r="C65" t="s">
        <v>1596</v>
      </c>
      <c r="D65" t="s">
        <v>1132</v>
      </c>
    </row>
    <row r="66" spans="2:4" x14ac:dyDescent="0.35">
      <c r="B66" t="s">
        <v>1646</v>
      </c>
      <c r="C66" t="s">
        <v>1595</v>
      </c>
      <c r="D66" t="s">
        <v>1230</v>
      </c>
    </row>
    <row r="67" spans="2:4" x14ac:dyDescent="0.35">
      <c r="B67" t="s">
        <v>1647</v>
      </c>
      <c r="C67" t="s">
        <v>1648</v>
      </c>
      <c r="D67" t="s">
        <v>8</v>
      </c>
    </row>
    <row r="68" spans="2:4" x14ac:dyDescent="0.35">
      <c r="B68" t="s">
        <v>1650</v>
      </c>
      <c r="C68" t="s">
        <v>1596</v>
      </c>
      <c r="D68" t="s">
        <v>1132</v>
      </c>
    </row>
    <row r="69" spans="2:4" x14ac:dyDescent="0.35">
      <c r="B69" t="s">
        <v>1651</v>
      </c>
      <c r="C69" t="s">
        <v>1649</v>
      </c>
      <c r="D69" t="s">
        <v>1230</v>
      </c>
    </row>
    <row r="70" spans="2:4" x14ac:dyDescent="0.35">
      <c r="B70" t="s">
        <v>1697</v>
      </c>
      <c r="C70" t="s">
        <v>1652</v>
      </c>
      <c r="D70" t="s">
        <v>8</v>
      </c>
    </row>
    <row r="71" spans="2:4" x14ac:dyDescent="0.35">
      <c r="B71" t="s">
        <v>1675</v>
      </c>
      <c r="C71" t="s">
        <v>1698</v>
      </c>
      <c r="D71" t="s">
        <v>1700</v>
      </c>
    </row>
    <row r="72" spans="2:4" x14ac:dyDescent="0.35">
      <c r="B72" t="s">
        <v>1686</v>
      </c>
      <c r="C72" t="s">
        <v>1699</v>
      </c>
      <c r="D72" t="s">
        <v>1701</v>
      </c>
    </row>
    <row r="73" spans="2:4" x14ac:dyDescent="0.35">
      <c r="B73" t="s">
        <v>1702</v>
      </c>
      <c r="C73" t="s">
        <v>1702</v>
      </c>
      <c r="D73" t="s">
        <v>442</v>
      </c>
    </row>
    <row r="74" spans="2:4" x14ac:dyDescent="0.35">
      <c r="B74" t="s">
        <v>1716</v>
      </c>
      <c r="C74" t="s">
        <v>1722</v>
      </c>
      <c r="D74" t="s">
        <v>442</v>
      </c>
    </row>
    <row r="75" spans="2:4" x14ac:dyDescent="0.35">
      <c r="B75" t="s">
        <v>1721</v>
      </c>
      <c r="C75" t="s">
        <v>1723</v>
      </c>
      <c r="D75" t="s">
        <v>8</v>
      </c>
    </row>
    <row r="76" spans="2:4" x14ac:dyDescent="0.35">
      <c r="B76" t="s">
        <v>1769</v>
      </c>
      <c r="C76" t="s">
        <v>1787</v>
      </c>
      <c r="D76" t="s">
        <v>8</v>
      </c>
    </row>
    <row r="77" spans="2:4" x14ac:dyDescent="0.35">
      <c r="B77" t="s">
        <v>1790</v>
      </c>
      <c r="C77" t="s">
        <v>1788</v>
      </c>
      <c r="D77" t="s">
        <v>1858</v>
      </c>
    </row>
    <row r="78" spans="2:4" x14ac:dyDescent="0.35">
      <c r="B78" t="s">
        <v>1857</v>
      </c>
      <c r="C78" t="s">
        <v>1860</v>
      </c>
      <c r="D78" t="s">
        <v>1859</v>
      </c>
    </row>
    <row r="79" spans="2:4" x14ac:dyDescent="0.35">
      <c r="B79" t="s">
        <v>1900</v>
      </c>
      <c r="C79" t="s">
        <v>1919</v>
      </c>
      <c r="D79" t="s">
        <v>1859</v>
      </c>
    </row>
    <row r="80" spans="2:4" x14ac:dyDescent="0.35">
      <c r="B80" t="s">
        <v>1901</v>
      </c>
      <c r="C80" t="s">
        <v>1920</v>
      </c>
      <c r="D80" t="s">
        <v>1859</v>
      </c>
    </row>
    <row r="81" spans="2:4" x14ac:dyDescent="0.35">
      <c r="B81" t="s">
        <v>1921</v>
      </c>
      <c r="C81" t="s">
        <v>1972</v>
      </c>
      <c r="D81" t="s">
        <v>1973</v>
      </c>
    </row>
    <row r="82" spans="2:4" x14ac:dyDescent="0.35">
      <c r="B82" t="s">
        <v>1974</v>
      </c>
      <c r="C82" t="s">
        <v>1975</v>
      </c>
      <c r="D82" t="s">
        <v>1976</v>
      </c>
    </row>
    <row r="83" spans="2:4" x14ac:dyDescent="0.35">
      <c r="B83" t="s">
        <v>1978</v>
      </c>
      <c r="C83" t="s">
        <v>1977</v>
      </c>
      <c r="D83" t="s">
        <v>1976</v>
      </c>
    </row>
    <row r="84" spans="2:4" x14ac:dyDescent="0.35">
      <c r="B84" t="s">
        <v>2122</v>
      </c>
      <c r="C84" t="s">
        <v>2132</v>
      </c>
      <c r="D84" t="s">
        <v>1976</v>
      </c>
    </row>
    <row r="85" spans="2:4" x14ac:dyDescent="0.35">
      <c r="B85" t="s">
        <v>2134</v>
      </c>
      <c r="C85" t="s">
        <v>2133</v>
      </c>
      <c r="D85" t="s">
        <v>1976</v>
      </c>
    </row>
    <row r="86" spans="2:4" x14ac:dyDescent="0.35">
      <c r="B86" t="s">
        <v>2144</v>
      </c>
      <c r="C86" t="s">
        <v>2156</v>
      </c>
      <c r="D86" t="s">
        <v>2155</v>
      </c>
    </row>
    <row r="87" spans="2:4" x14ac:dyDescent="0.3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K1685" sqref="K1685"/>
    </sheetView>
  </sheetViews>
  <sheetFormatPr defaultColWidth="11" defaultRowHeight="15.5" x14ac:dyDescent="0.3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3203125" customWidth="1"/>
    <col min="13" max="13" width="16.33203125" bestFit="1" customWidth="1"/>
    <col min="14" max="18" width="15.33203125" bestFit="1" customWidth="1"/>
  </cols>
  <sheetData>
    <row r="1" spans="1:1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3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299.34491697112088</v>
      </c>
      <c r="G2" s="3">
        <f t="shared" ref="G2:K2" si="0">G3+G8+G11+G12+G16+G17+G18+G19</f>
        <v>290.44200502199573</v>
      </c>
      <c r="H2" s="3">
        <f t="shared" si="0"/>
        <v>324.03452485179378</v>
      </c>
      <c r="I2" s="3">
        <f t="shared" si="0"/>
        <v>353.45304038610522</v>
      </c>
      <c r="J2" s="3">
        <f t="shared" si="0"/>
        <v>370.27768581255953</v>
      </c>
      <c r="K2" s="3">
        <f t="shared" si="0"/>
        <v>390.04640509101608</v>
      </c>
    </row>
    <row r="3" spans="1:11" x14ac:dyDescent="0.3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44.770001208131731</v>
      </c>
      <c r="G3" s="1">
        <f t="shared" ref="G3:K3" si="3">SUM(G4:G7)</f>
        <v>47.260901835372579</v>
      </c>
      <c r="H3" s="1">
        <f t="shared" si="3"/>
        <v>47.260901929445694</v>
      </c>
      <c r="I3" s="1">
        <f t="shared" si="3"/>
        <v>47.260902687773381</v>
      </c>
      <c r="J3" s="1">
        <f t="shared" si="3"/>
        <v>47.260928233001621</v>
      </c>
      <c r="K3" s="1">
        <f t="shared" si="3"/>
        <v>47.260928526031122</v>
      </c>
    </row>
    <row r="4" spans="1:11" x14ac:dyDescent="0.3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10.182339604712213</v>
      </c>
      <c r="G4" s="1" cm="1">
        <f t="array" ref="G4">SUMPRODUCT(("RNWWOD1"=[1]OUT_PrimaryEnergyCons!$A$1:$A$1000)*1,[1]OUT_PrimaryEnergyCons!E$1:E$1000)</f>
        <v>11.152950672136447</v>
      </c>
      <c r="H4" s="1" cm="1">
        <f t="array" ref="H4">SUMPRODUCT(("RNWWOD1"=[1]OUT_PrimaryEnergyCons!$A$1:$A$1000)*1,[1]OUT_PrimaryEnergyCons!F$1:F$1000)</f>
        <v>12.608867000587102</v>
      </c>
      <c r="I4" s="1" cm="1">
        <f t="array" ref="I4">SUMPRODUCT(("RNWWOD1"=[1]OUT_PrimaryEnergyCons!$A$1:$A$1000)*1,[1]OUT_PrimaryEnergyCons!G$1:G$1000)</f>
        <v>15.035394787868933</v>
      </c>
      <c r="J4" s="1" cm="1">
        <f t="array" ref="J4">SUMPRODUCT(("RNWWOD1"=[1]OUT_PrimaryEnergyCons!$A$1:$A$1000)*1,[1]OUT_PrimaryEnergyCons!H$1:H$1000)</f>
        <v>17.461922275241179</v>
      </c>
      <c r="K4" s="1" cm="1">
        <f t="array" ref="K4">SUMPRODUCT(("RNWWOD1"=[1]OUT_PrimaryEnergyCons!$A$1:$A$1000)*1,[1]OUT_PrimaryEnergyCons!I$1:I$1000)</f>
        <v>17.46192238328895</v>
      </c>
    </row>
    <row r="5" spans="1:11" x14ac:dyDescent="0.3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7.4592164985885772</v>
      </c>
      <c r="G5" s="1" cm="1">
        <f t="array" ref="G5">SUMPRODUCT(("RNWWOD2"=[1]OUT_PrimaryEnergyCons!$A$1:$A$1000)*1,[1]OUT_PrimaryEnergyCons!E$1:E$1000)</f>
        <v>8.0030403660420664</v>
      </c>
      <c r="H5" s="1" cm="1">
        <f t="array" ref="H5">SUMPRODUCT(("RNWWOD2"=[1]OUT_PrimaryEnergyCons!$A$1:$A$1000)*1,[1]OUT_PrimaryEnergyCons!F$1:F$1000)</f>
        <v>8.8187758841907478</v>
      </c>
      <c r="I5" s="1" cm="1">
        <f t="array" ref="I5">SUMPRODUCT(("RNWWOD2"=[1]OUT_PrimaryEnergyCons!$A$1:$A$1000)*1,[1]OUT_PrimaryEnergyCons!G$1:G$1000)</f>
        <v>10.178335639000444</v>
      </c>
      <c r="J5" s="1" cm="1">
        <f t="array" ref="J5">SUMPRODUCT(("RNWWOD2"=[1]OUT_PrimaryEnergyCons!$A$1:$A$1000)*1,[1]OUT_PrimaryEnergyCons!H$1:H$1000)</f>
        <v>10.230788179278113</v>
      </c>
      <c r="K5" s="1" cm="1">
        <f t="array" ref="K5">SUMPRODUCT(("RNWWOD2"=[1]OUT_PrimaryEnergyCons!$A$1:$A$1000)*1,[1]OUT_PrimaryEnergyCons!I$1:I$1000)</f>
        <v>7.6165743437940545</v>
      </c>
    </row>
    <row r="6" spans="1:11" x14ac:dyDescent="0.3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2.6225285182077132</v>
      </c>
      <c r="G6" s="1" cm="1">
        <f t="array" ref="G6">SUMPRODUCT(("RNWWOD3"=[1]OUT_PrimaryEnergyCons!$A$1:$A$1000)*1,[1]OUT_PrimaryEnergyCons!E$1:E$1000)</f>
        <v>3.2650047553475328</v>
      </c>
      <c r="H6" s="1" cm="1">
        <f t="array" ref="H6">SUMPRODUCT(("RNWWOD3"=[1]OUT_PrimaryEnergyCons!$A$1:$A$1000)*1,[1]OUT_PrimaryEnergyCons!F$1:F$1000)</f>
        <v>4.2287187345834099</v>
      </c>
      <c r="I6" s="1" cm="1">
        <f t="array" ref="I6">SUMPRODUCT(("RNWWOD3"=[1]OUT_PrimaryEnergyCons!$A$1:$A$1000)*1,[1]OUT_PrimaryEnergyCons!G$1:G$1000)</f>
        <v>5.8349094025244286</v>
      </c>
      <c r="J6" s="1" cm="1">
        <f t="array" ref="J6">SUMPRODUCT(("RNWWOD3"=[1]OUT_PrimaryEnergyCons!$A$1:$A$1000)*1,[1]OUT_PrimaryEnergyCons!H$1:H$1000)</f>
        <v>6.3806237355946127</v>
      </c>
      <c r="K6" s="1" cm="1">
        <f t="array" ref="K6">SUMPRODUCT(("RNWWOD3"=[1]OUT_PrimaryEnergyCons!$A$1:$A$1000)*1,[1]OUT_PrimaryEnergyCons!I$1:I$1000)</f>
        <v>4.2596718128972526</v>
      </c>
    </row>
    <row r="7" spans="1:11" x14ac:dyDescent="0.3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24.505916586623229</v>
      </c>
      <c r="G7" s="1" cm="1">
        <f t="array" ref="G7">SUMPRODUCT(("RNWWOD4"=[1]OUT_PrimaryEnergyCons!$A$1:$A$1000)*1+("RNWWOD5"=[1]OUT_PrimaryEnergyCons!$A$1:$A$1000)*1,[1]OUT_PrimaryEnergyCons!E$1:E$1000)</f>
        <v>24.839906041846529</v>
      </c>
      <c r="H7" s="1" cm="1">
        <f t="array" ref="H7">SUMPRODUCT(("RNWWOD4"=[1]OUT_PrimaryEnergyCons!$A$1:$A$1000)*1+("RNWWOD5"=[1]OUT_PrimaryEnergyCons!$A$1:$A$1000)*1,[1]OUT_PrimaryEnergyCons!F$1:F$1000)</f>
        <v>21.604540310084435</v>
      </c>
      <c r="I7" s="1" cm="1">
        <f t="array" ref="I7">SUMPRODUCT(("RNWWOD4"=[1]OUT_PrimaryEnergyCons!$A$1:$A$1000)*1+("RNWWOD5"=[1]OUT_PrimaryEnergyCons!$A$1:$A$1000)*1,[1]OUT_PrimaryEnergyCons!G$1:G$1000)</f>
        <v>16.212262858379582</v>
      </c>
      <c r="J7" s="1" cm="1">
        <f t="array" ref="J7">SUMPRODUCT(("RNWWOD4"=[1]OUT_PrimaryEnergyCons!$A$1:$A$1000)*1+("RNWWOD5"=[1]OUT_PrimaryEnergyCons!$A$1:$A$1000)*1,[1]OUT_PrimaryEnergyCons!H$1:H$1000)</f>
        <v>13.187594042887717</v>
      </c>
      <c r="K7" s="1" cm="1">
        <f t="array" ref="K7">SUMPRODUCT(("RNWWOD4"=[1]OUT_PrimaryEnergyCons!$A$1:$A$1000)*1+("RNWWOD5"=[1]OUT_PrimaryEnergyCons!$A$1:$A$1000)*1,[1]OUT_PrimaryEnergyCons!I$1:I$1000)</f>
        <v>17.922759986050863</v>
      </c>
    </row>
    <row r="8" spans="1:11" x14ac:dyDescent="0.3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69.392900081242516</v>
      </c>
      <c r="G8" s="1">
        <f t="shared" ref="G8:K8" si="7">SUM(G9:G10)</f>
        <v>69.663505276993988</v>
      </c>
      <c r="H8" s="1">
        <f t="shared" si="7"/>
        <v>69.270645843451376</v>
      </c>
      <c r="I8" s="1">
        <f t="shared" si="7"/>
        <v>69.11534353070283</v>
      </c>
      <c r="J8" s="1">
        <f t="shared" si="7"/>
        <v>69.184800442780642</v>
      </c>
      <c r="K8" s="1">
        <f t="shared" si="7"/>
        <v>69.633998249452588</v>
      </c>
    </row>
    <row r="9" spans="1:11" x14ac:dyDescent="0.3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35.611792135569019</v>
      </c>
      <c r="G9" s="1" cm="1">
        <f t="array" ref="G9">SUMPRODUCT(("RNNWWST1"=[1]OUT_PrimaryEnergyCons!$A$1:$A$1000)*1,[1]OUT_PrimaryEnergyCons!E$1:E$1000)</f>
        <v>35.882396720913412</v>
      </c>
      <c r="H9" s="1" cm="1">
        <f t="array" ref="H9">SUMPRODUCT(("RNNWWST1"=[1]OUT_PrimaryEnergyCons!$A$1:$A$1000)*1,[1]OUT_PrimaryEnergyCons!F$1:F$1000)</f>
        <v>35.489493688278102</v>
      </c>
      <c r="I9" s="1" cm="1">
        <f t="array" ref="I9">SUMPRODUCT(("RNNWWST1"=[1]OUT_PrimaryEnergyCons!$A$1:$A$1000)*1,[1]OUT_PrimaryEnergyCons!G$1:G$1000)</f>
        <v>35.334241158649704</v>
      </c>
      <c r="J9" s="1" cm="1">
        <f t="array" ref="J9">SUMPRODUCT(("RNNWWST1"=[1]OUT_PrimaryEnergyCons!$A$1:$A$1000)*1,[1]OUT_PrimaryEnergyCons!H$1:H$1000)</f>
        <v>35.403697802726583</v>
      </c>
      <c r="K9" s="1" cm="1">
        <f t="array" ref="K9">SUMPRODUCT(("RNNWWST1"=[1]OUT_PrimaryEnergyCons!$A$1:$A$1000)*1,[1]OUT_PrimaryEnergyCons!I$1:I$1000)</f>
        <v>35.852895287807016</v>
      </c>
    </row>
    <row r="10" spans="1:11" x14ac:dyDescent="0.3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33.781107945673504</v>
      </c>
      <c r="G10" s="1" cm="1">
        <f t="array" ref="G10">SUMPRODUCT(("RNWWST1"=[1]OUT_PrimaryEnergyCons!$A$1:$A$1000)*1,[1]OUT_PrimaryEnergyCons!E$1:E$1000)</f>
        <v>33.781108556080582</v>
      </c>
      <c r="H10" s="1" cm="1">
        <f t="array" ref="H10">SUMPRODUCT(("RNWWST1"=[1]OUT_PrimaryEnergyCons!$A$1:$A$1000)*1,[1]OUT_PrimaryEnergyCons!F$1:F$1000)</f>
        <v>33.781152155173274</v>
      </c>
      <c r="I10" s="1" cm="1">
        <f t="array" ref="I10">SUMPRODUCT(("RNWWST1"=[1]OUT_PrimaryEnergyCons!$A$1:$A$1000)*1,[1]OUT_PrimaryEnergyCons!G$1:G$1000)</f>
        <v>33.78110237205312</v>
      </c>
      <c r="J10" s="1" cm="1">
        <f t="array" ref="J10">SUMPRODUCT(("RNWWST1"=[1]OUT_PrimaryEnergyCons!$A$1:$A$1000)*1,[1]OUT_PrimaryEnergyCons!H$1:H$1000)</f>
        <v>33.781102640054051</v>
      </c>
      <c r="K10" s="1" cm="1">
        <f t="array" ref="K10">SUMPRODUCT(("RNWWST1"=[1]OUT_PrimaryEnergyCons!$A$1:$A$1000)*1,[1]OUT_PrimaryEnergyCons!I$1:I$1000)</f>
        <v>33.781102961645566</v>
      </c>
    </row>
    <row r="11" spans="1:11" x14ac:dyDescent="0.3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3.7980812456406672</v>
      </c>
      <c r="G11" s="1" cm="1">
        <f t="array" ref="G11">SUMPRODUCT(("mnr"=[1]OUT_PrimaryEnergyCons!$C$1:$C$1000)*1,[1]OUT_PrimaryEnergyCons!E$1:E$1000)</f>
        <v>9.4679406354211704</v>
      </c>
      <c r="H11" s="1" cm="1">
        <f t="array" ref="H11">SUMPRODUCT(("mnr"=[1]OUT_PrimaryEnergyCons!$C$1:$C$1000)*1,[1]OUT_PrimaryEnergyCons!F$1:F$1000)</f>
        <v>9.4679443646758212</v>
      </c>
      <c r="I11" s="1" cm="1">
        <f t="array" ref="I11">SUMPRODUCT(("mnr"=[1]OUT_PrimaryEnergyCons!$C$1:$C$1000)*1,[1]OUT_PrimaryEnergyCons!G$1:G$1000)</f>
        <v>9.4679763420439169</v>
      </c>
      <c r="J11" s="1" cm="1">
        <f t="array" ref="J11">SUMPRODUCT(("mnr"=[1]OUT_PrimaryEnergyCons!$C$1:$C$1000)*1,[1]OUT_PrimaryEnergyCons!H$1:H$1000)</f>
        <v>9.4679852172952899</v>
      </c>
      <c r="K11" s="1" cm="1">
        <f t="array" ref="K11">SUMPRODUCT(("mnr"=[1]OUT_PrimaryEnergyCons!$C$1:$C$1000)*1,[1]OUT_PrimaryEnergyCons!I$1:I$1000)</f>
        <v>9.9690619606326845</v>
      </c>
    </row>
    <row r="12" spans="1:11" x14ac:dyDescent="0.3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149.43048055726098</v>
      </c>
      <c r="G12" s="1">
        <f t="shared" ref="G12:K12" si="8">SUM(G13:G15)</f>
        <v>125.60440340010484</v>
      </c>
      <c r="H12" s="1">
        <f t="shared" si="8"/>
        <v>137.09361350742398</v>
      </c>
      <c r="I12" s="1">
        <f t="shared" si="8"/>
        <v>150.25512033637079</v>
      </c>
      <c r="J12" s="1">
        <f t="shared" si="8"/>
        <v>150.03667120240513</v>
      </c>
      <c r="K12" s="1">
        <f t="shared" si="8"/>
        <v>150.10209723750313</v>
      </c>
    </row>
    <row r="13" spans="1:11" x14ac:dyDescent="0.3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66.745680037593644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49.798801273333225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68.537538070498513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70.236350553937896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72.130021791777438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74.27457118952762</v>
      </c>
    </row>
    <row r="14" spans="1:11" x14ac:dyDescent="0.3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66.632400206826034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55.764002337537811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65.547808901418279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64.46292528246974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62.293205412420356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60.123475173979571</v>
      </c>
    </row>
    <row r="15" spans="1:11" x14ac:dyDescent="0.3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16.052400312841321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20.0415997892338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3.0082665355071638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15.555844499963133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15.613443998207334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15.704050873995925</v>
      </c>
    </row>
    <row r="16" spans="1:11" x14ac:dyDescent="0.3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16.523442946245314</v>
      </c>
      <c r="H16" s="1" cm="1">
        <f t="array" ref="H16">SUMPRODUCT(ISNUMBER(SEARCH("SOL",[1]OUT_PrimaryEnergyCons!$C$1:$C$1000))*1,[1]OUT_PrimaryEnergyCons!F$1:F$1000)</f>
        <v>23.910747701920055</v>
      </c>
      <c r="I16" s="1" cm="1">
        <f t="array" ref="I16">SUMPRODUCT(ISNUMBER(SEARCH("SOL",[1]OUT_PrimaryEnergyCons!$C$1:$C$1000))*1,[1]OUT_PrimaryEnergyCons!G$1:G$1000)</f>
        <v>28.830273282415387</v>
      </c>
      <c r="J16" s="1" cm="1">
        <f t="array" ref="J16">SUMPRODUCT(ISNUMBER(SEARCH("SOL",[1]OUT_PrimaryEnergyCons!$C$1:$C$1000))*1,[1]OUT_PrimaryEnergyCons!H$1:H$1000)</f>
        <v>32.269774355169702</v>
      </c>
      <c r="K16" s="1" cm="1">
        <f t="array" ref="K16">SUMPRODUCT(ISNUMBER(SEARCH("SOL",[1]OUT_PrimaryEnergyCons!$C$1:$C$1000))*1,[1]OUT_PrimaryEnergyCons!I$1:I$1000)</f>
        <v>39.432680097378757</v>
      </c>
    </row>
    <row r="17" spans="1:18" x14ac:dyDescent="0.3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0.52400215746021794</v>
      </c>
      <c r="G17" s="1" cm="1">
        <f t="array" ref="G17">SUMPRODUCT(ISNUMBER(SEARCH("wnd",[1]OUT_PrimaryEnergyCons!$C$1:$C$1000))*1,[1]OUT_PrimaryEnergyCons!E$1:E$1000)</f>
        <v>0.54529326995270844</v>
      </c>
      <c r="H17" s="1" cm="1">
        <f t="array" ref="H17">SUMPRODUCT(ISNUMBER(SEARCH("wnd",[1]OUT_PrimaryEnergyCons!$C$1:$C$1000))*1,[1]OUT_PrimaryEnergyCons!F$1:F$1000)</f>
        <v>0.50316771394430293</v>
      </c>
      <c r="I17" s="1" cm="1">
        <f t="array" ref="I17">SUMPRODUCT(ISNUMBER(SEARCH("wnd",[1]OUT_PrimaryEnergyCons!$C$1:$C$1000))*1,[1]OUT_PrimaryEnergyCons!G$1:G$1000)</f>
        <v>0.64218334724672599</v>
      </c>
      <c r="J17" s="1" cm="1">
        <f t="array" ref="J17">SUMPRODUCT(ISNUMBER(SEARCH("wnd",[1]OUT_PrimaryEnergyCons!$C$1:$C$1000))*1,[1]OUT_PrimaryEnergyCons!H$1:H$1000)</f>
        <v>1.0460455015116015</v>
      </c>
      <c r="K17" s="1" cm="1">
        <f t="array" ref="K17">SUMPRODUCT(ISNUMBER(SEARCH("wnd",[1]OUT_PrimaryEnergyCons!$C$1:$C$1000))*1,[1]OUT_PrimaryEnergyCons!I$1:I$1000)</f>
        <v>1.7038955570302872</v>
      </c>
    </row>
    <row r="18" spans="1:18" x14ac:dyDescent="0.3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18.873006312311556</v>
      </c>
      <c r="G18" s="1">
        <f>[1]Overview!C$9-G19</f>
        <v>21.376517657905151</v>
      </c>
      <c r="H18" s="1">
        <f>[1]Overview!D$9-H19</f>
        <v>36.527503790932549</v>
      </c>
      <c r="I18" s="1">
        <f>[1]Overview!E$9-I19</f>
        <v>47.881240859552214</v>
      </c>
      <c r="J18" s="1">
        <f>[1]Overview!F$9-J19</f>
        <v>61.007883646420431</v>
      </c>
      <c r="K18" s="1">
        <f>[1]Overview!G$9-K19</f>
        <v>71.94012904998813</v>
      </c>
    </row>
    <row r="19" spans="1:18" x14ac:dyDescent="0.3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3.5972139749913682E-3</v>
      </c>
      <c r="K19" s="1">
        <f>+[1]Overview!G$28</f>
        <v>3.6144129993495146E-3</v>
      </c>
    </row>
    <row r="20" spans="1:18" x14ac:dyDescent="0.3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781.25257876123726</v>
      </c>
      <c r="G20" s="3">
        <f t="shared" si="9"/>
        <v>699.49983001198132</v>
      </c>
      <c r="H20" s="3">
        <f t="shared" si="9"/>
        <v>575.03610977337007</v>
      </c>
      <c r="I20" s="3">
        <f t="shared" si="9"/>
        <v>537.19584627824281</v>
      </c>
      <c r="J20" s="3">
        <f t="shared" si="9"/>
        <v>392.59911176960077</v>
      </c>
      <c r="K20" s="3">
        <f t="shared" si="9"/>
        <v>281.56144398145392</v>
      </c>
      <c r="M20" s="1"/>
      <c r="N20" s="1"/>
      <c r="O20" s="1"/>
      <c r="P20" s="1"/>
      <c r="Q20" s="1"/>
      <c r="R20" s="1"/>
    </row>
    <row r="21" spans="1:18" x14ac:dyDescent="0.3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3.6600012151567483</v>
      </c>
      <c r="G21" s="1" cm="1">
        <f t="array" ref="G21">SUMPRODUCT(("COA"=[1]OUT_PrimaryEnergyCons!$C$4:$C$10000)*1,[1]OUT_PrimaryEnergyCons!E$4:E$10000)</f>
        <v>3.5605010345219372</v>
      </c>
      <c r="H21" s="1" cm="1">
        <f t="array" ref="H21">SUMPRODUCT(("COA"=[1]OUT_PrimaryEnergyCons!$C$4:$C$10000)*1,[1]OUT_PrimaryEnergyCons!F$4:F$10000)</f>
        <v>3.2371163801830902</v>
      </c>
      <c r="I21" s="1" cm="1">
        <f t="array" ref="I21">SUMPRODUCT(("COA"=[1]OUT_PrimaryEnergyCons!$C$4:$C$10000)*1,[1]OUT_PrimaryEnergyCons!G$4:G$10000)</f>
        <v>3.0318688558263074</v>
      </c>
      <c r="J21" s="1" cm="1">
        <f t="array" ref="J21">SUMPRODUCT(("COA"=[1]OUT_PrimaryEnergyCons!$C$4:$C$10000)*1,[1]OUT_PrimaryEnergyCons!H$4:H$10000)</f>
        <v>2.562158924025054</v>
      </c>
      <c r="K21" s="1" cm="1">
        <f t="array" ref="K21">SUMPRODUCT(("COA"=[1]OUT_PrimaryEnergyCons!$C$4:$C$10000)*1,[1]OUT_PrimaryEnergyCons!I$4:I$10000)</f>
        <v>2.1148578688391484</v>
      </c>
    </row>
    <row r="22" spans="1:18" x14ac:dyDescent="0.3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312.54924787912887</v>
      </c>
      <c r="G22" s="1">
        <f t="shared" ref="G22:K22" si="10">G23+G29</f>
        <v>285.12903573542218</v>
      </c>
      <c r="H22" s="1">
        <f t="shared" si="10"/>
        <v>242.10359453591857</v>
      </c>
      <c r="I22" s="1">
        <f t="shared" si="10"/>
        <v>183.57454808851608</v>
      </c>
      <c r="J22" s="1">
        <f t="shared" si="10"/>
        <v>125.32184796715735</v>
      </c>
      <c r="K22" s="1">
        <f t="shared" si="10"/>
        <v>98.886969043552398</v>
      </c>
    </row>
    <row r="23" spans="1:18" x14ac:dyDescent="0.3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305.70226488935123</v>
      </c>
      <c r="G23" s="1">
        <f t="shared" ref="G23:K23" si="14">SUM(G24:G28)</f>
        <v>277.73608868138615</v>
      </c>
      <c r="H23" s="1">
        <f t="shared" si="14"/>
        <v>235.25636114861376</v>
      </c>
      <c r="I23" s="1">
        <f t="shared" si="14"/>
        <v>176.72915402650273</v>
      </c>
      <c r="J23" s="1">
        <f t="shared" si="14"/>
        <v>118.59652989287814</v>
      </c>
      <c r="K23" s="1">
        <f t="shared" si="14"/>
        <v>92.039886495111389</v>
      </c>
    </row>
    <row r="24" spans="1:18" x14ac:dyDescent="0.3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101.72344943290165</v>
      </c>
      <c r="G24" s="1" cm="1">
        <f t="array" ref="G24">SUMPRODUCT(("LFO"=[1]OUT_PrimaryEnergyCons!$C$4:$C$10000)*1,[1]OUT_PrimaryEnergyCons!E$4:E$10000)</f>
        <v>89.814812772424787</v>
      </c>
      <c r="H24" s="1" cm="1">
        <f t="array" ref="H24">SUMPRODUCT(("LFO"=[1]OUT_PrimaryEnergyCons!$C$4:$C$10000)*1,[1]OUT_PrimaryEnergyCons!F$4:F$10000)</f>
        <v>67.80542682658627</v>
      </c>
      <c r="I24" s="1" cm="1">
        <f t="array" ref="I24">SUMPRODUCT(("LFO"=[1]OUT_PrimaryEnergyCons!$C$4:$C$10000)*1,[1]OUT_PrimaryEnergyCons!G$4:G$10000)</f>
        <v>42.440378496607224</v>
      </c>
      <c r="J24" s="1" cm="1">
        <f t="array" ref="J24">SUMPRODUCT(("LFO"=[1]OUT_PrimaryEnergyCons!$C$4:$C$10000)*1,[1]OUT_PrimaryEnergyCons!H$4:H$10000)</f>
        <v>20.025344895530246</v>
      </c>
      <c r="K24" s="1" cm="1">
        <f t="array" ref="K24">SUMPRODUCT(("LFO"=[1]OUT_PrimaryEnergyCons!$C$4:$C$10000)*1,[1]OUT_PrimaryEnergyCons!I$4:I$10000)</f>
        <v>4.5961825727489778</v>
      </c>
    </row>
    <row r="25" spans="1:18" x14ac:dyDescent="0.3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2.7763691943449333</v>
      </c>
      <c r="G25" s="1" cm="1">
        <f t="array" ref="G25">SUMPRODUCT(("HFO"=[1]OUT_PrimaryEnergyCons!$C$4:$C$10000)*1,[1]OUT_PrimaryEnergyCons!E$4:E$10000)</f>
        <v>1.1626681268632619</v>
      </c>
      <c r="H25" s="1" cm="1">
        <f t="array" ref="H25">SUMPRODUCT(("HFO"=[1]OUT_PrimaryEnergyCons!$C$4:$C$10000)*1,[1]OUT_PrimaryEnergyCons!F$4:F$10000)</f>
        <v>6.8430259932327397E-4</v>
      </c>
      <c r="I25" s="1" cm="1">
        <f t="array" ref="I25">SUMPRODUCT(("HFO"=[1]OUT_PrimaryEnergyCons!$C$4:$C$10000)*1,[1]OUT_PrimaryEnergyCons!G$4:G$10000)</f>
        <v>1.9617797259573723E-4</v>
      </c>
      <c r="J25" s="1" cm="1">
        <f t="array" ref="J25">SUMPRODUCT(("HFO"=[1]OUT_PrimaryEnergyCons!$C$4:$C$10000)*1,[1]OUT_PrimaryEnergyCons!H$4:H$10000)</f>
        <v>2.535352661696654E-4</v>
      </c>
      <c r="K25" s="1" cm="1">
        <f t="array" ref="K25">SUMPRODUCT(("HFO"=[1]OUT_PrimaryEnergyCons!$C$4:$C$10000)*1,[1]OUT_PrimaryEnergyCons!I$4:I$10000)</f>
        <v>0</v>
      </c>
    </row>
    <row r="26" spans="1:18" x14ac:dyDescent="0.3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122.90340671244302</v>
      </c>
      <c r="G26" s="1" cm="1">
        <f t="array" ref="G26">SUMPRODUCT(("DSL"=[1]OUT_PrimaryEnergyCons!$C$4:$C$10000)*1,[1]OUT_PrimaryEnergyCons!E$4:E$10000)</f>
        <v>109.75871082829795</v>
      </c>
      <c r="H26" s="1" cm="1">
        <f t="array" ref="H26">SUMPRODUCT(("DSL"=[1]OUT_PrimaryEnergyCons!$C$4:$C$10000)*1,[1]OUT_PrimaryEnergyCons!F$4:F$10000)</f>
        <v>89.899839966057186</v>
      </c>
      <c r="I26" s="1" cm="1">
        <f t="array" ref="I26">SUMPRODUCT(("DSL"=[1]OUT_PrimaryEnergyCons!$C$4:$C$10000)*1,[1]OUT_PrimaryEnergyCons!G$4:G$10000)</f>
        <v>68.606622677186905</v>
      </c>
      <c r="J26" s="1" cm="1">
        <f t="array" ref="J26">SUMPRODUCT(("DSL"=[1]OUT_PrimaryEnergyCons!$C$4:$C$10000)*1,[1]OUT_PrimaryEnergyCons!H$4:H$10000)</f>
        <v>56.543315385346631</v>
      </c>
      <c r="K26" s="1" cm="1">
        <f t="array" ref="K26">SUMPRODUCT(("DSL"=[1]OUT_PrimaryEnergyCons!$C$4:$C$10000)*1,[1]OUT_PrimaryEnergyCons!I$4:I$10000)</f>
        <v>54.37039665100437</v>
      </c>
    </row>
    <row r="27" spans="1:18" x14ac:dyDescent="0.3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77.189654183282485</v>
      </c>
      <c r="G27" s="1" cm="1">
        <f t="array" ref="G27">SUMPRODUCT(("GSL"=[1]OUT_PrimaryEnergyCons!$C$4:$C$10000)*1,[1]OUT_PrimaryEnergyCons!E$4:E$10000)</f>
        <v>75.594682070246378</v>
      </c>
      <c r="H27" s="1" cm="1">
        <f t="array" ref="H27">SUMPRODUCT(("GSL"=[1]OUT_PrimaryEnergyCons!$C$4:$C$10000)*1,[1]OUT_PrimaryEnergyCons!F$4:F$10000)</f>
        <v>75.701450894055313</v>
      </c>
      <c r="I27" s="1" cm="1">
        <f t="array" ref="I27">SUMPRODUCT(("GSL"=[1]OUT_PrimaryEnergyCons!$C$4:$C$10000)*1,[1]OUT_PrimaryEnergyCons!G$4:G$10000)</f>
        <v>63.696227024059318</v>
      </c>
      <c r="J27" s="1" cm="1">
        <f t="array" ref="J27">SUMPRODUCT(("GSL"=[1]OUT_PrimaryEnergyCons!$C$4:$C$10000)*1,[1]OUT_PrimaryEnergyCons!H$4:H$10000)</f>
        <v>41.684156087694674</v>
      </c>
      <c r="K27" s="1" cm="1">
        <f t="array" ref="K27">SUMPRODUCT(("GSL"=[1]OUT_PrimaryEnergyCons!$C$4:$C$10000)*1,[1]OUT_PrimaryEnergyCons!I$4:I$10000)</f>
        <v>33.07330727135804</v>
      </c>
    </row>
    <row r="28" spans="1:18" x14ac:dyDescent="0.3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1.9857296506766855</v>
      </c>
      <c r="J28" s="1" cm="1">
        <f t="array" ref="J28">SUMPRODUCT(("KER"=[1]OUT_PrimaryEnergyCons!$C$4:$C$10000)*1,[1]OUT_PrimaryEnergyCons!H$4:H$10000)</f>
        <v>0.34345998904041986</v>
      </c>
      <c r="K28" s="1" cm="1">
        <f t="array" ref="K28">SUMPRODUCT(("KER"=[1]OUT_PrimaryEnergyCons!$C$4:$C$10000)*1,[1]OUT_PrimaryEnergyCons!I$4:I$10000)</f>
        <v>0</v>
      </c>
    </row>
    <row r="29" spans="1:18" x14ac:dyDescent="0.3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6.8469829897776622</v>
      </c>
      <c r="G29" s="1">
        <f t="shared" ref="G29:K29" si="18">SUM(G30:G31)</f>
        <v>7.3929470540360374</v>
      </c>
      <c r="H29" s="1">
        <f t="shared" si="18"/>
        <v>6.847233387304823</v>
      </c>
      <c r="I29" s="1">
        <f t="shared" si="18"/>
        <v>6.8453940620133622</v>
      </c>
      <c r="J29" s="1">
        <f t="shared" si="18"/>
        <v>6.72531807427921</v>
      </c>
      <c r="K29" s="1">
        <f t="shared" si="18"/>
        <v>6.8470825484410058</v>
      </c>
    </row>
    <row r="30" spans="1:18" x14ac:dyDescent="0.3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2.4128320643760377</v>
      </c>
      <c r="G30" s="1" cm="1">
        <f t="array" ref="G30">SUMPRODUCT(ISNUMBER(SEARCH("IMPBDS",[1]OUT_SyntheticFuels!$C$4:$C$1000))*1,("Var_Fout"=[1]OUT_SyntheticFuels!$B$4:$B$1000)*1,[1]OUT_SyntheticFuels!F$4:F$1000)</f>
        <v>3.0152412652030929</v>
      </c>
      <c r="H30" s="1" cm="1">
        <f t="array" ref="H30">SUMPRODUCT(ISNUMBER(SEARCH("IMPBDS",[1]OUT_SyntheticFuels!$C$4:$C$1000))*1,("Var_Fout"=[1]OUT_SyntheticFuels!$B$4:$B$1000)*1,[1]OUT_SyntheticFuels!G$4:G$1000)</f>
        <v>2.4633378761193967</v>
      </c>
      <c r="I30" s="1" cm="1">
        <f t="array" ref="I30">SUMPRODUCT(ISNUMBER(SEARCH("IMPBDS",[1]OUT_SyntheticFuels!$C$4:$C$1000))*1,("Var_Fout"=[1]OUT_SyntheticFuels!$B$4:$B$1000)*1,[1]OUT_SyntheticFuels!H$4:H$1000)</f>
        <v>3.0152285565248054</v>
      </c>
      <c r="J30" s="1" cm="1">
        <f t="array" ref="J30">SUMPRODUCT(ISNUMBER(SEARCH("IMPBDS",[1]OUT_SyntheticFuels!$C$4:$C$1000))*1,("Var_Fout"=[1]OUT_SyntheticFuels!$B$4:$B$1000)*1,[1]OUT_SyntheticFuels!I$4:I$1000)</f>
        <v>3.0153494345525664</v>
      </c>
      <c r="K30" s="1" cm="1">
        <f t="array" ref="K30">SUMPRODUCT(ISNUMBER(SEARCH("IMPBDS",[1]OUT_SyntheticFuels!$C$4:$C$1000))*1,("Var_Fout"=[1]OUT_SyntheticFuels!$B$4:$B$1000)*1,[1]OUT_SyntheticFuels!J$4:J$1000)</f>
        <v>3.015328474177386</v>
      </c>
    </row>
    <row r="31" spans="1:18" x14ac:dyDescent="0.3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4.4341509254016245</v>
      </c>
      <c r="G31" s="1" cm="1">
        <f t="array" ref="G31">SUMPRODUCT(ISNUMBER(SEARCH("IMPeth",[1]OUT_SyntheticFuels!$C$4:$C$1000))*1,("Var_Fout"=[1]OUT_SyntheticFuels!$B$4:$B$1000)*1,[1]OUT_SyntheticFuels!F$4:F$1000)</f>
        <v>4.3777057888329445</v>
      </c>
      <c r="H31" s="1" cm="1">
        <f t="array" ref="H31">SUMPRODUCT(ISNUMBER(SEARCH("IMPeth",[1]OUT_SyntheticFuels!$C$4:$C$1000))*1,("Var_Fout"=[1]OUT_SyntheticFuels!$B$4:$B$1000)*1,[1]OUT_SyntheticFuels!G$4:G$1000)</f>
        <v>4.3838955111854263</v>
      </c>
      <c r="I31" s="1" cm="1">
        <f t="array" ref="I31">SUMPRODUCT(ISNUMBER(SEARCH("IMPeth",[1]OUT_SyntheticFuels!$C$4:$C$1000))*1,("Var_Fout"=[1]OUT_SyntheticFuels!$B$4:$B$1000)*1,[1]OUT_SyntheticFuels!H$4:H$1000)</f>
        <v>3.8301655054885564</v>
      </c>
      <c r="J31" s="1" cm="1">
        <f t="array" ref="J31">SUMPRODUCT(ISNUMBER(SEARCH("IMPeth",[1]OUT_SyntheticFuels!$C$4:$C$1000))*1,("Var_Fout"=[1]OUT_SyntheticFuels!$B$4:$B$1000)*1,[1]OUT_SyntheticFuels!I$4:I$1000)</f>
        <v>3.709968639726644</v>
      </c>
      <c r="K31" s="1" cm="1">
        <f t="array" ref="K31">SUMPRODUCT(ISNUMBER(SEARCH("IMPeth",[1]OUT_SyntheticFuels!$C$4:$C$1000))*1,("Var_Fout"=[1]OUT_SyntheticFuels!$B$4:$B$1000)*1,[1]OUT_SyntheticFuels!J$4:J$1000)</f>
        <v>3.8317540742636198</v>
      </c>
    </row>
    <row r="32" spans="1:18" x14ac:dyDescent="0.3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6.8469829897776622</v>
      </c>
      <c r="G32" s="1">
        <f t="shared" si="19"/>
        <v>7.3929470540360374</v>
      </c>
      <c r="H32" s="1">
        <f t="shared" si="19"/>
        <v>6.847233387304823</v>
      </c>
      <c r="I32" s="1">
        <f t="shared" si="19"/>
        <v>6.8453940620133622</v>
      </c>
      <c r="J32" s="1">
        <f t="shared" si="19"/>
        <v>6.7252099049297369</v>
      </c>
      <c r="K32" s="1">
        <f t="shared" si="19"/>
        <v>6.8470825484410058</v>
      </c>
    </row>
    <row r="33" spans="1:11" x14ac:dyDescent="0.3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2.4128320643760377</v>
      </c>
      <c r="G33" s="1">
        <f t="shared" si="20"/>
        <v>3.0152412652030929</v>
      </c>
      <c r="H33" s="1">
        <f t="shared" si="20"/>
        <v>2.4633378761193967</v>
      </c>
      <c r="I33" s="1">
        <f t="shared" si="20"/>
        <v>3.0152285565248054</v>
      </c>
      <c r="J33" s="1">
        <f>IF(J30-MAX(F30:I30)&lt;0,J30,MAX(F30:I30))</f>
        <v>3.0152412652030929</v>
      </c>
      <c r="K33" s="1">
        <f>IF(K30-MAX(F30:J30)&lt;0,K30,MAX(F30:J30))</f>
        <v>3.015328474177386</v>
      </c>
    </row>
    <row r="34" spans="1:11" x14ac:dyDescent="0.3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4.4341509254016245</v>
      </c>
      <c r="G34" s="1">
        <f t="shared" si="20"/>
        <v>4.3777057888329445</v>
      </c>
      <c r="H34" s="1">
        <f t="shared" si="20"/>
        <v>4.3838955111854263</v>
      </c>
      <c r="I34" s="1">
        <f t="shared" si="20"/>
        <v>3.8301655054885564</v>
      </c>
      <c r="J34" s="1">
        <f>IF(J31-MAX(F31:I31)&lt;0,J31,MAX(F31:I31))</f>
        <v>3.709968639726644</v>
      </c>
      <c r="K34" s="1">
        <f>IF(K31-MAX(F31:J31)&lt;0,K31,MAX(F31:J31))</f>
        <v>3.8317540742636198</v>
      </c>
    </row>
    <row r="35" spans="1:11" x14ac:dyDescent="0.3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1.081693494735525E-4</v>
      </c>
      <c r="K35" s="1">
        <f t="shared" si="21"/>
        <v>0</v>
      </c>
    </row>
    <row r="36" spans="1:11" x14ac:dyDescent="0.3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1.081693494735525E-4</v>
      </c>
      <c r="K36" s="1">
        <f>K30-K33</f>
        <v>0</v>
      </c>
    </row>
    <row r="37" spans="1:11" x14ac:dyDescent="0.3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3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116.935158092588</v>
      </c>
      <c r="G39" s="1">
        <f t="shared" ref="G39:K39" si="23">G40+G43</f>
        <v>107.23650039612141</v>
      </c>
      <c r="H39" s="1">
        <f t="shared" si="23"/>
        <v>111.0357981635338</v>
      </c>
      <c r="I39" s="1">
        <f t="shared" si="23"/>
        <v>122.27662036431994</v>
      </c>
      <c r="J39" s="1">
        <f t="shared" si="23"/>
        <v>117.94178356060065</v>
      </c>
      <c r="K39" s="1">
        <f t="shared" si="23"/>
        <v>138.97948903709252</v>
      </c>
    </row>
    <row r="40" spans="1:11" x14ac:dyDescent="0.3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116.935158092588</v>
      </c>
      <c r="G40" s="1">
        <f t="shared" ref="G40:K40" si="24">G41+G42</f>
        <v>106.71999998503932</v>
      </c>
      <c r="H40" s="1">
        <f t="shared" si="24"/>
        <v>111.03576057957089</v>
      </c>
      <c r="I40" s="1">
        <f t="shared" si="24"/>
        <v>122.27467859976733</v>
      </c>
      <c r="J40" s="1">
        <f t="shared" si="24"/>
        <v>117.8197125552323</v>
      </c>
      <c r="K40" s="1">
        <f t="shared" si="24"/>
        <v>138.97923537317698</v>
      </c>
    </row>
    <row r="41" spans="1:11" x14ac:dyDescent="0.3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116.935158092588</v>
      </c>
      <c r="G41" s="1" cm="1">
        <f t="array" ref="G41">SUMPRODUCT(("NGA"=[1]OUT_PrimaryEnergyCons!$C$4:$C$10000)*1,[1]OUT_PrimaryEnergyCons!E$4:E$10000)</f>
        <v>106.71999998503932</v>
      </c>
      <c r="H41" s="1" cm="1">
        <f t="array" ref="H41">SUMPRODUCT(("NGA"=[1]OUT_PrimaryEnergyCons!$C$4:$C$10000)*1,[1]OUT_PrimaryEnergyCons!F$4:F$10000)</f>
        <v>111.03576057957089</v>
      </c>
      <c r="I41" s="1" cm="1">
        <f t="array" ref="I41">SUMPRODUCT(("NGA"=[1]OUT_PrimaryEnergyCons!$C$4:$C$10000)*1,[1]OUT_PrimaryEnergyCons!G$4:G$10000)</f>
        <v>122.27430530492326</v>
      </c>
      <c r="J41" s="1" cm="1">
        <f t="array" ref="J41">SUMPRODUCT(("NGA"=[1]OUT_PrimaryEnergyCons!$C$4:$C$10000)*1,[1]OUT_PrimaryEnergyCons!H$4:H$10000)</f>
        <v>117.81928839669082</v>
      </c>
      <c r="K41" s="1" cm="1">
        <f t="array" ref="K41">SUMPRODUCT(("NGA"=[1]OUT_PrimaryEnergyCons!$C$4:$C$10000)*1,[1]OUT_PrimaryEnergyCons!I$4:I$10000)</f>
        <v>138.97899093871689</v>
      </c>
    </row>
    <row r="42" spans="1:11" x14ac:dyDescent="0.3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3.7329484406222786E-4</v>
      </c>
      <c r="J42" s="1" cm="1">
        <f t="array" ref="J42">SUMPRODUCT(("LNGA"=[1]OUT_PrimaryEnergyCons!$C$4:$C$10000)*1,[1]OUT_PrimaryEnergyCons!H$4:H$10000)</f>
        <v>4.241585414808807E-4</v>
      </c>
      <c r="K42" s="1" cm="1">
        <f t="array" ref="K42">SUMPRODUCT(("LNGA"=[1]OUT_PrimaryEnergyCons!$C$4:$C$10000)*1,[1]OUT_PrimaryEnergyCons!I$4:I$10000)</f>
        <v>2.4443446010003817E-4</v>
      </c>
    </row>
    <row r="43" spans="1:11" x14ac:dyDescent="0.3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0.5165004110820961</v>
      </c>
      <c r="H43" s="1" cm="1">
        <f t="array" ref="H43">SUMPRODUCT(("BIO"=[1]OUT_PrimaryEnergyCons!$C$4:$C$10000)*1+("LBIO"=[1]OUT_PrimaryEnergyCons!$C$4:$C$10000)*1,[1]OUT_PrimaryEnergyCons!F$4:F$10000)</f>
        <v>3.7583962906332186E-5</v>
      </c>
      <c r="I43" s="1" cm="1">
        <f t="array" ref="I43">SUMPRODUCT(("BIO"=[1]OUT_PrimaryEnergyCons!$C$4:$C$10000)*1+("LBIO"=[1]OUT_PrimaryEnergyCons!$C$4:$C$10000)*1,[1]OUT_PrimaryEnergyCons!G$4:G$10000)</f>
        <v>1.9417645526181341E-3</v>
      </c>
      <c r="J43" s="1" cm="1">
        <f t="array" ref="J43">SUMPRODUCT(("BIO"=[1]OUT_PrimaryEnergyCons!$C$4:$C$10000)*1+("LBIO"=[1]OUT_PrimaryEnergyCons!$C$4:$C$10000)*1,[1]OUT_PrimaryEnergyCons!H$4:H$10000)</f>
        <v>0.12207100536835366</v>
      </c>
      <c r="K43" s="1" cm="1">
        <f t="array" ref="K43">SUMPRODUCT(("BIO"=[1]OUT_PrimaryEnergyCons!$C$4:$C$10000)*1+("LBIO"=[1]OUT_PrimaryEnergyCons!$C$4:$C$10000)*1,[1]OUT_PrimaryEnergyCons!I$4:I$10000)</f>
        <v>2.5366391553451821E-4</v>
      </c>
    </row>
    <row r="44" spans="1:11" x14ac:dyDescent="0.3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0.5165004110820961</v>
      </c>
      <c r="H44" s="1">
        <f t="shared" si="26"/>
        <v>3.7583962906332186E-5</v>
      </c>
      <c r="I44" s="1">
        <f t="shared" si="26"/>
        <v>1.9417645526181341E-3</v>
      </c>
      <c r="J44" s="1">
        <f t="shared" si="26"/>
        <v>0.12207100536835366</v>
      </c>
      <c r="K44" s="1">
        <f t="shared" si="26"/>
        <v>2.5366391553451821E-4</v>
      </c>
    </row>
    <row r="45" spans="1:11" x14ac:dyDescent="0.3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0.5165004110820961</v>
      </c>
      <c r="H45" s="1">
        <f>H43</f>
        <v>3.7583962906332186E-5</v>
      </c>
      <c r="I45" s="1">
        <f>I43</f>
        <v>1.9417645526181341E-3</v>
      </c>
      <c r="J45" s="1">
        <f>IF(J43-MAX(F43:I43)&lt;0,J43,MAX(F43:I43))</f>
        <v>0.12207100536835366</v>
      </c>
      <c r="K45" s="1">
        <f>IF(K43-MAX(G43:J43)&lt;0,K43,MAX(G43:J43))</f>
        <v>2.5366391553451821E-4</v>
      </c>
    </row>
    <row r="46" spans="1:11" x14ac:dyDescent="0.3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</v>
      </c>
      <c r="K46" s="1">
        <f t="shared" si="27"/>
        <v>0</v>
      </c>
    </row>
    <row r="47" spans="1:11" x14ac:dyDescent="0.3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</v>
      </c>
      <c r="K47" s="1">
        <f>K43-K45</f>
        <v>0</v>
      </c>
    </row>
    <row r="48" spans="1:11" x14ac:dyDescent="0.3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250.94817116580776</v>
      </c>
      <c r="G48" s="1" cm="1">
        <f t="array" ref="G48">SUMPRODUCT(("urn"=[1]OUT_PrimaryEnergyCons!$C$4:$C$10000)*1,[1]OUT_PrimaryEnergyCons!E$4:E$10000)</f>
        <v>253.30007151350176</v>
      </c>
      <c r="H48" s="1" cm="1">
        <f t="array" ref="H48">SUMPRODUCT(("urn"=[1]OUT_PrimaryEnergyCons!$C$4:$C$10000)*1,[1]OUT_PrimaryEnergyCons!F$4:F$10000)</f>
        <v>168.2076332801941</v>
      </c>
      <c r="I48" s="1" cm="1">
        <f t="array" ref="I48">SUMPRODUCT(("urn"=[1]OUT_PrimaryEnergyCons!$C$4:$C$10000)*1,[1]OUT_PrimaryEnergyCons!G$4:G$10000)</f>
        <v>177.56386180545724</v>
      </c>
      <c r="J48" s="1" cm="1">
        <f t="array" ref="J48">SUMPRODUCT(("urn"=[1]OUT_PrimaryEnergyCons!$C$4:$C$10000)*1,[1]OUT_PrimaryEnergyCons!H$4:H$10000)</f>
        <v>98.94501429660717</v>
      </c>
      <c r="K48" s="1" cm="1">
        <f t="array" ref="K48">SUMPRODUCT(("urn"=[1]OUT_PrimaryEnergyCons!$C$4:$C$10000)*1,[1]OUT_PrimaryEnergyCons!I$4:I$10000)</f>
        <v>0</v>
      </c>
    </row>
    <row r="49" spans="1:19" x14ac:dyDescent="0.3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97.16000040855586</v>
      </c>
      <c r="G49" s="1">
        <f t="shared" ref="G49:K49" si="31">SUM(G50:G53)</f>
        <v>50.273721332413942</v>
      </c>
      <c r="H49" s="1">
        <f t="shared" si="31"/>
        <v>50.451967413540515</v>
      </c>
      <c r="I49" s="1">
        <f t="shared" si="31"/>
        <v>50.748947164123251</v>
      </c>
      <c r="J49" s="1">
        <f t="shared" si="31"/>
        <v>47.82827438220621</v>
      </c>
      <c r="K49" s="1">
        <f t="shared" si="31"/>
        <v>41.580094185470372</v>
      </c>
    </row>
    <row r="50" spans="1:19" x14ac:dyDescent="0.3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15.013805601859447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1.5672407466301658E-3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1.1969147126901761E-3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1.1404221817640618E-3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9.1792857470376964E-4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6.8002803361468477E-4</v>
      </c>
    </row>
    <row r="51" spans="1:19" x14ac:dyDescent="0.3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28.94862107149482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12.779852492616538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14.972023295432741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11.272471042982158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11.356118034288645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10.400439758781371</v>
      </c>
    </row>
    <row r="52" spans="1:19" x14ac:dyDescent="0.3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46.398475558414049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37.492242555452819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35.478696288393728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39.47531307069837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36.471208281785053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31.178945093510439</v>
      </c>
    </row>
    <row r="53" spans="1:19" x14ac:dyDescent="0.3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6.7990981767875525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5.9043597959006674E-5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5.0915001355676736E-5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2.2628260956372238E-5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3.0137557808764544E-5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2.9305144945996091E-5</v>
      </c>
    </row>
    <row r="54" spans="1:19" x14ac:dyDescent="0.3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3.2639004382770484E-5</v>
      </c>
      <c r="K54" s="1" cm="1">
        <f t="array" ref="K54">SUMPRODUCT(("h2"=[1]OUT_PrimaryEnergyCons!$C$4:$C$10000)*1,[1]OUT_PrimaryEnergyCons!I$4:I$10000)</f>
        <v>3.3846499501621889E-5</v>
      </c>
    </row>
    <row r="55" spans="1:19" x14ac:dyDescent="0.3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117.17000064316247</v>
      </c>
      <c r="G55" s="3">
        <f t="shared" ref="G55:K55" si="35">G56</f>
        <v>34.199373832599441</v>
      </c>
      <c r="H55" s="3">
        <f t="shared" si="35"/>
        <v>54.620092589769051</v>
      </c>
      <c r="I55" s="3">
        <f t="shared" si="35"/>
        <v>55.363504573693952</v>
      </c>
      <c r="J55" s="3">
        <f t="shared" si="35"/>
        <v>23.668126640168715</v>
      </c>
      <c r="K55" s="3">
        <f t="shared" si="35"/>
        <v>17.32894934949022</v>
      </c>
      <c r="N55" s="1"/>
      <c r="O55" s="1"/>
      <c r="P55" s="1"/>
      <c r="Q55" s="1"/>
      <c r="R55" s="1"/>
      <c r="S55" s="1"/>
    </row>
    <row r="56" spans="1:19" x14ac:dyDescent="0.3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117.17000064316247</v>
      </c>
      <c r="G56" s="1">
        <f t="shared" ref="G56:K56" si="36">SUM(G57:G60)</f>
        <v>34.199373832599441</v>
      </c>
      <c r="H56" s="1">
        <f t="shared" si="36"/>
        <v>54.620092589769051</v>
      </c>
      <c r="I56" s="1">
        <f t="shared" si="36"/>
        <v>55.363504573693952</v>
      </c>
      <c r="J56" s="1">
        <f t="shared" si="36"/>
        <v>23.668126640168715</v>
      </c>
      <c r="K56" s="1">
        <f t="shared" si="36"/>
        <v>17.32894934949022</v>
      </c>
      <c r="N56" s="1"/>
    </row>
    <row r="57" spans="1:19" x14ac:dyDescent="0.3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6.2295548058735353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8.9253584225660085E-5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9.4154799072686241E-5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1.8429939148621388E-5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2.1419275729440805E-5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1.5786102906858234E-5</v>
      </c>
    </row>
    <row r="58" spans="1:19" x14ac:dyDescent="0.3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12.753358773472948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6.9724441581723402E-5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6.8828008906224607E-5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3.8030987503052718E-5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7.5191677636022835E-5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5.3519318454470768E-5</v>
      </c>
    </row>
    <row r="59" spans="1:19" x14ac:dyDescent="0.3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26.492979325814002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5.1724537216890352E-5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5.2824339028125189E-5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3.3541949992206499E-5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7.3091851305257213E-5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2.1440471498551927E-5</v>
      </c>
    </row>
    <row r="60" spans="1:19" x14ac:dyDescent="0.3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71.694107738001975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34.199163130036418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54.619876782622043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55.363414570817305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23.667956937364046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17.328858603597361</v>
      </c>
    </row>
    <row r="61" spans="1:19" x14ac:dyDescent="0.3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250.7174594248653</v>
      </c>
      <c r="G61" s="3">
        <f t="shared" ref="G61:K61" si="41">SUM(G62,G64,G72,G80,G128,G149,G157,G159,G167,G171,G165)</f>
        <v>229.26071918128616</v>
      </c>
      <c r="H61" s="3">
        <f t="shared" si="41"/>
        <v>227.69376223283834</v>
      </c>
      <c r="I61" s="3">
        <f t="shared" si="41"/>
        <v>249.96045521090784</v>
      </c>
      <c r="J61" s="3">
        <f t="shared" si="41"/>
        <v>235.5472495657703</v>
      </c>
      <c r="K61" s="3">
        <f t="shared" si="41"/>
        <v>231.7119753244954</v>
      </c>
    </row>
    <row r="62" spans="1:19" x14ac:dyDescent="0.3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82.760000324191196</v>
      </c>
      <c r="G62" s="1">
        <f t="shared" ref="G62:K62" si="42">+G63</f>
        <v>82.759986316022307</v>
      </c>
      <c r="H62" s="1">
        <f t="shared" si="42"/>
        <v>54.73603872346952</v>
      </c>
      <c r="I62" s="1">
        <f t="shared" si="42"/>
        <v>58.652031219421382</v>
      </c>
      <c r="J62" s="1">
        <f t="shared" si="42"/>
        <v>32.820639086161371</v>
      </c>
      <c r="K62" s="1">
        <f t="shared" si="42"/>
        <v>0</v>
      </c>
    </row>
    <row r="63" spans="1:19" x14ac:dyDescent="0.3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82.760000324191196</v>
      </c>
      <c r="G63" s="1">
        <f>'[1]Electricity and CHPs'!C14</f>
        <v>82.759986316022307</v>
      </c>
      <c r="H63" s="1">
        <f>'[1]Electricity and CHPs'!D14</f>
        <v>54.73603872346952</v>
      </c>
      <c r="I63" s="1">
        <f>'[1]Electricity and CHPs'!E14</f>
        <v>58.652031219421382</v>
      </c>
      <c r="J63" s="1">
        <f>'[1]Electricity and CHPs'!F14</f>
        <v>32.820639086161371</v>
      </c>
      <c r="K63" s="1">
        <f>'[1]Electricity and CHPs'!G14</f>
        <v>0</v>
      </c>
    </row>
    <row r="64" spans="1:19" x14ac:dyDescent="0.3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146.22000037123831</v>
      </c>
      <c r="G64" s="1">
        <f t="shared" ref="G64:K64" si="46">SUM(G65:G67)</f>
        <v>121.59608331786816</v>
      </c>
      <c r="H64" s="1">
        <f t="shared" si="46"/>
        <v>136.49196018984958</v>
      </c>
      <c r="I64" s="1">
        <f t="shared" si="46"/>
        <v>147.14395116116026</v>
      </c>
      <c r="J64" s="1">
        <f t="shared" si="46"/>
        <v>146.91398221213171</v>
      </c>
      <c r="K64" s="1">
        <f t="shared" si="46"/>
        <v>146.96128690408068</v>
      </c>
    </row>
    <row r="65" spans="1:11" x14ac:dyDescent="0.3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66.745680037593644</v>
      </c>
      <c r="G65" s="1">
        <f>'[1]Electricity and CHPs'!C15</f>
        <v>49.798801273333225</v>
      </c>
      <c r="H65" s="1">
        <f>'[1]Electricity and CHPs'!D15</f>
        <v>68.537538070498513</v>
      </c>
      <c r="I65" s="1">
        <f>'[1]Electricity and CHPs'!E15</f>
        <v>70.236350553937896</v>
      </c>
      <c r="J65" s="1">
        <f>'[1]Electricity and CHPs'!F15</f>
        <v>72.130021791777438</v>
      </c>
      <c r="K65" s="1">
        <f>'[1]Electricity and CHPs'!G15</f>
        <v>74.27457118952762</v>
      </c>
    </row>
    <row r="66" spans="1:11" x14ac:dyDescent="0.3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66.632400206826034</v>
      </c>
      <c r="G66" s="1">
        <f>'[1]Electricity and CHPs'!C16</f>
        <v>55.764002337537811</v>
      </c>
      <c r="H66" s="1">
        <f>'[1]Electricity and CHPs'!D16</f>
        <v>65.547808901418279</v>
      </c>
      <c r="I66" s="1">
        <f>'[1]Electricity and CHPs'!E16</f>
        <v>64.46292528246974</v>
      </c>
      <c r="J66" s="1">
        <f>'[1]Electricity and CHPs'!F16</f>
        <v>62.293205412420356</v>
      </c>
      <c r="K66" s="1">
        <f>'[1]Electricity and CHPs'!G16</f>
        <v>60.123475173979571</v>
      </c>
    </row>
    <row r="67" spans="1:11" x14ac:dyDescent="0.3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12.841920126818652</v>
      </c>
      <c r="G67" s="1">
        <f>'[1]Electricity and CHPs'!C17</f>
        <v>16.033279706997128</v>
      </c>
      <c r="H67" s="1">
        <f>'[1]Electricity and CHPs'!D17</f>
        <v>2.4066132179327711</v>
      </c>
      <c r="I67" s="1">
        <f>'[1]Electricity and CHPs'!E17</f>
        <v>12.444675324752597</v>
      </c>
      <c r="J67" s="1">
        <f>'[1]Electricity and CHPs'!F17</f>
        <v>12.490755007933918</v>
      </c>
      <c r="K67" s="1">
        <f>'[1]Electricity and CHPs'!G17</f>
        <v>12.563240540573489</v>
      </c>
    </row>
    <row r="68" spans="1:11" x14ac:dyDescent="0.3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0.11190173494341371</v>
      </c>
      <c r="G68" s="1">
        <f t="shared" ref="G68" si="48">SUM(G69:G71)</f>
        <v>0.17152953001611362</v>
      </c>
      <c r="H68" s="1">
        <f t="shared" ref="H68" si="49">SUM(H69:H71)</f>
        <v>0.17153053703141855</v>
      </c>
      <c r="I68" s="1">
        <f t="shared" ref="I68" si="50">SUM(I69:I71)</f>
        <v>0.17153138972744922</v>
      </c>
      <c r="J68" s="1">
        <f t="shared" ref="J68" si="51">SUM(J69:J71)</f>
        <v>9.8505930824008617E-4</v>
      </c>
      <c r="K68" s="1">
        <f t="shared" ref="K68" si="52">SUM(K69:K71)</f>
        <v>5.5592591341513528E-4</v>
      </c>
    </row>
    <row r="69" spans="1:11" x14ac:dyDescent="0.3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3.9600434173595336E-2</v>
      </c>
      <c r="G69" s="1">
        <f>'[1]Electricity and CHPs'!C18</f>
        <v>6.1044126800251617E-6</v>
      </c>
      <c r="H69" s="1">
        <f>'[1]Electricity and CHPs'!D18</f>
        <v>2.456416035093581E-4</v>
      </c>
      <c r="I69" s="1">
        <f>'[1]Electricity and CHPs'!E18</f>
        <v>2.5202624968999934E-4</v>
      </c>
      <c r="J69" s="1">
        <f>'[1]Electricity and CHPs'!F18</f>
        <v>4.761412259722977E-4</v>
      </c>
      <c r="K69" s="1">
        <f>'[1]Electricity and CHPs'!G18</f>
        <v>2.8553667289013421E-4</v>
      </c>
    </row>
    <row r="70" spans="1:11" x14ac:dyDescent="0.3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1.8004336754189397E-3</v>
      </c>
      <c r="G70" s="1">
        <f>'[1]Electricity and CHPs'!C28</f>
        <v>3.6798082132738851E-6</v>
      </c>
      <c r="H70" s="1">
        <f>'[1]Electricity and CHPs'!D28</f>
        <v>8.3393982478858786E-5</v>
      </c>
      <c r="I70" s="1">
        <f>'[1]Electricity and CHPs'!E28</f>
        <v>9.8419483903255635E-5</v>
      </c>
      <c r="J70" s="1">
        <f>'[1]Electricity and CHPs'!F28</f>
        <v>1.4503690333140929E-4</v>
      </c>
      <c r="K70" s="1">
        <f>'[1]Electricity and CHPs'!G28</f>
        <v>7.882860079003759E-5</v>
      </c>
    </row>
    <row r="71" spans="1:11" x14ac:dyDescent="0.3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7.0500867094399441E-2</v>
      </c>
      <c r="G71" s="1">
        <f>'[1]Electricity and CHPs'!C41</f>
        <v>0.17151974579522034</v>
      </c>
      <c r="H71" s="1">
        <f>'[1]Electricity and CHPs'!D41</f>
        <v>0.17120150144543034</v>
      </c>
      <c r="I71" s="1">
        <f>'[1]Electricity and CHPs'!E41</f>
        <v>0.17118094399385597</v>
      </c>
      <c r="J71" s="1">
        <f>'[1]Electricity and CHPs'!F41</f>
        <v>3.6388117893637926E-4</v>
      </c>
      <c r="K71" s="1">
        <f>'[1]Electricity and CHPs'!G41</f>
        <v>1.9156063973496342E-4</v>
      </c>
    </row>
    <row r="72" spans="1:11" x14ac:dyDescent="0.3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0.11190173494341371</v>
      </c>
      <c r="G72" s="1">
        <f t="shared" ref="G72:K72" si="56">SUM(G73:G75)</f>
        <v>0.17152953001611362</v>
      </c>
      <c r="H72" s="1">
        <f t="shared" si="56"/>
        <v>0.17153053703141855</v>
      </c>
      <c r="I72" s="1">
        <f t="shared" si="56"/>
        <v>0.17153138972744922</v>
      </c>
      <c r="J72" s="1">
        <f t="shared" si="56"/>
        <v>9.8505930824008617E-4</v>
      </c>
      <c r="K72" s="1">
        <f t="shared" si="56"/>
        <v>5.5592591341513528E-4</v>
      </c>
    </row>
    <row r="73" spans="1:11" x14ac:dyDescent="0.3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3.9600434173595336E-2</v>
      </c>
      <c r="G73" s="1">
        <f t="shared" ref="G73:K73" si="57">G69</f>
        <v>6.1044126800251617E-6</v>
      </c>
      <c r="H73" s="1">
        <f t="shared" si="57"/>
        <v>2.456416035093581E-4</v>
      </c>
      <c r="I73" s="1">
        <f t="shared" si="57"/>
        <v>2.5202624968999934E-4</v>
      </c>
      <c r="J73" s="1">
        <f t="shared" si="57"/>
        <v>4.761412259722977E-4</v>
      </c>
      <c r="K73" s="1">
        <f t="shared" si="57"/>
        <v>2.8553667289013421E-4</v>
      </c>
    </row>
    <row r="74" spans="1:11" x14ac:dyDescent="0.3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1.8004336754189397E-3</v>
      </c>
      <c r="G74" s="1">
        <f>'[1]Electricity and CHPs'!C28</f>
        <v>3.6798082132738851E-6</v>
      </c>
      <c r="H74" s="1">
        <f>'[1]Electricity and CHPs'!D28</f>
        <v>8.3393982478858786E-5</v>
      </c>
      <c r="I74" s="1">
        <f>'[1]Electricity and CHPs'!E28</f>
        <v>9.8419483903255635E-5</v>
      </c>
      <c r="J74" s="1">
        <f>'[1]Electricity and CHPs'!F28</f>
        <v>1.4503690333140929E-4</v>
      </c>
      <c r="K74" s="1">
        <f>'[1]Electricity and CHPs'!G28</f>
        <v>7.882860079003759E-5</v>
      </c>
    </row>
    <row r="75" spans="1:11" x14ac:dyDescent="0.3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7.0500867094399441E-2</v>
      </c>
      <c r="G75" s="1">
        <f>'[1]Electricity and CHPs'!C41</f>
        <v>0.17151974579522034</v>
      </c>
      <c r="H75" s="1">
        <f>'[1]Electricity and CHPs'!D41</f>
        <v>0.17120150144543034</v>
      </c>
      <c r="I75" s="1">
        <f>'[1]Electricity and CHPs'!E41</f>
        <v>0.17118094399385597</v>
      </c>
      <c r="J75" s="1">
        <f>'[1]Electricity and CHPs'!F41</f>
        <v>3.6388117893637926E-4</v>
      </c>
      <c r="K75" s="1">
        <f>'[1]Electricity and CHPs'!G41</f>
        <v>1.9156063973496342E-4</v>
      </c>
    </row>
    <row r="76" spans="1:11" x14ac:dyDescent="0.3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3.2231722155002207</v>
      </c>
      <c r="G80" s="1">
        <f t="shared" ref="G80:K80" si="60">SUM(G81:G95)</f>
        <v>2.2456168994468353</v>
      </c>
      <c r="H80" s="1">
        <f t="shared" si="60"/>
        <v>4.5990977078790394</v>
      </c>
      <c r="I80" s="1">
        <f t="shared" si="60"/>
        <v>8.0924962474591187</v>
      </c>
      <c r="J80" s="1">
        <f t="shared" si="60"/>
        <v>12.386646971433118</v>
      </c>
      <c r="K80" s="1">
        <f t="shared" si="60"/>
        <v>33.362054714567769</v>
      </c>
    </row>
    <row r="81" spans="1:11" x14ac:dyDescent="0.3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3.7041318887360482</v>
      </c>
      <c r="K81" s="1">
        <f>'[1]Electricity and CHPs'!G21</f>
        <v>24.222206272743737</v>
      </c>
    </row>
    <row r="82" spans="1:11" x14ac:dyDescent="0.3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2.5457520833380612E-5</v>
      </c>
      <c r="H82" s="1">
        <f>'[1]Electricity and CHPs'!D22</f>
        <v>1.2704049309714019E-3</v>
      </c>
      <c r="I82" s="1">
        <f>'[1]Electricity and CHPs'!E22</f>
        <v>1.2600197785652576E-3</v>
      </c>
      <c r="J82" s="1">
        <f>'[1]Electricity and CHPs'!F22</f>
        <v>1.102285152920788E-3</v>
      </c>
      <c r="K82" s="1">
        <f>'[1]Electricity and CHPs'!G22</f>
        <v>7.5150154943449249E-4</v>
      </c>
    </row>
    <row r="83" spans="1:11" x14ac:dyDescent="0.3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3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0.96588041323867746</v>
      </c>
      <c r="G84" s="1">
        <f>'[1]Electricity and CHPs'!C24</f>
        <v>1.6108509878430271E-5</v>
      </c>
      <c r="H84" s="1">
        <f>'[1]Electricity and CHPs'!D24</f>
        <v>3.2178296612961631E-4</v>
      </c>
      <c r="I84" s="1">
        <f>'[1]Electricity and CHPs'!E24</f>
        <v>1.1373744926524367</v>
      </c>
      <c r="J84" s="1">
        <f>'[1]Electricity and CHPs'!F24</f>
        <v>2.1674965211586432</v>
      </c>
      <c r="K84" s="1">
        <f>'[1]Electricity and CHPs'!G24</f>
        <v>1.7533371537323359</v>
      </c>
    </row>
    <row r="85" spans="1:11" x14ac:dyDescent="0.3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0.43308495412680936</v>
      </c>
      <c r="K85" s="1">
        <f>'[1]Electricity and CHPs'!G29</f>
        <v>1.5270040505071012</v>
      </c>
    </row>
    <row r="86" spans="1:11" x14ac:dyDescent="0.3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0.66996085322538235</v>
      </c>
      <c r="G86" s="1">
        <f>'[1]Electricity and CHPs'!C39</f>
        <v>0.5069164477662248</v>
      </c>
      <c r="H86" s="1">
        <f>'[1]Electricity and CHPs'!D39</f>
        <v>1.8955624970029785</v>
      </c>
      <c r="I86" s="1">
        <f>'[1]Electricity and CHPs'!E39</f>
        <v>3.1812336501017815</v>
      </c>
      <c r="J86" s="1">
        <f>'[1]Electricity and CHPs'!F39</f>
        <v>0.42252848280029065</v>
      </c>
      <c r="K86" s="1">
        <f>'[1]Electricity and CHPs'!G39</f>
        <v>0.10812129950043441</v>
      </c>
    </row>
    <row r="87" spans="1:11" x14ac:dyDescent="0.3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 x14ac:dyDescent="0.3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2.1191628877678865E-4</v>
      </c>
      <c r="J88" s="1">
        <f>'[1]Electricity and CHPs'!F47</f>
        <v>5.8468258700736708E-4</v>
      </c>
      <c r="K88" s="1">
        <f>'[1]Electricity and CHPs'!G47</f>
        <v>4.4007866239465133E-4</v>
      </c>
    </row>
    <row r="89" spans="1:11" x14ac:dyDescent="0.3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5.9387793487979323E-3</v>
      </c>
      <c r="G89" s="1">
        <f>'[1]Electricity and CHPs'!C48</f>
        <v>1.0616063492790088E-3</v>
      </c>
      <c r="H89" s="1">
        <f>'[1]Electricity and CHPs'!D48</f>
        <v>0.80306540155134043</v>
      </c>
      <c r="I89" s="1">
        <f>'[1]Electricity and CHPs'!E48</f>
        <v>0.85856839368793525</v>
      </c>
      <c r="J89" s="1">
        <f>'[1]Electricity and CHPs'!F48</f>
        <v>1.2674739241197204</v>
      </c>
      <c r="K89" s="1">
        <f>'[1]Electricity and CHPs'!G48</f>
        <v>1.2368068473565219</v>
      </c>
    </row>
    <row r="90" spans="1:11" x14ac:dyDescent="0.3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3.5681899904146399E-5</v>
      </c>
      <c r="J90" s="1">
        <f>'[1]Electricity and CHPs'!F49</f>
        <v>1.0983182312794006E-4</v>
      </c>
      <c r="K90" s="1">
        <f>'[1]Electricity and CHPs'!G49</f>
        <v>8.9014782445791452E-5</v>
      </c>
    </row>
    <row r="91" spans="1:11" x14ac:dyDescent="0.3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2.7630202938009534E-2</v>
      </c>
      <c r="G91" s="1">
        <f>'[1]Electricity and CHPs'!C51</f>
        <v>1.2207120260217237E-3</v>
      </c>
      <c r="H91" s="1">
        <f>'[1]Electricity and CHPs'!D51</f>
        <v>0.29663377932940166</v>
      </c>
      <c r="I91" s="1">
        <f>'[1]Electricity and CHPs'!E51</f>
        <v>0.56375473493454042</v>
      </c>
      <c r="J91" s="1">
        <f>'[1]Electricity and CHPs'!F51</f>
        <v>0.89799416783936659</v>
      </c>
      <c r="K91" s="1">
        <f>'[1]Electricity and CHPs'!G51</f>
        <v>0.90533898798748891</v>
      </c>
    </row>
    <row r="92" spans="1:11" x14ac:dyDescent="0.3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1.5033969894313182E-4</v>
      </c>
      <c r="J92" s="1">
        <f>'[1]Electricity and CHPs'!F52</f>
        <v>5.0152291707115731E-4</v>
      </c>
      <c r="K92" s="1">
        <f>'[1]Electricity and CHPs'!G52</f>
        <v>4.4647291314582941E-4</v>
      </c>
    </row>
    <row r="93" spans="1:11" x14ac:dyDescent="0.3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0.95936502039330729</v>
      </c>
      <c r="G93" s="1">
        <f>'[1]Electricity and CHPs'!C54</f>
        <v>1.1105131487916462</v>
      </c>
      <c r="H93" s="1">
        <f>'[1]Electricity and CHPs'!D54</f>
        <v>1.1110928578826296</v>
      </c>
      <c r="I93" s="1">
        <f>'[1]Electricity and CHPs'!E54</f>
        <v>1.1110928358616321</v>
      </c>
      <c r="J93" s="1">
        <f>'[1]Electricity and CHPs'!F54</f>
        <v>1.1110968153322702</v>
      </c>
      <c r="K93" s="1">
        <f>'[1]Electricity and CHPs'!G54</f>
        <v>1.1110970739128059</v>
      </c>
    </row>
    <row r="94" spans="1:11" x14ac:dyDescent="0.3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0.59439694635604623</v>
      </c>
      <c r="G94" s="1">
        <f>'[1]Electricity and CHPs'!C55</f>
        <v>0.62586341848295191</v>
      </c>
      <c r="H94" s="1">
        <f>'[1]Electricity and CHPs'!D55</f>
        <v>0.49115098421558845</v>
      </c>
      <c r="I94" s="1">
        <f>'[1]Electricity and CHPs'!E55</f>
        <v>1.2387122122347349</v>
      </c>
      <c r="J94" s="1">
        <f>'[1]Electricity and CHPs'!F55</f>
        <v>2.3803072841470181</v>
      </c>
      <c r="K94" s="1">
        <f>'[1]Electricity and CHPs'!G55</f>
        <v>2.4961960800314289</v>
      </c>
    </row>
    <row r="95" spans="1:11" x14ac:dyDescent="0.3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1.0197031987016422E-4</v>
      </c>
      <c r="J95" s="1">
        <f>'[1]Electricity and CHPs'!F58</f>
        <v>2.3461069282311789E-4</v>
      </c>
      <c r="K95" s="1">
        <f>'[1]Electricity and CHPs'!G58</f>
        <v>2.1988088849609854E-4</v>
      </c>
    </row>
    <row r="96" spans="1:11" x14ac:dyDescent="0.3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2.2014437823400415</v>
      </c>
      <c r="G96" s="1">
        <f t="shared" ref="G96:K96" si="65">G80-G112</f>
        <v>1.0931357428530211</v>
      </c>
      <c r="H96" s="1">
        <f t="shared" si="65"/>
        <v>3.3757242640369274</v>
      </c>
      <c r="I96" s="1">
        <f t="shared" si="65"/>
        <v>6.7228840163082371</v>
      </c>
      <c r="J96" s="1">
        <f t="shared" si="65"/>
        <v>10.83560678309998</v>
      </c>
      <c r="K96" s="1">
        <f t="shared" si="65"/>
        <v>31.628060048976554</v>
      </c>
    </row>
    <row r="97" spans="1:11" x14ac:dyDescent="0.3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3.5596060558844349</v>
      </c>
      <c r="K97" s="1">
        <f t="shared" si="66"/>
        <v>23.754376631201243</v>
      </c>
    </row>
    <row r="98" spans="1:11" x14ac:dyDescent="0.3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2.4516284023668297E-5</v>
      </c>
      <c r="H98" s="1">
        <f t="shared" si="67"/>
        <v>1.2295099734843354E-3</v>
      </c>
      <c r="I98" s="1">
        <f t="shared" si="67"/>
        <v>1.213361602264191E-3</v>
      </c>
      <c r="J98" s="1">
        <f t="shared" si="67"/>
        <v>1.0592767815800457E-3</v>
      </c>
      <c r="K98" s="1">
        <f t="shared" si="67"/>
        <v>7.3698698802205091E-4</v>
      </c>
    </row>
    <row r="99" spans="1:11" x14ac:dyDescent="0.3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0</v>
      </c>
    </row>
    <row r="100" spans="1:11" x14ac:dyDescent="0.3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0.93927231736176886</v>
      </c>
      <c r="G100" s="1">
        <f t="shared" si="69"/>
        <v>1.5512932542112734E-5</v>
      </c>
      <c r="H100" s="1">
        <f t="shared" si="69"/>
        <v>3.1142461471022221E-4</v>
      </c>
      <c r="I100" s="1">
        <f t="shared" si="69"/>
        <v>1.0952578366274495</v>
      </c>
      <c r="J100" s="1">
        <f t="shared" si="69"/>
        <v>2.0829263035386871</v>
      </c>
      <c r="K100" s="1">
        <f t="shared" si="69"/>
        <v>1.7194730588229989</v>
      </c>
    </row>
    <row r="101" spans="1:11" x14ac:dyDescent="0.3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0.4161870774931461</v>
      </c>
      <c r="K101" s="1">
        <f t="shared" si="70"/>
        <v>1.4975113713704971</v>
      </c>
    </row>
    <row r="102" spans="1:11" x14ac:dyDescent="0.3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0.65150475620543846</v>
      </c>
      <c r="G102" s="1">
        <f t="shared" si="71"/>
        <v>0.48817430774367571</v>
      </c>
      <c r="H102" s="1">
        <f t="shared" si="71"/>
        <v>1.8345434110098688</v>
      </c>
      <c r="I102" s="1">
        <f t="shared" si="71"/>
        <v>3.0634334670996166</v>
      </c>
      <c r="J102" s="1">
        <f t="shared" si="71"/>
        <v>0.40604249290723693</v>
      </c>
      <c r="K102" s="1">
        <f t="shared" si="71"/>
        <v>0.10603303601944362</v>
      </c>
    </row>
    <row r="103" spans="1:11" x14ac:dyDescent="0.3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 x14ac:dyDescent="0.3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2.0406908849389003E-4</v>
      </c>
      <c r="J104" s="1">
        <f t="shared" si="73"/>
        <v>5.6186975518082271E-4</v>
      </c>
      <c r="K104" s="1">
        <f t="shared" si="73"/>
        <v>4.3157894768822266E-4</v>
      </c>
    </row>
    <row r="105" spans="1:11" x14ac:dyDescent="0.3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5.7751777184731519E-3</v>
      </c>
      <c r="G105" s="1">
        <f t="shared" si="74"/>
        <v>1.022355749037704E-3</v>
      </c>
      <c r="H105" s="1">
        <f t="shared" si="74"/>
        <v>0.77721433260857087</v>
      </c>
      <c r="I105" s="1">
        <f t="shared" si="74"/>
        <v>0.82677584871310206</v>
      </c>
      <c r="J105" s="1">
        <f t="shared" si="74"/>
        <v>1.2180203058351911</v>
      </c>
      <c r="K105" s="1">
        <f t="shared" si="74"/>
        <v>1.212919060358886</v>
      </c>
    </row>
    <row r="106" spans="1:11" x14ac:dyDescent="0.3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3.4360609234899613E-5</v>
      </c>
      <c r="J106" s="1">
        <f t="shared" si="75"/>
        <v>1.05546463916124E-4</v>
      </c>
      <c r="K106" s="1">
        <f t="shared" si="75"/>
        <v>8.7295543773034478E-5</v>
      </c>
    </row>
    <row r="107" spans="1:11" x14ac:dyDescent="0.3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2.6869045470898408E-2</v>
      </c>
      <c r="G107" s="1">
        <f t="shared" si="76"/>
        <v>1.1755788372689695E-3</v>
      </c>
      <c r="H107" s="1">
        <f t="shared" si="76"/>
        <v>0.28708499256136855</v>
      </c>
      <c r="I107" s="1">
        <f t="shared" si="76"/>
        <v>0.54287905642488388</v>
      </c>
      <c r="J107" s="1">
        <f t="shared" si="76"/>
        <v>0.86295671266733665</v>
      </c>
      <c r="K107" s="1">
        <f t="shared" si="76"/>
        <v>0.88785319790480655</v>
      </c>
    </row>
    <row r="108" spans="1:11" x14ac:dyDescent="0.3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1.4477266237936836E-4</v>
      </c>
      <c r="J108" s="1">
        <f t="shared" si="77"/>
        <v>4.819547646778005E-4</v>
      </c>
      <c r="K108" s="1">
        <f t="shared" si="77"/>
        <v>4.3784969936573365E-4</v>
      </c>
    </row>
    <row r="109" spans="1:11" x14ac:dyDescent="0.3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0.57802248558346281</v>
      </c>
      <c r="G110" s="1">
        <f t="shared" si="79"/>
        <v>0.60272347130647308</v>
      </c>
      <c r="H110" s="1">
        <f t="shared" si="79"/>
        <v>0.47534059326892458</v>
      </c>
      <c r="I110" s="1">
        <f t="shared" si="79"/>
        <v>1.1928430490930715</v>
      </c>
      <c r="J110" s="1">
        <f t="shared" si="79"/>
        <v>2.287433730230044</v>
      </c>
      <c r="K110" s="1">
        <f t="shared" si="79"/>
        <v>2.4479843480285126</v>
      </c>
    </row>
    <row r="111" spans="1:11" x14ac:dyDescent="0.3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9.8194387743610008E-5</v>
      </c>
      <c r="J111" s="1">
        <f t="shared" si="80"/>
        <v>2.2545677854720768E-4</v>
      </c>
      <c r="K111" s="1">
        <f t="shared" si="80"/>
        <v>2.1563409131796841E-4</v>
      </c>
    </row>
    <row r="112" spans="1:11" x14ac:dyDescent="0.3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1.0217284331601793</v>
      </c>
      <c r="G112" s="1">
        <f t="shared" ref="G112:K112" si="81">SUM(G113:G127)</f>
        <v>1.1524811565938142</v>
      </c>
      <c r="H112" s="1">
        <f t="shared" si="81"/>
        <v>1.2233734438421122</v>
      </c>
      <c r="I112" s="1">
        <f t="shared" si="81"/>
        <v>1.3696122311508812</v>
      </c>
      <c r="J112" s="1">
        <f t="shared" si="81"/>
        <v>1.5510401883331384</v>
      </c>
      <c r="K112" s="1">
        <f t="shared" si="81"/>
        <v>1.7339946655912144</v>
      </c>
    </row>
    <row r="113" spans="1:11" x14ac:dyDescent="0.3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0.1445258328516133</v>
      </c>
      <c r="K113" s="1">
        <f>'[1]Electricity and CHPs_IN'!Q$23/SUM('[1]Electricity and CHPs_IN'!Q$22:Q$23)*K81</f>
        <v>0.46782964154249213</v>
      </c>
    </row>
    <row r="114" spans="1:11" x14ac:dyDescent="0.3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9.4123680971231426E-7</v>
      </c>
      <c r="H114" s="1">
        <f>'[1]Electricity and CHPs_IN'!N$23/SUM('[1]Electricity and CHPs_IN'!N$22:N$23)*H82</f>
        <v>4.0894957487066601E-5</v>
      </c>
      <c r="I114" s="1">
        <f>'[1]Electricity and CHPs_IN'!O$23/SUM('[1]Electricity and CHPs_IN'!O$22:O$23)*I82</f>
        <v>4.6658176301066668E-5</v>
      </c>
      <c r="J114" s="1">
        <f>'[1]Electricity and CHPs_IN'!P$23/SUM('[1]Electricity and CHPs_IN'!P$22:P$23)*J82</f>
        <v>4.3008371340742226E-5</v>
      </c>
      <c r="K114" s="1">
        <f>'[1]Electricity and CHPs_IN'!Q$23/SUM('[1]Electricity and CHPs_IN'!Q$22:Q$23)*K82</f>
        <v>1.4514561412441555E-5</v>
      </c>
    </row>
    <row r="115" spans="1:11" x14ac:dyDescent="0.3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3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2.6608095876908631E-2</v>
      </c>
      <c r="G116" s="1">
        <f>'[1]Electricity and CHPs_IN'!M$23/SUM('[1]Electricity and CHPs_IN'!M$22:M$23)*G84</f>
        <v>5.9557733631753615E-7</v>
      </c>
      <c r="H116" s="1">
        <f>'[1]Electricity and CHPs_IN'!N$23/SUM('[1]Electricity and CHPs_IN'!N$22:N$23)*H84</f>
        <v>1.0358351419394074E-5</v>
      </c>
      <c r="I116" s="1">
        <f>'[1]Electricity and CHPs_IN'!O$23/SUM('[1]Electricity and CHPs_IN'!O$22:O$23)*I84</f>
        <v>4.211665602498732E-2</v>
      </c>
      <c r="J116" s="1">
        <f>'[1]Electricity and CHPs_IN'!P$23/SUM('[1]Electricity and CHPs_IN'!P$22:P$23)*J84</f>
        <v>8.4570217619956312E-2</v>
      </c>
      <c r="K116" s="1">
        <f>'[1]Electricity and CHPs_IN'!Q$23/SUM('[1]Electricity and CHPs_IN'!Q$22:Q$23)*K84</f>
        <v>3.3864094909337006E-2</v>
      </c>
    </row>
    <row r="117" spans="1:11" x14ac:dyDescent="0.3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1.689787663366327E-2</v>
      </c>
      <c r="K117" s="1">
        <f>'[1]Electricity and CHPs_IN'!Q$23/SUM('[1]Electricity and CHPs_IN'!Q$22:Q$23)*K85</f>
        <v>2.9492679136604121E-2</v>
      </c>
    </row>
    <row r="118" spans="1:11" x14ac:dyDescent="0.3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1.8456097019943843E-2</v>
      </c>
      <c r="G118" s="1">
        <f>'[1]Electricity and CHPs_IN'!M$23/SUM('[1]Electricity and CHPs_IN'!M$22:M$23)*G86</f>
        <v>1.8742140022549106E-2</v>
      </c>
      <c r="H118" s="1">
        <f>'[1]Electricity and CHPs_IN'!N$23/SUM('[1]Electricity and CHPs_IN'!N$22:N$23)*H86</f>
        <v>6.1019085993109741E-2</v>
      </c>
      <c r="I118" s="1">
        <f>'[1]Electricity and CHPs_IN'!O$23/SUM('[1]Electricity and CHPs_IN'!O$22:O$23)*I86</f>
        <v>0.11780018300216498</v>
      </c>
      <c r="J118" s="1">
        <f>'[1]Electricity and CHPs_IN'!P$23/SUM('[1]Electricity and CHPs_IN'!P$22:P$23)*J86</f>
        <v>1.6485989893053749E-2</v>
      </c>
      <c r="K118" s="1">
        <f>'[1]Electricity and CHPs_IN'!Q$23/SUM('[1]Electricity and CHPs_IN'!Q$22:Q$23)*K86</f>
        <v>2.0882634809907849E-3</v>
      </c>
    </row>
    <row r="119" spans="1:11" x14ac:dyDescent="0.3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 x14ac:dyDescent="0.3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7.8472002828986299E-6</v>
      </c>
      <c r="J120" s="1">
        <f>'[1]Electricity and CHPs_IN'!P$23/SUM('[1]Electricity and CHPs_IN'!P$22:P$23)*J88</f>
        <v>2.281283182654436E-5</v>
      </c>
      <c r="K120" s="1">
        <f>'[1]Electricity and CHPs_IN'!Q$23/SUM('[1]Electricity and CHPs_IN'!Q$22:Q$23)*K88</f>
        <v>8.4997147064286875E-6</v>
      </c>
    </row>
    <row r="121" spans="1:11" x14ac:dyDescent="0.3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1.6360163032478055E-4</v>
      </c>
      <c r="G121" s="1">
        <f>'[1]Electricity and CHPs_IN'!M$23/SUM('[1]Electricity and CHPs_IN'!M$22:M$23)*G89</f>
        <v>3.9250600241304799E-5</v>
      </c>
      <c r="H121" s="1">
        <f>'[1]Electricity and CHPs_IN'!N$23/SUM('[1]Electricity and CHPs_IN'!N$22:N$23)*H89</f>
        <v>2.5851068942769576E-2</v>
      </c>
      <c r="I121" s="1">
        <f>'[1]Electricity and CHPs_IN'!O$23/SUM('[1]Electricity and CHPs_IN'!O$22:O$23)*I89</f>
        <v>3.1792544974833178E-2</v>
      </c>
      <c r="J121" s="1">
        <f>'[1]Electricity and CHPs_IN'!P$23/SUM('[1]Electricity and CHPs_IN'!P$22:P$23)*J89</f>
        <v>4.9453618284529308E-2</v>
      </c>
      <c r="K121" s="1">
        <f>'[1]Electricity and CHPs_IN'!Q$23/SUM('[1]Electricity and CHPs_IN'!Q$22:Q$23)*K89</f>
        <v>2.3887786997635854E-2</v>
      </c>
    </row>
    <row r="122" spans="1:11" x14ac:dyDescent="0.3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1.3212906692467861E-6</v>
      </c>
      <c r="J122" s="1">
        <f>'[1]Electricity and CHPs_IN'!P$23/SUM('[1]Electricity and CHPs_IN'!P$22:P$23)*J90</f>
        <v>4.2853592118160536E-6</v>
      </c>
      <c r="K122" s="1">
        <f>'[1]Electricity and CHPs_IN'!Q$23/SUM('[1]Electricity and CHPs_IN'!Q$22:Q$23)*K90</f>
        <v>1.7192386727569716E-6</v>
      </c>
    </row>
    <row r="123" spans="1:11" x14ac:dyDescent="0.3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7.6115746711112684E-4</v>
      </c>
      <c r="G123" s="1">
        <f>'[1]Electricity and CHPs_IN'!M$23/SUM('[1]Electricity and CHPs_IN'!M$22:M$23)*G91</f>
        <v>4.5133188752754322E-5</v>
      </c>
      <c r="H123" s="1">
        <f>'[1]Electricity and CHPs_IN'!N$23/SUM('[1]Electricity and CHPs_IN'!N$22:N$23)*H91</f>
        <v>9.5487867680331389E-3</v>
      </c>
      <c r="I123" s="1">
        <f>'[1]Electricity and CHPs_IN'!O$23/SUM('[1]Electricity and CHPs_IN'!O$22:O$23)*I91</f>
        <v>2.0875678509656503E-2</v>
      </c>
      <c r="J123" s="1">
        <f>'[1]Electricity and CHPs_IN'!P$23/SUM('[1]Electricity and CHPs_IN'!P$22:P$23)*J91</f>
        <v>3.5037455172029941E-2</v>
      </c>
      <c r="K123" s="1">
        <f>'[1]Electricity and CHPs_IN'!Q$23/SUM('[1]Electricity and CHPs_IN'!Q$22:Q$23)*K91</f>
        <v>1.7485790082682386E-2</v>
      </c>
    </row>
    <row r="124" spans="1:11" x14ac:dyDescent="0.3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5.5670365637634621E-6</v>
      </c>
      <c r="J124" s="1">
        <f>'[1]Electricity and CHPs_IN'!P$23/SUM('[1]Electricity and CHPs_IN'!P$22:P$23)*J92</f>
        <v>1.9568152393356817E-5</v>
      </c>
      <c r="K124" s="1">
        <f>'[1]Electricity and CHPs_IN'!Q$23/SUM('[1]Electricity and CHPs_IN'!Q$22:Q$23)*K92</f>
        <v>8.6232137800957531E-6</v>
      </c>
    </row>
    <row r="125" spans="1:11" x14ac:dyDescent="0.3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0.95936502039330729</v>
      </c>
      <c r="G125" s="1">
        <f t="shared" si="83"/>
        <v>1.1105131487916462</v>
      </c>
      <c r="H125" s="1">
        <f t="shared" si="83"/>
        <v>1.1110928578826296</v>
      </c>
      <c r="I125" s="1">
        <f t="shared" si="83"/>
        <v>1.1110928358616321</v>
      </c>
      <c r="J125" s="1">
        <f t="shared" si="83"/>
        <v>1.1110968153322702</v>
      </c>
      <c r="K125" s="1">
        <f t="shared" si="83"/>
        <v>1.1110970739128059</v>
      </c>
    </row>
    <row r="126" spans="1:11" x14ac:dyDescent="0.3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1.6374460772583425E-2</v>
      </c>
      <c r="G126" s="1">
        <f>'[1]Electricity and CHPs_IN'!M$23/SUM('[1]Electricity and CHPs_IN'!M$22:M$23)*G94</f>
        <v>2.3139947176478829E-2</v>
      </c>
      <c r="H126" s="1">
        <f>'[1]Electricity and CHPs_IN'!N$23/SUM('[1]Electricity and CHPs_IN'!N$22:N$23)*H94</f>
        <v>1.5810390946663883E-2</v>
      </c>
      <c r="I126" s="1">
        <f>'[1]Electricity and CHPs_IN'!O$23/SUM('[1]Electricity and CHPs_IN'!O$22:O$23)*I94</f>
        <v>4.586916314166354E-2</v>
      </c>
      <c r="J126" s="1">
        <f>'[1]Electricity and CHPs_IN'!P$23/SUM('[1]Electricity and CHPs_IN'!P$22:P$23)*J94</f>
        <v>9.2873553916973856E-2</v>
      </c>
      <c r="K126" s="1">
        <f>'[1]Electricity and CHPs_IN'!Q$23/SUM('[1]Electricity and CHPs_IN'!Q$22:Q$23)*K94</f>
        <v>4.8211732002916223E-2</v>
      </c>
    </row>
    <row r="127" spans="1:11" x14ac:dyDescent="0.3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3.7759321265542145E-6</v>
      </c>
      <c r="J127" s="1">
        <f>'[1]Electricity and CHPs_IN'!P$23/SUM('[1]Electricity and CHPs_IN'!P$22:P$23)*J95</f>
        <v>9.1539142759102021E-6</v>
      </c>
      <c r="K127" s="1">
        <f>'[1]Electricity and CHPs_IN'!Q$23/SUM('[1]Electricity and CHPs_IN'!Q$22:Q$23)*K95</f>
        <v>4.2467971781301477E-6</v>
      </c>
    </row>
    <row r="128" spans="1:11" x14ac:dyDescent="0.3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8.2546822843209071</v>
      </c>
      <c r="G128" s="1">
        <f t="shared" ref="G128:K128" si="84">SUM(G129:G134)</f>
        <v>8.9452053690941664</v>
      </c>
      <c r="H128" s="1">
        <f t="shared" si="84"/>
        <v>9.8599108129603064</v>
      </c>
      <c r="I128" s="1">
        <f t="shared" si="84"/>
        <v>9.236189713068212</v>
      </c>
      <c r="J128" s="1">
        <f t="shared" si="84"/>
        <v>9.4737896809069095</v>
      </c>
      <c r="K128" s="1">
        <f t="shared" si="84"/>
        <v>9.8368354409783674</v>
      </c>
    </row>
    <row r="129" spans="1:17" x14ac:dyDescent="0.3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6.5070003456634371</v>
      </c>
      <c r="G129" s="1">
        <f>'[1]Electricity and CHPs'!C19</f>
        <v>7.3027684137262012</v>
      </c>
      <c r="H129" s="1">
        <f>'[1]Electricity and CHPs'!D19</f>
        <v>8.1988199577668812</v>
      </c>
      <c r="I129" s="1">
        <f>'[1]Electricity and CHPs'!E19</f>
        <v>7.4883961929913117</v>
      </c>
      <c r="J129" s="1">
        <f>'[1]Electricity and CHPs'!F19</f>
        <v>7.7447240099074426</v>
      </c>
      <c r="K129" s="1">
        <f>'[1]Electricity and CHPs'!G19</f>
        <v>8.1136308133070631</v>
      </c>
    </row>
    <row r="130" spans="1:17" x14ac:dyDescent="0.3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</v>
      </c>
      <c r="K130" s="1">
        <f>'[1]Electricity and CHPs'!G20</f>
        <v>0</v>
      </c>
    </row>
    <row r="131" spans="1:17" x14ac:dyDescent="0.3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1.5176410760996197</v>
      </c>
      <c r="G131" s="1">
        <f>'[1]Electricity and CHPs'!C26</f>
        <v>1.4122790498867224</v>
      </c>
      <c r="H131" s="1">
        <f>'[1]Electricity and CHPs'!D26</f>
        <v>1.3243846864328785</v>
      </c>
      <c r="I131" s="1">
        <f>'[1]Electricity and CHPs'!E26</f>
        <v>1.414847880047958</v>
      </c>
      <c r="J131" s="1">
        <f>'[1]Electricity and CHPs'!F26</f>
        <v>1.4015419224966608</v>
      </c>
      <c r="K131" s="1">
        <f>'[1]Electricity and CHPs'!G26</f>
        <v>1.3990042118546198</v>
      </c>
    </row>
    <row r="132" spans="1:17" x14ac:dyDescent="0.3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</v>
      </c>
      <c r="K132" s="1">
        <f>'[1]Electricity and CHPs'!G27</f>
        <v>0</v>
      </c>
    </row>
    <row r="133" spans="1:17" x14ac:dyDescent="0.3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0.23004086255785022</v>
      </c>
      <c r="G133" s="1">
        <f>'[1]Electricity and CHPs'!C44</f>
        <v>0.23015790548124299</v>
      </c>
      <c r="H133" s="1">
        <f>'[1]Electricity and CHPs'!D44</f>
        <v>0.3367061687605456</v>
      </c>
      <c r="I133" s="1">
        <f>'[1]Electricity and CHPs'!E44</f>
        <v>0.33294564002894317</v>
      </c>
      <c r="J133" s="1">
        <f>'[1]Electricity and CHPs'!F44</f>
        <v>0.32752374850280502</v>
      </c>
      <c r="K133" s="1">
        <f>'[1]Electricity and CHPs'!G44</f>
        <v>0.32420041581668463</v>
      </c>
    </row>
    <row r="134" spans="1:17" x14ac:dyDescent="0.3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</v>
      </c>
      <c r="K134" s="1">
        <f>'[1]Electricity and CHPs'!G45</f>
        <v>0</v>
      </c>
    </row>
    <row r="135" spans="1:17" x14ac:dyDescent="0.3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4.0123207108815286</v>
      </c>
      <c r="G135" s="1">
        <f t="shared" ref="G135:K135" si="86">SUM(G136:G139)</f>
        <v>4.3575237318064621</v>
      </c>
      <c r="H135" s="1">
        <f t="shared" si="86"/>
        <v>4.76160232209988</v>
      </c>
      <c r="I135" s="1">
        <f t="shared" si="86"/>
        <v>4.4516220365196348</v>
      </c>
      <c r="J135" s="1">
        <f t="shared" si="86"/>
        <v>4.5731329662020519</v>
      </c>
      <c r="K135" s="1">
        <f t="shared" si="86"/>
        <v>4.756317512580841</v>
      </c>
      <c r="M135" s="1"/>
      <c r="N135" s="1"/>
      <c r="O135" s="1"/>
      <c r="P135" s="1"/>
      <c r="Q135" s="1"/>
    </row>
    <row r="136" spans="1:17" x14ac:dyDescent="0.3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3.253500172831719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3.6513842068631006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4.0994099788834406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3.7441980964956558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3.8723620049537213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4.0568154066535316</v>
      </c>
    </row>
    <row r="137" spans="1:17" x14ac:dyDescent="0.3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38" spans="1:17" x14ac:dyDescent="0.3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0.75882053804980987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0.70613952494336119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0.66219234321643927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0.70742394002397901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0.70077096124833038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0.69950210592730988</v>
      </c>
    </row>
    <row r="139" spans="1:17" x14ac:dyDescent="0.3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40" spans="1:17" x14ac:dyDescent="0.3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4.2423615734393776</v>
      </c>
      <c r="G142" s="1">
        <f t="shared" ref="G142:K142" si="87">SUM(G143:G148)</f>
        <v>4.5876816372877052</v>
      </c>
      <c r="H142" s="1">
        <f t="shared" si="87"/>
        <v>5.0983084908604255</v>
      </c>
      <c r="I142" s="1">
        <f t="shared" si="87"/>
        <v>4.7845676765485781</v>
      </c>
      <c r="J142" s="1">
        <f t="shared" si="87"/>
        <v>4.9006567147048568</v>
      </c>
      <c r="K142" s="1">
        <f t="shared" si="87"/>
        <v>5.0805179283975255</v>
      </c>
    </row>
    <row r="143" spans="1:17" x14ac:dyDescent="0.3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3.2535001728317181</v>
      </c>
      <c r="G143" s="1">
        <f t="shared" ref="G143:K143" si="88">G129-G136</f>
        <v>3.6513842068631006</v>
      </c>
      <c r="H143" s="1">
        <f t="shared" si="88"/>
        <v>4.0994099788834406</v>
      </c>
      <c r="I143" s="1">
        <f t="shared" si="88"/>
        <v>3.7441980964956558</v>
      </c>
      <c r="J143" s="1">
        <f t="shared" si="88"/>
        <v>3.8723620049537213</v>
      </c>
      <c r="K143" s="1">
        <f t="shared" si="88"/>
        <v>4.0568154066535316</v>
      </c>
    </row>
    <row r="144" spans="1:17" x14ac:dyDescent="0.3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</v>
      </c>
      <c r="K144" s="1">
        <f t="shared" si="89"/>
        <v>0</v>
      </c>
    </row>
    <row r="145" spans="1:11" x14ac:dyDescent="0.3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0.75882053804980987</v>
      </c>
      <c r="G145" s="1">
        <f t="shared" si="90"/>
        <v>0.70613952494336119</v>
      </c>
      <c r="H145" s="1">
        <f t="shared" si="90"/>
        <v>0.66219234321643927</v>
      </c>
      <c r="I145" s="1">
        <f t="shared" si="90"/>
        <v>0.70742394002397901</v>
      </c>
      <c r="J145" s="1">
        <f t="shared" si="90"/>
        <v>0.70077096124833038</v>
      </c>
      <c r="K145" s="1">
        <f t="shared" si="90"/>
        <v>0.69950210592730988</v>
      </c>
    </row>
    <row r="146" spans="1:11" x14ac:dyDescent="0.3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</v>
      </c>
      <c r="K146" s="1">
        <f t="shared" si="91"/>
        <v>0</v>
      </c>
    </row>
    <row r="147" spans="1:11" x14ac:dyDescent="0.3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0.23004086255785022</v>
      </c>
      <c r="G147" s="1">
        <f t="shared" si="92"/>
        <v>0.23015790548124299</v>
      </c>
      <c r="H147" s="1">
        <f t="shared" si="92"/>
        <v>0.3367061687605456</v>
      </c>
      <c r="I147" s="1">
        <f t="shared" si="92"/>
        <v>0.33294564002894317</v>
      </c>
      <c r="J147" s="1">
        <f t="shared" si="92"/>
        <v>0.32752374850280502</v>
      </c>
      <c r="K147" s="1">
        <f t="shared" si="92"/>
        <v>0.32420041581668463</v>
      </c>
    </row>
    <row r="148" spans="1:11" x14ac:dyDescent="0.3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</v>
      </c>
      <c r="K148" s="1">
        <f t="shared" si="96"/>
        <v>0</v>
      </c>
    </row>
    <row r="149" spans="1:11" x14ac:dyDescent="0.3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0.17257157276838384</v>
      </c>
      <c r="G149" s="1">
        <f t="shared" ref="G149:K149" si="97">SUM(G150:G156)</f>
        <v>0.17257157854413077</v>
      </c>
      <c r="H149" s="1">
        <f t="shared" si="97"/>
        <v>1.2520706483346666</v>
      </c>
      <c r="I149" s="1">
        <f t="shared" si="97"/>
        <v>1.2561885788092955</v>
      </c>
      <c r="J149" s="1">
        <f t="shared" si="97"/>
        <v>4.4159364773798053</v>
      </c>
      <c r="K149" s="1">
        <f t="shared" si="97"/>
        <v>5.4941779117407821</v>
      </c>
    </row>
    <row r="150" spans="1:11" x14ac:dyDescent="0.3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9.8509096796370983E-5</v>
      </c>
      <c r="G150" s="1">
        <f>'[1]Electricity and CHPs'!C25</f>
        <v>9.6181094500193769E-5</v>
      </c>
      <c r="H150" s="1">
        <f>'[1]Electricity and CHPs'!D25</f>
        <v>1.6144721187563861E-3</v>
      </c>
      <c r="I150" s="1">
        <f>'[1]Electricity and CHPs'!E25</f>
        <v>4.700783394294839E-3</v>
      </c>
      <c r="J150" s="1">
        <f>'[1]Electricity and CHPs'!F25</f>
        <v>4.0025434315527761E-3</v>
      </c>
      <c r="K150" s="1">
        <f>'[1]Electricity and CHPs'!G25</f>
        <v>1.5622378026945297E-3</v>
      </c>
    </row>
    <row r="151" spans="1:11" x14ac:dyDescent="0.3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</v>
      </c>
    </row>
    <row r="152" spans="1:11" x14ac:dyDescent="0.3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0.17247306367158746</v>
      </c>
      <c r="G152" s="1">
        <f>'[1]Electricity and CHPs'!C42</f>
        <v>0.17247539744963059</v>
      </c>
      <c r="H152" s="1">
        <f>'[1]Electricity and CHPs'!D42</f>
        <v>1.2504561762159103</v>
      </c>
      <c r="I152" s="1">
        <f>'[1]Electricity and CHPs'!E42</f>
        <v>1.2504585506644803</v>
      </c>
      <c r="J152" s="1">
        <f>'[1]Electricity and CHPs'!F42</f>
        <v>4.4106211006931115</v>
      </c>
      <c r="K152" s="1">
        <f>'[1]Electricity and CHPs'!G42</f>
        <v>5.4917750262510685</v>
      </c>
    </row>
    <row r="153" spans="1:11" x14ac:dyDescent="0.3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</v>
      </c>
      <c r="K153" s="1">
        <f>'[1]Electricity and CHPs'!G43</f>
        <v>0</v>
      </c>
    </row>
    <row r="154" spans="1:11" x14ac:dyDescent="0.3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3.6718042030104266E-4</v>
      </c>
      <c r="J154" s="1">
        <f>'[1]Electricity and CHPs'!F50</f>
        <v>5.5364160968881073E-4</v>
      </c>
      <c r="K154" s="1">
        <f>'[1]Electricity and CHPs'!G50</f>
        <v>4.3047326515025268E-4</v>
      </c>
    </row>
    <row r="155" spans="1:11" x14ac:dyDescent="0.3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8.5895289284324167E-6</v>
      </c>
      <c r="J155" s="1">
        <f>'[1]Electricity and CHPs'!F53</f>
        <v>1.4195404290408841E-5</v>
      </c>
      <c r="K155" s="1">
        <f>'[1]Electricity and CHPs'!G53</f>
        <v>1.7841971856963023E-5</v>
      </c>
    </row>
    <row r="156" spans="1:11" x14ac:dyDescent="0.3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6.5347480129064595E-4</v>
      </c>
      <c r="J156" s="1">
        <f>'[1]Electricity and CHPs'!F56</f>
        <v>7.4499624116148623E-4</v>
      </c>
      <c r="K156" s="1">
        <f>'[1]Electricity and CHPs'!G56</f>
        <v>3.9233245001161061E-4</v>
      </c>
    </row>
    <row r="157" spans="1:11" x14ac:dyDescent="0.3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0.54529211379815368</v>
      </c>
      <c r="H157" s="1">
        <f t="shared" si="98"/>
        <v>0.5031660537385364</v>
      </c>
      <c r="I157" s="1">
        <f t="shared" si="98"/>
        <v>0.64218182159225512</v>
      </c>
      <c r="J157" s="1">
        <f t="shared" si="98"/>
        <v>1.0460436090023191</v>
      </c>
      <c r="K157" s="1">
        <f t="shared" si="98"/>
        <v>1.7038936541145111</v>
      </c>
    </row>
    <row r="158" spans="1:11" x14ac:dyDescent="0.3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0.54529211379815368</v>
      </c>
      <c r="H158" s="1">
        <f>'[1]Electricity and CHPs'!D33</f>
        <v>0.5031660537385364</v>
      </c>
      <c r="I158" s="1">
        <f>'[1]Electricity and CHPs'!E33</f>
        <v>0.64218182159225512</v>
      </c>
      <c r="J158" s="1">
        <f>'[1]Electricity and CHPs'!F33</f>
        <v>1.0460436090023191</v>
      </c>
      <c r="K158" s="1">
        <f>'[1]Electricity and CHPs'!G33</f>
        <v>1.7038936541145111</v>
      </c>
    </row>
    <row r="159" spans="1:11" x14ac:dyDescent="0.3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12.822635050328142</v>
      </c>
      <c r="H159" s="1">
        <f t="shared" si="99"/>
        <v>20.078788387717573</v>
      </c>
      <c r="I159" s="1">
        <f t="shared" si="99"/>
        <v>24.699029005536204</v>
      </c>
      <c r="J159" s="1">
        <f t="shared" si="99"/>
        <v>28.429949296356749</v>
      </c>
      <c r="K159" s="1">
        <f t="shared" si="99"/>
        <v>34.275241469326843</v>
      </c>
    </row>
    <row r="160" spans="1:11" x14ac:dyDescent="0.3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7.7092044602007225E-4</v>
      </c>
      <c r="I160" s="1">
        <f>'[1]Electricity and CHPs'!E34</f>
        <v>8.5717937874136207E-4</v>
      </c>
      <c r="J160" s="1">
        <f>'[1]Electricity and CHPs'!F34</f>
        <v>9.8314740949752028E-4</v>
      </c>
      <c r="K160" s="1">
        <f>'[1]Electricity and CHPs'!G34</f>
        <v>1.0632294140274961E-3</v>
      </c>
    </row>
    <row r="161" spans="1:11" x14ac:dyDescent="0.3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4.8498367414894448</v>
      </c>
      <c r="H161" s="1">
        <f>'[1]Electricity and CHPs'!D35</f>
        <v>9.5945074883327859</v>
      </c>
      <c r="I161" s="1">
        <f>'[1]Electricity and CHPs'!E35</f>
        <v>12.306521378029078</v>
      </c>
      <c r="J161" s="1">
        <f>'[1]Electricity and CHPs'!F35</f>
        <v>16.53934547658957</v>
      </c>
      <c r="K161" s="1">
        <f>'[1]Electricity and CHPs'!G35</f>
        <v>22.227742325821644</v>
      </c>
    </row>
    <row r="162" spans="1:11" x14ac:dyDescent="0.3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3.3906930654693448</v>
      </c>
      <c r="H162" s="1">
        <f>'[1]Electricity and CHPs'!D36</f>
        <v>5.285588749809131</v>
      </c>
      <c r="I162" s="1">
        <f>'[1]Electricity and CHPs'!E36</f>
        <v>5.7222051876930005</v>
      </c>
      <c r="J162" s="1">
        <f>'[1]Electricity and CHPs'!F36</f>
        <v>2.9263266098038851</v>
      </c>
      <c r="K162" s="1">
        <f>'[1]Electricity and CHPs'!G36</f>
        <v>4.9694542135438828E-4</v>
      </c>
    </row>
    <row r="163" spans="1:11" x14ac:dyDescent="0.3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1.2876501416398896</v>
      </c>
      <c r="H163" s="1">
        <f>'[1]Electricity and CHPs'!D37</f>
        <v>1.5145099437426455</v>
      </c>
      <c r="I163" s="1">
        <f>'[1]Electricity and CHPs'!E37</f>
        <v>1.9432551577926538</v>
      </c>
      <c r="J163" s="1">
        <f>'[1]Electricity and CHPs'!F37</f>
        <v>2.6115715333401801</v>
      </c>
      <c r="K163" s="1">
        <f>'[1]Electricity and CHPs'!G37</f>
        <v>3.5097243358443002</v>
      </c>
    </row>
    <row r="164" spans="1:11" x14ac:dyDescent="0.3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3.294455101729461</v>
      </c>
      <c r="H164" s="1">
        <f>'[1]Electricity and CHPs'!D38</f>
        <v>3.6834112853869891</v>
      </c>
      <c r="I164" s="1">
        <f>'[1]Electricity and CHPs'!E38</f>
        <v>4.7261901026427324</v>
      </c>
      <c r="J164" s="1">
        <f>'[1]Electricity and CHPs'!F38</f>
        <v>6.3517225292136166</v>
      </c>
      <c r="K164" s="1">
        <f>'[1]Electricity and CHPs'!G38</f>
        <v>8.5362146328255211</v>
      </c>
    </row>
    <row r="165" spans="1:11" x14ac:dyDescent="0.3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5.3788660521847625E-4</v>
      </c>
      <c r="K165" s="1">
        <f>'[1]Electricity and CHPs'!G32</f>
        <v>5.4077693897512788E-4</v>
      </c>
    </row>
    <row r="166" spans="1:11" x14ac:dyDescent="0.3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5.3788660521847625E-4</v>
      </c>
      <c r="K166" s="1">
        <f t="shared" si="103"/>
        <v>5.4077693897512788E-4</v>
      </c>
    </row>
    <row r="167" spans="1:11" x14ac:dyDescent="0.3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1.1413381067320984E-3</v>
      </c>
      <c r="J167" s="1">
        <f t="shared" si="104"/>
        <v>3.4577784370636521E-3</v>
      </c>
      <c r="K167" s="1">
        <f t="shared" si="104"/>
        <v>2.7857219531442806E-3</v>
      </c>
    </row>
    <row r="168" spans="1:11" x14ac:dyDescent="0.3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3.176162419124399E-4</v>
      </c>
      <c r="K168" s="1">
        <f>'[1]Electricity and CHPs'!G30</f>
        <v>2.2374614848267134E-4</v>
      </c>
    </row>
    <row r="169" spans="1:11" x14ac:dyDescent="0.3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9.1122113063367319E-4</v>
      </c>
      <c r="J169" s="1">
        <f>'[1]Electricity and CHPs'!F46</f>
        <v>2.6753387470828194E-3</v>
      </c>
      <c r="K169" s="1">
        <f>'[1]Electricity and CHPs'!G46</f>
        <v>2.1304444137857938E-3</v>
      </c>
    </row>
    <row r="170" spans="1:11" x14ac:dyDescent="0.3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2.3011697609842522E-4</v>
      </c>
      <c r="J170" s="1">
        <f>'[1]Electricity and CHPs'!F57</f>
        <v>4.6482344806839289E-4</v>
      </c>
      <c r="K170" s="1">
        <f>'[1]Electricity and CHPs'!G57</f>
        <v>4.315313908758153E-4</v>
      </c>
    </row>
    <row r="171" spans="1:11" x14ac:dyDescent="0.3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9.6130921902849623E-2</v>
      </c>
      <c r="G171" s="1">
        <f t="shared" ref="G171:K171" si="106">SUM(G172:G178)</f>
        <v>1.7990061681605045E-3</v>
      </c>
      <c r="H171" s="1">
        <f t="shared" si="106"/>
        <v>1.199171857702532E-3</v>
      </c>
      <c r="I171" s="1">
        <f t="shared" si="106"/>
        <v>6.5714736026961693E-2</v>
      </c>
      <c r="J171" s="1">
        <f t="shared" si="106"/>
        <v>5.528150804778114E-2</v>
      </c>
      <c r="K171" s="1">
        <f t="shared" si="106"/>
        <v>7.4602804880907078E-2</v>
      </c>
    </row>
    <row r="172" spans="1:11" x14ac:dyDescent="0.3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9.4502180133989075E-2</v>
      </c>
      <c r="G172" s="1">
        <f>'[1]Electricity and CHPs'!C70</f>
        <v>2.316486487661609E-4</v>
      </c>
      <c r="H172" s="1">
        <f>'[1]Electricity and CHPs'!D70</f>
        <v>2.3198592821200507E-4</v>
      </c>
      <c r="I172" s="1">
        <f>'[1]Electricity and CHPs'!E70</f>
        <v>1.9320393176088693E-4</v>
      </c>
      <c r="J172" s="1">
        <f>'[1]Electricity and CHPs'!F70</f>
        <v>2.1299011147655775E-4</v>
      </c>
      <c r="K172" s="1">
        <f>'[1]Electricity and CHPs'!G70</f>
        <v>1.4853802212058071E-4</v>
      </c>
    </row>
    <row r="173" spans="1:11" x14ac:dyDescent="0.3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3.4725026583547073E-4</v>
      </c>
      <c r="G173" s="1">
        <f>'[1]Electricity and CHPs'!C71</f>
        <v>3.1926839351491081E-4</v>
      </c>
      <c r="H173" s="1">
        <f>'[1]Electricity and CHPs'!D71</f>
        <v>0</v>
      </c>
      <c r="I173" s="1">
        <f>'[1]Electricity and CHPs'!E71</f>
        <v>0</v>
      </c>
      <c r="J173" s="1">
        <f>'[1]Electricity and CHPs'!F71</f>
        <v>0</v>
      </c>
      <c r="K173" s="1">
        <f>'[1]Electricity and CHPs'!G71</f>
        <v>0</v>
      </c>
    </row>
    <row r="174" spans="1:11" x14ac:dyDescent="0.3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3.1791891602764923E-4</v>
      </c>
      <c r="G174" s="1">
        <f>'[1]Electricity and CHPs'!C72</f>
        <v>2.8574742939590077E-4</v>
      </c>
      <c r="H174" s="1">
        <f>'[1]Electricity and CHPs'!D72</f>
        <v>0</v>
      </c>
      <c r="I174" s="1">
        <f>'[1]Electricity and CHPs'!E72</f>
        <v>0</v>
      </c>
      <c r="J174" s="1">
        <f>'[1]Electricity and CHPs'!F72</f>
        <v>0</v>
      </c>
      <c r="K174" s="1">
        <f>'[1]Electricity and CHPs'!G72</f>
        <v>0</v>
      </c>
    </row>
    <row r="175" spans="1:11" x14ac:dyDescent="0.3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1.4326186877297673E-4</v>
      </c>
      <c r="G175" s="1">
        <f>'[1]Electricity and CHPs'!C73</f>
        <v>1.429820486329759E-4</v>
      </c>
      <c r="H175" s="1">
        <f>'[1]Electricity and CHPs'!D73</f>
        <v>1.4373424117242309E-4</v>
      </c>
      <c r="I175" s="1">
        <f>'[1]Electricity and CHPs'!E73</f>
        <v>5.6249155968057481E-4</v>
      </c>
      <c r="J175" s="1">
        <f>'[1]Electricity and CHPs'!F73</f>
        <v>9.0648507981963154E-4</v>
      </c>
      <c r="K175" s="1">
        <f>'[1]Electricity and CHPs'!G73</f>
        <v>6.4738896119598808E-4</v>
      </c>
    </row>
    <row r="176" spans="1:11" x14ac:dyDescent="0.3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3.382286460198356E-4</v>
      </c>
      <c r="G176" s="1">
        <f>'[1]Electricity and CHPs'!C74</f>
        <v>3.3789306735061415E-4</v>
      </c>
      <c r="H176" s="1">
        <f>'[1]Electricity and CHPs'!D74</f>
        <v>3.3964036708041619E-4</v>
      </c>
      <c r="I176" s="1">
        <f>'[1]Electricity and CHPs'!E74</f>
        <v>3.2193195127641849E-2</v>
      </c>
      <c r="J176" s="1">
        <f>'[1]Electricity and CHPs'!F74</f>
        <v>2.6626513055234252E-2</v>
      </c>
      <c r="K176" s="1">
        <f>'[1]Electricity and CHPs'!G74</f>
        <v>3.6597423055603623E-2</v>
      </c>
    </row>
    <row r="177" spans="1:11" x14ac:dyDescent="0.3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3.3824016439008202E-4</v>
      </c>
      <c r="G177" s="1">
        <f>'[1]Electricity and CHPs'!C75</f>
        <v>3.3790417408158724E-4</v>
      </c>
      <c r="H177" s="1">
        <f>'[1]Electricity and CHPs'!D75</f>
        <v>3.3954867390122482E-4</v>
      </c>
      <c r="I177" s="1">
        <f>'[1]Electricity and CHPs'!E75</f>
        <v>3.2196812221940159E-2</v>
      </c>
      <c r="J177" s="1">
        <f>'[1]Electricity and CHPs'!F75</f>
        <v>2.6628675422865483E-2</v>
      </c>
      <c r="K177" s="1">
        <f>'[1]Electricity and CHPs'!G75</f>
        <v>3.6598652789359261E-2</v>
      </c>
    </row>
    <row r="178" spans="1:11" x14ac:dyDescent="0.3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1.4384190781453461E-4</v>
      </c>
      <c r="G178" s="1">
        <f>'[1]Electricity and CHPs'!C76</f>
        <v>1.4356240641835469E-4</v>
      </c>
      <c r="H178" s="1">
        <f>'[1]Electricity and CHPs'!D76</f>
        <v>1.4426264733646301E-4</v>
      </c>
      <c r="I178" s="1">
        <f>'[1]Electricity and CHPs'!E76</f>
        <v>5.6903318593822438E-4</v>
      </c>
      <c r="J178" s="1">
        <f>'[1]Electricity and CHPs'!F76</f>
        <v>9.0684437838521885E-4</v>
      </c>
      <c r="K178" s="1">
        <f>'[1]Electricity and CHPs'!G76</f>
        <v>6.1080205262762526E-4</v>
      </c>
    </row>
    <row r="179" spans="1:11" x14ac:dyDescent="0.3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29.583774533205577</v>
      </c>
      <c r="G179" s="3">
        <f t="shared" ref="G179:K179" si="107">SUM(G180,G231)</f>
        <v>33.91188021151995</v>
      </c>
      <c r="H179" s="3">
        <f t="shared" si="107"/>
        <v>39.538653618975289</v>
      </c>
      <c r="I179" s="3">
        <f t="shared" si="107"/>
        <v>41.978918015041288</v>
      </c>
      <c r="J179" s="3">
        <f t="shared" si="107"/>
        <v>47.322036893680988</v>
      </c>
      <c r="K179" s="3">
        <f t="shared" si="107"/>
        <v>49.178799065400156</v>
      </c>
    </row>
    <row r="180" spans="1:11" x14ac:dyDescent="0.3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23.057851365676903</v>
      </c>
      <c r="G180" s="1">
        <f t="shared" si="108"/>
        <v>26.466189245849641</v>
      </c>
      <c r="H180" s="1">
        <f t="shared" si="108"/>
        <v>24.760112481891753</v>
      </c>
      <c r="I180" s="1">
        <f t="shared" si="108"/>
        <v>26.212875726469051</v>
      </c>
      <c r="J180" s="1">
        <f t="shared" si="108"/>
        <v>26.591127450706445</v>
      </c>
      <c r="K180" s="1">
        <f t="shared" si="108"/>
        <v>27.000039223625421</v>
      </c>
    </row>
    <row r="181" spans="1:11" x14ac:dyDescent="0.3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16.207873648204387</v>
      </c>
      <c r="G181" s="1">
        <f t="shared" si="109"/>
        <v>13.051952422413253</v>
      </c>
      <c r="H181" s="1">
        <f t="shared" si="109"/>
        <v>12.368589754624777</v>
      </c>
      <c r="I181" s="1">
        <f t="shared" si="109"/>
        <v>15.380941384119406</v>
      </c>
      <c r="J181" s="1">
        <f t="shared" si="109"/>
        <v>17.304830769042734</v>
      </c>
      <c r="K181" s="1">
        <f t="shared" si="109"/>
        <v>17.211309451835348</v>
      </c>
    </row>
    <row r="182" spans="1:11" x14ac:dyDescent="0.3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9.2593731878688381E-3</v>
      </c>
      <c r="G182" s="1">
        <f t="shared" ref="G182:K182" si="110">G183</f>
        <v>1.892472795397997E-5</v>
      </c>
      <c r="H182" s="1">
        <f t="shared" si="110"/>
        <v>4.2888333846270206E-4</v>
      </c>
      <c r="I182" s="1">
        <f t="shared" si="110"/>
        <v>5.0615734578817167E-4</v>
      </c>
      <c r="J182" s="1">
        <f t="shared" si="110"/>
        <v>7.4590407427581893E-4</v>
      </c>
      <c r="K182" s="1">
        <f t="shared" si="110"/>
        <v>4.0540423263447846E-4</v>
      </c>
    </row>
    <row r="183" spans="1:11" x14ac:dyDescent="0.3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9.2593731878688381E-3</v>
      </c>
      <c r="G183" s="1">
        <f>'[1]Electricity and CHPs'!C$94</f>
        <v>1.892472795397997E-5</v>
      </c>
      <c r="H183" s="1">
        <f>'[1]Electricity and CHPs'!D$94</f>
        <v>4.2888333846270206E-4</v>
      </c>
      <c r="I183" s="1">
        <f>'[1]Electricity and CHPs'!E$94</f>
        <v>5.0615734578817167E-4</v>
      </c>
      <c r="J183" s="1">
        <f>'[1]Electricity and CHPs'!F$94</f>
        <v>7.4590407427581893E-4</v>
      </c>
      <c r="K183" s="1">
        <f>'[1]Electricity and CHPs'!G$94</f>
        <v>4.0540423263447846E-4</v>
      </c>
    </row>
    <row r="184" spans="1:11" x14ac:dyDescent="0.3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9.2593731878688381E-3</v>
      </c>
      <c r="G184" s="1">
        <f t="shared" ref="G184:K184" si="111">G183-G185</f>
        <v>1.892472795397997E-5</v>
      </c>
      <c r="H184" s="1">
        <f t="shared" si="111"/>
        <v>4.2888333846270206E-4</v>
      </c>
      <c r="I184" s="1">
        <f t="shared" si="111"/>
        <v>5.0615734578817167E-4</v>
      </c>
      <c r="J184" s="1">
        <f t="shared" si="111"/>
        <v>7.4590407427581893E-4</v>
      </c>
      <c r="K184" s="1">
        <f t="shared" si="111"/>
        <v>4.0540423263447846E-4</v>
      </c>
    </row>
    <row r="185" spans="1:11" x14ac:dyDescent="0.3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1.8035505918614723</v>
      </c>
      <c r="G186" s="1">
        <f t="shared" ref="G186:K186" si="113">SUM(G187:G188)</f>
        <v>3.0953387140711917E-5</v>
      </c>
      <c r="H186" s="1">
        <f t="shared" si="113"/>
        <v>6.4453008327956839E-4</v>
      </c>
      <c r="I186" s="1">
        <f t="shared" si="113"/>
        <v>2.4325389930671566</v>
      </c>
      <c r="J186" s="1">
        <f t="shared" si="113"/>
        <v>5.1380308780720325</v>
      </c>
      <c r="K186" s="1">
        <f t="shared" si="113"/>
        <v>5.6934128015848735</v>
      </c>
    </row>
    <row r="187" spans="1:11" x14ac:dyDescent="0.3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1.8035505918614723</v>
      </c>
      <c r="G187" s="1">
        <f>'[1]Electricity and CHPs'!C$91</f>
        <v>3.0953387140711917E-5</v>
      </c>
      <c r="H187" s="1">
        <f>'[1]Electricity and CHPs'!D$91</f>
        <v>6.4453008327956839E-4</v>
      </c>
      <c r="I187" s="1">
        <f>'[1]Electricity and CHPs'!E$91</f>
        <v>2.4325389930671566</v>
      </c>
      <c r="J187" s="1">
        <f>'[1]Electricity and CHPs'!F$91</f>
        <v>4.5858475615603504</v>
      </c>
      <c r="K187" s="1">
        <f>'[1]Electricity and CHPs'!G$91</f>
        <v>3.6701324346629622</v>
      </c>
    </row>
    <row r="188" spans="1:11" x14ac:dyDescent="0.3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0.55218331651168173</v>
      </c>
      <c r="K188" s="1">
        <f>'[1]Electricity and CHPs'!G$95</f>
        <v>2.0232803669219108</v>
      </c>
    </row>
    <row r="189" spans="1:11" x14ac:dyDescent="0.3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1.7538663386047009</v>
      </c>
      <c r="G189" s="1">
        <f t="shared" ref="G189:K189" si="114">SUM(G190:G191)</f>
        <v>2.9808952552882299E-5</v>
      </c>
      <c r="H189" s="1">
        <f t="shared" si="114"/>
        <v>6.2378234394680379E-4</v>
      </c>
      <c r="I189" s="1">
        <f t="shared" si="114"/>
        <v>2.3424627616234068</v>
      </c>
      <c r="J189" s="1">
        <f t="shared" si="114"/>
        <v>4.9375579429347107</v>
      </c>
      <c r="K189" s="1">
        <f t="shared" si="114"/>
        <v>5.5834497684851145</v>
      </c>
    </row>
    <row r="190" spans="1:11" x14ac:dyDescent="0.3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1.7538663386047009</v>
      </c>
      <c r="G190" s="1">
        <f t="shared" ref="G190:K190" si="115">G187-G193</f>
        <v>2.9808952552882299E-5</v>
      </c>
      <c r="H190" s="1">
        <f t="shared" si="115"/>
        <v>6.2378234394680379E-4</v>
      </c>
      <c r="I190" s="1">
        <f t="shared" si="115"/>
        <v>2.3424627616234068</v>
      </c>
      <c r="J190" s="1">
        <f t="shared" si="115"/>
        <v>4.4069194191309498</v>
      </c>
      <c r="K190" s="1">
        <f t="shared" si="115"/>
        <v>3.5992472014192045</v>
      </c>
    </row>
    <row r="191" spans="1:11" x14ac:dyDescent="0.3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0.53063852380376109</v>
      </c>
      <c r="K191" s="1">
        <f t="shared" si="116"/>
        <v>1.9842025670659102</v>
      </c>
    </row>
    <row r="192" spans="1:11" x14ac:dyDescent="0.3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4.9684253256771289E-2</v>
      </c>
      <c r="G192" s="1">
        <f t="shared" ref="G192:K192" si="117">SUM(G193:G194)</f>
        <v>1.1444345878296182E-6</v>
      </c>
      <c r="H192" s="1">
        <f t="shared" si="117"/>
        <v>2.0747739332764596E-5</v>
      </c>
      <c r="I192" s="1">
        <f t="shared" si="117"/>
        <v>9.0076231443749835E-2</v>
      </c>
      <c r="J192" s="1">
        <f t="shared" si="117"/>
        <v>0.20047293513732165</v>
      </c>
      <c r="K192" s="1">
        <f t="shared" si="117"/>
        <v>0.10996303309975808</v>
      </c>
    </row>
    <row r="193" spans="1:11" x14ac:dyDescent="0.3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4.9684253256771289E-2</v>
      </c>
      <c r="G193" s="1">
        <f t="shared" si="118"/>
        <v>1.1444345878296182E-6</v>
      </c>
      <c r="H193" s="1">
        <f t="shared" si="118"/>
        <v>2.0747739332764596E-5</v>
      </c>
      <c r="I193" s="1">
        <f t="shared" si="118"/>
        <v>9.0076231443749835E-2</v>
      </c>
      <c r="J193" s="1">
        <f t="shared" si="118"/>
        <v>0.17892814242940097</v>
      </c>
      <c r="K193" s="1">
        <f t="shared" si="118"/>
        <v>7.0885233243757576E-2</v>
      </c>
    </row>
    <row r="194" spans="1:11" x14ac:dyDescent="0.3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2.1544792707920663E-2</v>
      </c>
      <c r="K194" s="1">
        <f t="shared" si="118"/>
        <v>3.9077799856000496E-2</v>
      </c>
    </row>
    <row r="195" spans="1:11" x14ac:dyDescent="0.3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14.15986611227367</v>
      </c>
      <c r="G195" s="1">
        <f t="shared" ref="G195:K195" si="119">SUM(G196:G197)</f>
        <v>13.05165101296798</v>
      </c>
      <c r="H195" s="1">
        <f t="shared" si="119"/>
        <v>12.148005111488535</v>
      </c>
      <c r="I195" s="1">
        <f t="shared" si="119"/>
        <v>12.935546572065748</v>
      </c>
      <c r="J195" s="1">
        <f t="shared" si="119"/>
        <v>12.155162388909215</v>
      </c>
      <c r="K195" s="1">
        <f t="shared" si="119"/>
        <v>11.513095610576988</v>
      </c>
    </row>
    <row r="196" spans="1:11" x14ac:dyDescent="0.3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14.15986611227367</v>
      </c>
      <c r="G196" s="1">
        <f>'[1]Electricity and CHPs'!C$93-G197</f>
        <v>13.05165101296798</v>
      </c>
      <c r="H196" s="1">
        <f>'[1]Electricity and CHPs'!D$93-H197</f>
        <v>12.148005111488535</v>
      </c>
      <c r="I196" s="1">
        <f>'[1]Electricity and CHPs'!E$93-I197</f>
        <v>12.935546572065748</v>
      </c>
      <c r="J196" s="1">
        <f>'[1]Electricity and CHPs'!F$93-J197</f>
        <v>12.155162388909215</v>
      </c>
      <c r="K196" s="1">
        <f>'[1]Electricity and CHPs'!G$93-K197</f>
        <v>11.513095610576988</v>
      </c>
    </row>
    <row r="197" spans="1:11" x14ac:dyDescent="0.3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0</v>
      </c>
    </row>
    <row r="198" spans="1:11" x14ac:dyDescent="0.3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7.0799330561368352</v>
      </c>
      <c r="G198" s="1">
        <f t="shared" ref="G198:K198" si="120">SUM(G199:G200)</f>
        <v>6.5258255064839901</v>
      </c>
      <c r="H198" s="1">
        <f t="shared" si="120"/>
        <v>6.0740025557442685</v>
      </c>
      <c r="I198" s="1">
        <f t="shared" si="120"/>
        <v>6.467773286032874</v>
      </c>
      <c r="J198" s="1">
        <f t="shared" si="120"/>
        <v>6.0775811944546074</v>
      </c>
      <c r="K198" s="1">
        <f t="shared" si="120"/>
        <v>5.756547805288494</v>
      </c>
    </row>
    <row r="199" spans="1:11" x14ac:dyDescent="0.3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7.0799330561368352</v>
      </c>
      <c r="G199" s="1">
        <f t="shared" si="121"/>
        <v>6.5258255064839901</v>
      </c>
      <c r="H199" s="1">
        <f t="shared" si="121"/>
        <v>6.0740025557442685</v>
      </c>
      <c r="I199" s="1">
        <f t="shared" si="121"/>
        <v>6.467773286032874</v>
      </c>
      <c r="J199" s="1">
        <f t="shared" si="121"/>
        <v>6.0775811944546074</v>
      </c>
      <c r="K199" s="1">
        <f t="shared" si="121"/>
        <v>5.756547805288494</v>
      </c>
    </row>
    <row r="200" spans="1:11" x14ac:dyDescent="0.3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</v>
      </c>
      <c r="K200" s="1">
        <f t="shared" si="122"/>
        <v>0</v>
      </c>
    </row>
    <row r="201" spans="1:11" x14ac:dyDescent="0.3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7.0799330561368352</v>
      </c>
      <c r="G201" s="1">
        <f t="shared" ref="G201:K201" si="123">SUM(G202:G203)</f>
        <v>6.5258255064839901</v>
      </c>
      <c r="H201" s="1">
        <f t="shared" si="123"/>
        <v>6.0740025557442667</v>
      </c>
      <c r="I201" s="1">
        <f t="shared" si="123"/>
        <v>6.467773286032874</v>
      </c>
      <c r="J201" s="1">
        <f t="shared" si="123"/>
        <v>6.0775811944546074</v>
      </c>
      <c r="K201" s="1">
        <f t="shared" si="123"/>
        <v>5.756547805288494</v>
      </c>
    </row>
    <row r="202" spans="1:11" x14ac:dyDescent="0.3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7.0799330561368352</v>
      </c>
      <c r="G202" s="1">
        <f t="shared" si="124"/>
        <v>6.5258255064839901</v>
      </c>
      <c r="H202" s="1">
        <f t="shared" si="124"/>
        <v>6.0740025557442667</v>
      </c>
      <c r="I202" s="1">
        <f t="shared" si="124"/>
        <v>6.467773286032874</v>
      </c>
      <c r="J202" s="1">
        <f t="shared" si="124"/>
        <v>6.0775811944546074</v>
      </c>
      <c r="K202" s="1">
        <f t="shared" si="124"/>
        <v>5.756547805288494</v>
      </c>
    </row>
    <row r="203" spans="1:11" x14ac:dyDescent="0.3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</v>
      </c>
      <c r="K203" s="1">
        <f t="shared" si="124"/>
        <v>0</v>
      </c>
    </row>
    <row r="204" spans="1:11" x14ac:dyDescent="0.3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0.23519757088137616</v>
      </c>
      <c r="G204" s="1">
        <f t="shared" ref="G204:K204" si="125">G205</f>
        <v>2.5153133017851039E-4</v>
      </c>
      <c r="H204" s="1">
        <f t="shared" si="125"/>
        <v>0.21951122971449921</v>
      </c>
      <c r="I204" s="1">
        <f t="shared" si="125"/>
        <v>1.2349661640713704E-2</v>
      </c>
      <c r="J204" s="1">
        <f t="shared" si="125"/>
        <v>1.0505921122031409E-2</v>
      </c>
      <c r="K204" s="1">
        <f t="shared" si="125"/>
        <v>4.113289110624834E-3</v>
      </c>
    </row>
    <row r="205" spans="1:11" x14ac:dyDescent="0.3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0.23519757088137616</v>
      </c>
      <c r="G205" s="1">
        <f>'[1]Electricity and CHPs'!C$92</f>
        <v>2.5153133017851039E-4</v>
      </c>
      <c r="H205" s="1">
        <f>'[1]Electricity and CHPs'!D$92</f>
        <v>0.21951122971449921</v>
      </c>
      <c r="I205" s="1">
        <f>'[1]Electricity and CHPs'!E$92</f>
        <v>1.2349661640713704E-2</v>
      </c>
      <c r="J205" s="1">
        <f>'[1]Electricity and CHPs'!F$92</f>
        <v>1.0505921122031409E-2</v>
      </c>
      <c r="K205" s="1">
        <f>'[1]Electricity and CHPs'!G$92</f>
        <v>4.113289110624834E-3</v>
      </c>
    </row>
    <row r="206" spans="1:11" x14ac:dyDescent="0.3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3.8567686517939059E-4</v>
      </c>
      <c r="K206" s="1">
        <f t="shared" si="126"/>
        <v>2.8234633022813227E-4</v>
      </c>
    </row>
    <row r="207" spans="1:11" x14ac:dyDescent="0.3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3.8567686517939059E-4</v>
      </c>
      <c r="K207" s="1">
        <f>'[1]Electricity and CHPs'!G$96</f>
        <v>2.8234633022813227E-4</v>
      </c>
    </row>
    <row r="208" spans="1:11" x14ac:dyDescent="0.3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6.8499777174725169</v>
      </c>
      <c r="G208" s="1">
        <f t="shared" ref="G208:K208" si="127">SUM(G209,G215,G217,G223,G225,G227,G229)</f>
        <v>13.41423682343639</v>
      </c>
      <c r="H208" s="1">
        <f t="shared" si="127"/>
        <v>12.391522727266974</v>
      </c>
      <c r="I208" s="1">
        <f t="shared" si="127"/>
        <v>10.831934342349644</v>
      </c>
      <c r="J208" s="1">
        <f t="shared" si="127"/>
        <v>9.2862966816637105</v>
      </c>
      <c r="K208" s="1">
        <f t="shared" si="127"/>
        <v>9.7887297717900736</v>
      </c>
    </row>
    <row r="209" spans="1:11" x14ac:dyDescent="0.3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2.6346719592845211</v>
      </c>
      <c r="G209" s="1">
        <f t="shared" ref="G209:K209" si="128">+G210</f>
        <v>2.8459037059072634E-5</v>
      </c>
      <c r="H209" s="1">
        <f t="shared" si="128"/>
        <v>2.5459709505439785E-4</v>
      </c>
      <c r="I209" s="1">
        <f t="shared" si="128"/>
        <v>0.9746558458986545</v>
      </c>
      <c r="J209" s="1">
        <f t="shared" si="128"/>
        <v>1.897258654758786E-3</v>
      </c>
      <c r="K209" s="1">
        <f t="shared" si="128"/>
        <v>1.1375487624865077E-3</v>
      </c>
    </row>
    <row r="210" spans="1:11" x14ac:dyDescent="0.3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2.6346719592845211</v>
      </c>
      <c r="G210" s="1">
        <f>'[1]Electricity and CHPs'!C$97+G214</f>
        <v>2.8459037059072634E-5</v>
      </c>
      <c r="H210" s="1">
        <f>'[1]Electricity and CHPs'!D$97+H214</f>
        <v>2.5459709505439785E-4</v>
      </c>
      <c r="I210" s="1">
        <f>'[1]Electricity and CHPs'!E$97+I214</f>
        <v>0.9746558458986545</v>
      </c>
      <c r="J210" s="1">
        <f>'[1]Electricity and CHPs'!F$97+J214</f>
        <v>1.897258654758786E-3</v>
      </c>
      <c r="K210" s="1">
        <f>'[1]Electricity and CHPs'!G$97+K214</f>
        <v>1.1375487624865077E-3</v>
      </c>
    </row>
    <row r="211" spans="1:11" x14ac:dyDescent="0.3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1.7328979446878523</v>
      </c>
      <c r="G211" s="1">
        <f t="shared" ref="G211:K211" si="129">G212</f>
        <v>7.2885930158805134E-6</v>
      </c>
      <c r="H211" s="1">
        <f t="shared" si="129"/>
        <v>1.3404578603847696E-4</v>
      </c>
      <c r="I211" s="1">
        <f t="shared" si="129"/>
        <v>0.97454577817835497</v>
      </c>
      <c r="J211" s="1">
        <f t="shared" si="129"/>
        <v>1.770177638505053E-3</v>
      </c>
      <c r="K211" s="1">
        <f t="shared" si="129"/>
        <v>1.0896035089148263E-3</v>
      </c>
    </row>
    <row r="212" spans="1:11" x14ac:dyDescent="0.3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1.7328979446878523</v>
      </c>
      <c r="G212" s="1">
        <f t="shared" ref="G212:K212" si="130">G210-G214</f>
        <v>7.2885930158805134E-6</v>
      </c>
      <c r="H212" s="1">
        <f t="shared" si="130"/>
        <v>1.3404578603847696E-4</v>
      </c>
      <c r="I212" s="1">
        <f t="shared" si="130"/>
        <v>0.97454577817835497</v>
      </c>
      <c r="J212" s="1">
        <f t="shared" si="130"/>
        <v>1.770177638505053E-3</v>
      </c>
      <c r="K212" s="1">
        <f t="shared" si="130"/>
        <v>1.0896035089148263E-3</v>
      </c>
    </row>
    <row r="213" spans="1:11" x14ac:dyDescent="0.3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0.90177401459666884</v>
      </c>
      <c r="G213" s="1">
        <f t="shared" ref="G213:K213" si="131">G214</f>
        <v>2.1170444043192121E-5</v>
      </c>
      <c r="H213" s="1">
        <f t="shared" si="131"/>
        <v>1.2055130901592089E-4</v>
      </c>
      <c r="I213" s="1">
        <f t="shared" si="131"/>
        <v>1.100677202995778E-4</v>
      </c>
      <c r="J213" s="1">
        <f t="shared" si="131"/>
        <v>1.2708101625373292E-4</v>
      </c>
      <c r="K213" s="1">
        <f t="shared" si="131"/>
        <v>4.7945253571681335E-5</v>
      </c>
    </row>
    <row r="214" spans="1:11" x14ac:dyDescent="0.3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0.90177401459666884</v>
      </c>
      <c r="G214" s="1">
        <f>'[1]Electricity and CHPs'!C$98</f>
        <v>2.1170444043192121E-5</v>
      </c>
      <c r="H214" s="1">
        <f>'[1]Electricity and CHPs'!D$98</f>
        <v>1.2055130901592089E-4</v>
      </c>
      <c r="I214" s="1">
        <f>'[1]Electricity and CHPs'!E$98</f>
        <v>1.100677202995778E-4</v>
      </c>
      <c r="J214" s="1">
        <f>'[1]Electricity and CHPs'!F$98</f>
        <v>1.2708101625373292E-4</v>
      </c>
      <c r="K214" s="1">
        <f>'[1]Electricity and CHPs'!G$98</f>
        <v>4.7945253571681335E-5</v>
      </c>
    </row>
    <row r="215" spans="1:11" x14ac:dyDescent="0.3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1.4500004029776008</v>
      </c>
      <c r="G215" s="1">
        <f t="shared" ref="G215:K215" si="132">+G216</f>
        <v>3.8019429813686556</v>
      </c>
      <c r="H215" s="1">
        <f t="shared" si="132"/>
        <v>3.1938405927476659</v>
      </c>
      <c r="I215" s="1">
        <f t="shared" si="132"/>
        <v>0.74445029248687866</v>
      </c>
      <c r="J215" s="1">
        <f t="shared" si="132"/>
        <v>0</v>
      </c>
      <c r="K215" s="1">
        <f t="shared" si="132"/>
        <v>0</v>
      </c>
    </row>
    <row r="216" spans="1:11" x14ac:dyDescent="0.3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1.4500004029776008</v>
      </c>
      <c r="G216" s="1">
        <f>'[1]Electricity and CHPs'!C$99</f>
        <v>3.8019429813686556</v>
      </c>
      <c r="H216" s="1">
        <f>'[1]Electricity and CHPs'!D$99</f>
        <v>3.1938405927476659</v>
      </c>
      <c r="I216" s="1">
        <f>'[1]Electricity and CHPs'!E$99</f>
        <v>0.74445029248687866</v>
      </c>
      <c r="J216" s="1">
        <f>'[1]Electricity and CHPs'!F$99</f>
        <v>0</v>
      </c>
      <c r="K216" s="1">
        <f>'[1]Electricity and CHPs'!G$99</f>
        <v>0</v>
      </c>
    </row>
    <row r="217" spans="1:11" x14ac:dyDescent="0.3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0.18406379065880299</v>
      </c>
      <c r="G217" s="1">
        <f t="shared" ref="G217:K217" si="133">+G218</f>
        <v>0.29444566202391276</v>
      </c>
      <c r="H217" s="1">
        <f t="shared" si="133"/>
        <v>1.1169118132329995E-4</v>
      </c>
      <c r="I217" s="1">
        <f t="shared" si="133"/>
        <v>7.0317497673289635E-5</v>
      </c>
      <c r="J217" s="1">
        <f t="shared" si="133"/>
        <v>7.1190754797353893E-5</v>
      </c>
      <c r="K217" s="1">
        <f t="shared" si="133"/>
        <v>3.5906798782960679E-5</v>
      </c>
    </row>
    <row r="218" spans="1:11" x14ac:dyDescent="0.3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0.18406379065880299</v>
      </c>
      <c r="G218" s="1">
        <f>'[1]Electricity and CHPs'!C$100</f>
        <v>0.29444566202391276</v>
      </c>
      <c r="H218" s="1">
        <f>'[1]Electricity and CHPs'!D$100</f>
        <v>1.1169118132329995E-4</v>
      </c>
      <c r="I218" s="1">
        <f>'[1]Electricity and CHPs'!E$100</f>
        <v>7.0317497673289635E-5</v>
      </c>
      <c r="J218" s="1">
        <f>'[1]Electricity and CHPs'!F$100</f>
        <v>7.1190754797353893E-5</v>
      </c>
      <c r="K218" s="1">
        <f>'[1]Electricity and CHPs'!G$100</f>
        <v>3.5906798782960679E-5</v>
      </c>
    </row>
    <row r="219" spans="1:11" x14ac:dyDescent="0.3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0.18406379065880299</v>
      </c>
      <c r="G219" s="1">
        <f t="shared" ref="G219:K219" si="134">G220</f>
        <v>0.29444566202391276</v>
      </c>
      <c r="H219" s="1">
        <f t="shared" si="134"/>
        <v>1.1169118132329995E-4</v>
      </c>
      <c r="I219" s="1">
        <f t="shared" si="134"/>
        <v>7.0317497673289635E-5</v>
      </c>
      <c r="J219" s="1">
        <f t="shared" si="134"/>
        <v>7.1190754797353893E-5</v>
      </c>
      <c r="K219" s="1">
        <f t="shared" si="134"/>
        <v>3.5906798782960679E-5</v>
      </c>
    </row>
    <row r="220" spans="1:11" x14ac:dyDescent="0.3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0.18406379065880299</v>
      </c>
      <c r="G220" s="1">
        <f t="shared" ref="G220:K220" si="135">G218-G222</f>
        <v>0.29444566202391276</v>
      </c>
      <c r="H220" s="1">
        <f t="shared" si="135"/>
        <v>1.1169118132329995E-4</v>
      </c>
      <c r="I220" s="1">
        <f t="shared" si="135"/>
        <v>7.0317497673289635E-5</v>
      </c>
      <c r="J220" s="1">
        <f t="shared" si="135"/>
        <v>7.1190754797353893E-5</v>
      </c>
      <c r="K220" s="1">
        <f t="shared" si="135"/>
        <v>3.5906798782960679E-5</v>
      </c>
    </row>
    <row r="221" spans="1:11" x14ac:dyDescent="0.3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2.5812415645515916</v>
      </c>
      <c r="G223" s="1">
        <f t="shared" ref="G223:K223" si="137">+G224</f>
        <v>2.32957053523003</v>
      </c>
      <c r="H223" s="1">
        <f t="shared" si="137"/>
        <v>1.9973157037908973</v>
      </c>
      <c r="I223" s="1">
        <f t="shared" si="137"/>
        <v>1.5454852720034362</v>
      </c>
      <c r="J223" s="1">
        <f t="shared" si="137"/>
        <v>0.92534074004442968</v>
      </c>
      <c r="K223" s="1">
        <f t="shared" si="137"/>
        <v>0.55403663858108199</v>
      </c>
    </row>
    <row r="224" spans="1:11" x14ac:dyDescent="0.3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2.5812415645515916</v>
      </c>
      <c r="G224" s="1">
        <f>'[1]Electricity and CHPs'!C$101</f>
        <v>2.32957053523003</v>
      </c>
      <c r="H224" s="1">
        <f>'[1]Electricity and CHPs'!D$101</f>
        <v>1.9973157037908973</v>
      </c>
      <c r="I224" s="1">
        <f>'[1]Electricity and CHPs'!E$101</f>
        <v>1.5454852720034362</v>
      </c>
      <c r="J224" s="1">
        <f>'[1]Electricity and CHPs'!F$101</f>
        <v>0.92534074004442968</v>
      </c>
      <c r="K224" s="1">
        <f>'[1]Electricity and CHPs'!G$101</f>
        <v>0.55403663858108199</v>
      </c>
    </row>
    <row r="225" spans="1:11" x14ac:dyDescent="0.3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 x14ac:dyDescent="0.3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 x14ac:dyDescent="0.3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9.6077825046292843E-6</v>
      </c>
      <c r="K227" s="1">
        <f t="shared" si="139"/>
        <v>7.848395254694656E-6</v>
      </c>
    </row>
    <row r="228" spans="1:11" x14ac:dyDescent="0.3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9.6077825046292843E-6</v>
      </c>
      <c r="K228" s="1">
        <f>'[1]Electricity and CHPs'!G$90</f>
        <v>7.848395254694656E-6</v>
      </c>
    </row>
    <row r="229" spans="1:11" x14ac:dyDescent="0.3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6.9882491857767333</v>
      </c>
      <c r="H229" s="1">
        <f t="shared" si="140"/>
        <v>7.2000001424520335</v>
      </c>
      <c r="I229" s="1">
        <f t="shared" si="140"/>
        <v>7.5672726144630023</v>
      </c>
      <c r="J229" s="1">
        <f t="shared" si="140"/>
        <v>8.3589778844272207</v>
      </c>
      <c r="K229" s="1">
        <f t="shared" si="140"/>
        <v>9.2335118292524676</v>
      </c>
    </row>
    <row r="230" spans="1:11" x14ac:dyDescent="0.3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6.9882491857767333</v>
      </c>
      <c r="H230" s="1">
        <f>'[1]Electricity and CHPs'!D$123</f>
        <v>7.2000001424520335</v>
      </c>
      <c r="I230" s="1">
        <f>'[1]Electricity and CHPs'!E$123</f>
        <v>7.5672726144630023</v>
      </c>
      <c r="J230" s="1">
        <f>'[1]Electricity and CHPs'!F$123</f>
        <v>8.3589778844272207</v>
      </c>
      <c r="K230" s="1">
        <f>'[1]Electricity and CHPs'!G$123</f>
        <v>9.2335118292524676</v>
      </c>
    </row>
    <row r="231" spans="1:11" x14ac:dyDescent="0.3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6.5259231675286733</v>
      </c>
      <c r="G231" s="1">
        <f t="shared" ref="G231:K231" si="141">SUM(G232,G238,G271,G280,G286)</f>
        <v>7.445690965670309</v>
      </c>
      <c r="H231" s="1">
        <f t="shared" si="141"/>
        <v>14.77854113708354</v>
      </c>
      <c r="I231" s="1">
        <f t="shared" si="141"/>
        <v>15.766042288572235</v>
      </c>
      <c r="J231" s="1">
        <f t="shared" si="141"/>
        <v>20.730909442974543</v>
      </c>
      <c r="K231" s="1">
        <f t="shared" si="141"/>
        <v>22.178759841774731</v>
      </c>
    </row>
    <row r="232" spans="1:11" x14ac:dyDescent="0.3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0.92932961169890305</v>
      </c>
      <c r="G232" s="1">
        <f t="shared" ref="G232:K232" si="142">+G233</f>
        <v>2.072869017756843</v>
      </c>
      <c r="H232" s="1">
        <f t="shared" si="142"/>
        <v>1.7874367448776185</v>
      </c>
      <c r="I232" s="1">
        <f t="shared" si="142"/>
        <v>1.3179681478961682</v>
      </c>
      <c r="J232" s="1">
        <f t="shared" si="142"/>
        <v>8.0662267358682044E-4</v>
      </c>
      <c r="K232" s="1">
        <f t="shared" si="142"/>
        <v>4.246362942669082E-4</v>
      </c>
    </row>
    <row r="233" spans="1:11" x14ac:dyDescent="0.3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0.92932961169890305</v>
      </c>
      <c r="G233" s="1">
        <f>'[1]Electricity and CHPs'!C$104</f>
        <v>2.072869017756843</v>
      </c>
      <c r="H233" s="1">
        <f>'[1]Electricity and CHPs'!D$104</f>
        <v>1.7874367448776185</v>
      </c>
      <c r="I233" s="1">
        <f>'[1]Electricity and CHPs'!E$104</f>
        <v>1.3179681478961682</v>
      </c>
      <c r="J233" s="1">
        <f>'[1]Electricity and CHPs'!F$104</f>
        <v>8.0662267358682044E-4</v>
      </c>
      <c r="K233" s="1">
        <f>'[1]Electricity and CHPs'!G$104</f>
        <v>4.246362942669082E-4</v>
      </c>
    </row>
    <row r="234" spans="1:11" x14ac:dyDescent="0.3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0.92932961169890305</v>
      </c>
      <c r="G234" s="1">
        <f t="shared" ref="G234:K234" si="143">G235</f>
        <v>2.072869017756843</v>
      </c>
      <c r="H234" s="1">
        <f t="shared" si="143"/>
        <v>1.7874367448776185</v>
      </c>
      <c r="I234" s="1">
        <f t="shared" si="143"/>
        <v>1.3179681478961682</v>
      </c>
      <c r="J234" s="1">
        <f t="shared" si="143"/>
        <v>8.0662267358682044E-4</v>
      </c>
      <c r="K234" s="1">
        <f t="shared" si="143"/>
        <v>4.246362942669082E-4</v>
      </c>
    </row>
    <row r="235" spans="1:11" x14ac:dyDescent="0.3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0.92932961169890305</v>
      </c>
      <c r="G235" s="1">
        <f t="shared" ref="G235:K235" si="144">G233-G237</f>
        <v>2.072869017756843</v>
      </c>
      <c r="H235" s="1">
        <f t="shared" si="144"/>
        <v>1.7874367448776185</v>
      </c>
      <c r="I235" s="1">
        <f t="shared" si="144"/>
        <v>1.3179681478961682</v>
      </c>
      <c r="J235" s="1">
        <f t="shared" si="144"/>
        <v>8.0662267358682044E-4</v>
      </c>
      <c r="K235" s="1">
        <f t="shared" si="144"/>
        <v>4.246362942669082E-4</v>
      </c>
    </row>
    <row r="236" spans="1:11" x14ac:dyDescent="0.3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3.0021934915563047</v>
      </c>
      <c r="G238" s="1">
        <f t="shared" ref="G238:K238" si="147">SUM(G239:G248)</f>
        <v>2.9133773574702473</v>
      </c>
      <c r="H238" s="1">
        <f t="shared" si="147"/>
        <v>6.7270686271447557</v>
      </c>
      <c r="I238" s="1">
        <f t="shared" si="147"/>
        <v>9.5564216494760501</v>
      </c>
      <c r="J238" s="1">
        <f t="shared" si="147"/>
        <v>9.7360736818058662</v>
      </c>
      <c r="K238" s="1">
        <f t="shared" si="147"/>
        <v>9.4579016778505167</v>
      </c>
    </row>
    <row r="239" spans="1:11" x14ac:dyDescent="0.3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0.76992474022612301</v>
      </c>
      <c r="G239" s="1">
        <f>'[1]Electricity and CHPs_IN'!C$39*0.75-G86-G240</f>
        <v>0.57316382734527893</v>
      </c>
      <c r="H239" s="1">
        <f>'[1]Electricity and CHPs_IN'!D$39*0.75-H86-H240</f>
        <v>2.1092093782120465</v>
      </c>
      <c r="I239" s="1">
        <f>'[1]Electricity and CHPs_IN'!E$39*0.75-I86-I240</f>
        <v>3.4465294662924078</v>
      </c>
      <c r="J239" s="1">
        <f>'[1]Electricity and CHPs'!F$103-J240</f>
        <v>0.47855918080821919</v>
      </c>
      <c r="K239" s="1">
        <f>'[1]Electricity and CHPs'!G$103-K240</f>
        <v>0.11950248892153301</v>
      </c>
    </row>
    <row r="240" spans="1:11" x14ac:dyDescent="0.3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3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1.0595814438839431E-4</v>
      </c>
      <c r="J241" s="1">
        <f>'[1]Electricity and CHPs'!F$107</f>
        <v>2.6283896113175203E-4</v>
      </c>
      <c r="K241" s="1">
        <f>'[1]Electricity and CHPs'!G$107</f>
        <v>1.7757560061538576E-4</v>
      </c>
    </row>
    <row r="242" spans="1:11" x14ac:dyDescent="0.3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1.5516879733539249E-2</v>
      </c>
      <c r="G242" s="1">
        <f>'[1]Electricity and CHPs'!C$109</f>
        <v>2.540263768542733E-3</v>
      </c>
      <c r="H242" s="1">
        <f>'[1]Electricity and CHPs'!D$109</f>
        <v>1.8850143788166003</v>
      </c>
      <c r="I242" s="1">
        <f>'[1]Electricity and CHPs'!E$109</f>
        <v>1.9629747240177606</v>
      </c>
      <c r="J242" s="1">
        <f>'[1]Electricity and CHPs'!F$109</f>
        <v>2.8594226094253776</v>
      </c>
      <c r="K242" s="1">
        <f>'[1]Electricity and CHPs'!G$109</f>
        <v>2.7799512341778412</v>
      </c>
    </row>
    <row r="243" spans="1:11" x14ac:dyDescent="0.3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9.9867716396784309E-2</v>
      </c>
      <c r="G244" s="1">
        <f>'[1]Electricity and CHPs'!C$112</f>
        <v>2.6335933459808378E-3</v>
      </c>
      <c r="H244" s="1">
        <f>'[1]Electricity and CHPs'!D$112</f>
        <v>0.6296302378572457</v>
      </c>
      <c r="I244" s="1">
        <f>'[1]Electricity and CHPs'!E$112</f>
        <v>1.166007284917761</v>
      </c>
      <c r="J244" s="1">
        <f>'[1]Electricity and CHPs'!F$112</f>
        <v>1.8166999042295842</v>
      </c>
      <c r="K244" s="1">
        <f>'[1]Electricity and CHPs'!G$112</f>
        <v>1.803313194748009</v>
      </c>
    </row>
    <row r="245" spans="1:11" x14ac:dyDescent="0.3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1.424308978048926</v>
      </c>
      <c r="G246" s="1">
        <f>'[1]Electricity and CHPs'!C$115</f>
        <v>1.584845010022496</v>
      </c>
      <c r="H246" s="1">
        <f>'[1]Electricity and CHPs'!D$115</f>
        <v>1.4898261733889933</v>
      </c>
      <c r="I246" s="1">
        <f>'[1]Electricity and CHPs'!E$115</f>
        <v>1.3300825536563896</v>
      </c>
      <c r="J246" s="1">
        <f>'[1]Electricity and CHPs'!F$115</f>
        <v>1.0105989927762606</v>
      </c>
      <c r="K246" s="1">
        <f>'[1]Electricity and CHPs'!G$115</f>
        <v>1.0105992279683902</v>
      </c>
    </row>
    <row r="247" spans="1:11" x14ac:dyDescent="0.3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0.69257517715093242</v>
      </c>
      <c r="G247" s="1">
        <f>'[1]Electricity and CHPs'!C$116</f>
        <v>0.75019466298794912</v>
      </c>
      <c r="H247" s="1">
        <f>'[1]Electricity and CHPs'!D$116</f>
        <v>0.6133884588698697</v>
      </c>
      <c r="I247" s="1">
        <f>'[1]Electricity and CHPs'!E$116</f>
        <v>1.6506910713513823</v>
      </c>
      <c r="J247" s="1">
        <f>'[1]Electricity and CHPs'!F$116</f>
        <v>3.5704609262205254</v>
      </c>
      <c r="K247" s="1">
        <f>'[1]Electricity and CHPs'!G$116</f>
        <v>3.7442941200471438</v>
      </c>
    </row>
    <row r="248" spans="1:11" x14ac:dyDescent="0.3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3.059109596104928E-5</v>
      </c>
      <c r="J248" s="1">
        <f>'[1]Electricity and CHPs'!F$118</f>
        <v>6.9229384767477493E-5</v>
      </c>
      <c r="K248" s="1">
        <f>'[1]Electricity and CHPs'!G$118</f>
        <v>6.3836386982738162E-5</v>
      </c>
    </row>
    <row r="249" spans="1:11" x14ac:dyDescent="0.3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1.5344169145762483</v>
      </c>
      <c r="G249" s="1">
        <f t="shared" ref="G249:K249" si="148">SUM(G250:G259)</f>
        <v>1.2794127353497937</v>
      </c>
      <c r="H249" s="1">
        <f t="shared" si="148"/>
        <v>5.0686530518459048</v>
      </c>
      <c r="I249" s="1">
        <f t="shared" si="148"/>
        <v>7.9217200839798938</v>
      </c>
      <c r="J249" s="1">
        <f t="shared" si="148"/>
        <v>8.3850287939219168</v>
      </c>
      <c r="K249" s="1">
        <f t="shared" si="148"/>
        <v>8.2841505704607918</v>
      </c>
    </row>
    <row r="250" spans="1:11" x14ac:dyDescent="0.3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0.74871483574400544</v>
      </c>
      <c r="G250" s="1">
        <f t="shared" si="149"/>
        <v>0.55197233364784137</v>
      </c>
      <c r="H250" s="1">
        <f t="shared" si="149"/>
        <v>2.0413128943820058</v>
      </c>
      <c r="I250" s="1">
        <f t="shared" si="149"/>
        <v>3.3189054541930103</v>
      </c>
      <c r="J250" s="1">
        <f t="shared" si="149"/>
        <v>0.45988701516924285</v>
      </c>
      <c r="K250" s="1">
        <f t="shared" si="149"/>
        <v>0.11719440823201688</v>
      </c>
    </row>
    <row r="251" spans="1:11" x14ac:dyDescent="0.3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 x14ac:dyDescent="0.3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1.02034544246945E-4</v>
      </c>
      <c r="J252" s="1">
        <f t="shared" si="149"/>
        <v>2.5258365141156235E-4</v>
      </c>
      <c r="K252" s="1">
        <f t="shared" si="149"/>
        <v>1.7414589117244086E-4</v>
      </c>
    </row>
    <row r="253" spans="1:11" x14ac:dyDescent="0.3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1.5089420373144861E-2</v>
      </c>
      <c r="G253" s="1">
        <f t="shared" ref="G253:K253" si="150">G242-G264</f>
        <v>2.4463430061487843E-3</v>
      </c>
      <c r="H253" s="1">
        <f t="shared" si="150"/>
        <v>1.8243348419186525</v>
      </c>
      <c r="I253" s="1">
        <f t="shared" si="150"/>
        <v>1.8902863247514829</v>
      </c>
      <c r="J253" s="1">
        <f t="shared" si="150"/>
        <v>2.7478551905225501</v>
      </c>
      <c r="K253" s="1">
        <f t="shared" si="150"/>
        <v>2.7262590322889291</v>
      </c>
    </row>
    <row r="254" spans="1:11" x14ac:dyDescent="0.3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9.7116558244623993E-2</v>
      </c>
      <c r="G255" s="1">
        <f t="shared" si="152"/>
        <v>2.5362219241807909E-3</v>
      </c>
      <c r="H255" s="1">
        <f t="shared" si="152"/>
        <v>0.60936213185260735</v>
      </c>
      <c r="I255" s="1">
        <f t="shared" si="152"/>
        <v>1.122830364687216</v>
      </c>
      <c r="J255" s="1">
        <f t="shared" si="152"/>
        <v>1.745816881003913</v>
      </c>
      <c r="K255" s="1">
        <f t="shared" si="152"/>
        <v>1.7684838585600364</v>
      </c>
    </row>
    <row r="256" spans="1:11" x14ac:dyDescent="0.3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0.67349610021447404</v>
      </c>
      <c r="G258" s="1">
        <f t="shared" si="155"/>
        <v>0.7224578367716229</v>
      </c>
      <c r="H258" s="1">
        <f t="shared" si="155"/>
        <v>0.59364318369263935</v>
      </c>
      <c r="I258" s="1">
        <f t="shared" si="155"/>
        <v>1.5895664474876143</v>
      </c>
      <c r="J258" s="1">
        <f t="shared" si="155"/>
        <v>3.4311505953450645</v>
      </c>
      <c r="K258" s="1">
        <f t="shared" si="155"/>
        <v>3.6719765220427694</v>
      </c>
    </row>
    <row r="259" spans="1:18" x14ac:dyDescent="0.3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2.9458316323083014E-5</v>
      </c>
      <c r="J259" s="1">
        <f t="shared" si="156"/>
        <v>6.6528229735241692E-5</v>
      </c>
      <c r="K259" s="1">
        <f t="shared" si="156"/>
        <v>6.2603445866506825E-5</v>
      </c>
    </row>
    <row r="260" spans="1:18" x14ac:dyDescent="0.3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1.4677765769800566</v>
      </c>
      <c r="G260" s="1">
        <f t="shared" ref="G260:K260" si="157">SUM(G261:G270)</f>
        <v>1.6339646221204538</v>
      </c>
      <c r="H260" s="1">
        <f t="shared" si="157"/>
        <v>1.6584155752988505</v>
      </c>
      <c r="I260" s="1">
        <f t="shared" si="157"/>
        <v>1.6347015654961567</v>
      </c>
      <c r="J260" s="1">
        <f t="shared" si="157"/>
        <v>1.3510448878839487</v>
      </c>
      <c r="K260" s="1">
        <f t="shared" si="157"/>
        <v>1.1737511073897244</v>
      </c>
      <c r="M260" s="1"/>
      <c r="N260" s="1"/>
      <c r="O260" s="1"/>
      <c r="P260" s="1"/>
      <c r="Q260" s="1"/>
      <c r="R260" s="1"/>
    </row>
    <row r="261" spans="1:18" x14ac:dyDescent="0.3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2.1209904482117625E-2</v>
      </c>
      <c r="G261" s="1">
        <f t="shared" si="158"/>
        <v>2.1191493697437537E-2</v>
      </c>
      <c r="H261" s="1">
        <f t="shared" si="158"/>
        <v>6.7896483830040752E-2</v>
      </c>
      <c r="I261" s="1">
        <f t="shared" si="158"/>
        <v>0.1276240120993973</v>
      </c>
      <c r="J261" s="1">
        <f t="shared" si="158"/>
        <v>1.8672165638976317E-2</v>
      </c>
      <c r="K261" s="1">
        <f t="shared" si="158"/>
        <v>2.3080806895161353E-3</v>
      </c>
    </row>
    <row r="262" spans="1:18" x14ac:dyDescent="0.3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 x14ac:dyDescent="0.3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3.9236001414493141E-6</v>
      </c>
      <c r="J263" s="1">
        <f t="shared" si="158"/>
        <v>1.0255309720189661E-5</v>
      </c>
      <c r="K263" s="1">
        <f t="shared" si="158"/>
        <v>3.4297094429449115E-6</v>
      </c>
    </row>
    <row r="264" spans="1:18" x14ac:dyDescent="0.3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4.2745936039438858E-4</v>
      </c>
      <c r="G264" s="1">
        <f t="shared" si="158"/>
        <v>9.392076239394883E-5</v>
      </c>
      <c r="H264" s="1">
        <f t="shared" si="158"/>
        <v>6.0679536897947889E-2</v>
      </c>
      <c r="I264" s="1">
        <f t="shared" si="158"/>
        <v>7.2688399266277778E-2</v>
      </c>
      <c r="J264" s="1">
        <f t="shared" si="158"/>
        <v>0.11156741890282744</v>
      </c>
      <c r="K264" s="1">
        <f t="shared" si="158"/>
        <v>5.3692201888912029E-2</v>
      </c>
    </row>
    <row r="265" spans="1:18" x14ac:dyDescent="0.3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2.7511581521603109E-3</v>
      </c>
      <c r="G266" s="1">
        <f t="shared" si="158"/>
        <v>9.7371421800046808E-5</v>
      </c>
      <c r="H266" s="1">
        <f t="shared" si="158"/>
        <v>2.0268106004638395E-2</v>
      </c>
      <c r="I266" s="1">
        <f t="shared" si="158"/>
        <v>4.3176920230544889E-2</v>
      </c>
      <c r="J266" s="1">
        <f t="shared" si="158"/>
        <v>7.0883023225671249E-2</v>
      </c>
      <c r="K266" s="1">
        <f t="shared" si="158"/>
        <v>3.4829336187972473E-2</v>
      </c>
    </row>
    <row r="267" spans="1:18" x14ac:dyDescent="0.3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1.424308978048926</v>
      </c>
      <c r="G268" s="1">
        <f t="shared" si="158"/>
        <v>1.584845010022496</v>
      </c>
      <c r="H268" s="1">
        <f t="shared" si="158"/>
        <v>1.4898261733889933</v>
      </c>
      <c r="I268" s="1">
        <f t="shared" si="158"/>
        <v>1.3300825536563896</v>
      </c>
      <c r="J268" s="1">
        <f t="shared" si="158"/>
        <v>1.0105989927762606</v>
      </c>
      <c r="K268" s="1">
        <f t="shared" si="158"/>
        <v>1.0105992279683902</v>
      </c>
    </row>
    <row r="269" spans="1:18" x14ac:dyDescent="0.3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1.9079076936458429E-2</v>
      </c>
      <c r="G269" s="1">
        <f t="shared" si="158"/>
        <v>2.7736826216326206E-2</v>
      </c>
      <c r="H269" s="1">
        <f t="shared" si="158"/>
        <v>1.974527517723032E-2</v>
      </c>
      <c r="I269" s="1">
        <f t="shared" si="158"/>
        <v>6.1124623863767831E-2</v>
      </c>
      <c r="J269" s="1">
        <f t="shared" si="158"/>
        <v>0.13931033087546071</v>
      </c>
      <c r="K269" s="1">
        <f t="shared" si="158"/>
        <v>7.2317598004374345E-2</v>
      </c>
    </row>
    <row r="270" spans="1:18" x14ac:dyDescent="0.3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1.1327796379662648E-6</v>
      </c>
      <c r="J270" s="1">
        <f t="shared" si="158"/>
        <v>2.7011550322358004E-6</v>
      </c>
      <c r="K270" s="1">
        <f t="shared" si="158"/>
        <v>1.2329411162313308E-6</v>
      </c>
    </row>
    <row r="271" spans="1:18" x14ac:dyDescent="0.3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1.93478678787976</v>
      </c>
      <c r="G271" s="1">
        <f t="shared" ref="G271:K271" si="159">SUM(G272:G273)</f>
        <v>1.8587699477174597</v>
      </c>
      <c r="H271" s="1">
        <f t="shared" si="159"/>
        <v>2.5502887493861763</v>
      </c>
      <c r="I271" s="1">
        <f t="shared" si="159"/>
        <v>2.243331312034949</v>
      </c>
      <c r="J271" s="1">
        <f t="shared" si="159"/>
        <v>1.6589205375879721</v>
      </c>
      <c r="K271" s="1">
        <f t="shared" si="159"/>
        <v>1.0997679833091947</v>
      </c>
    </row>
    <row r="272" spans="1:18" x14ac:dyDescent="0.3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1.93478678787976</v>
      </c>
      <c r="G272" s="1">
        <f>'[1]Electricity and CHPs'!C$106-G273</f>
        <v>1.8587699477174597</v>
      </c>
      <c r="H272" s="1">
        <f>'[1]Electricity and CHPs'!D$106-H273</f>
        <v>2.5502887493861763</v>
      </c>
      <c r="I272" s="1">
        <f>'[1]Electricity and CHPs'!E$106-I273</f>
        <v>2.243331312034949</v>
      </c>
      <c r="J272" s="1">
        <f>'[1]Electricity and CHPs'!F$106-J273</f>
        <v>1.6589205375879721</v>
      </c>
      <c r="K272" s="1">
        <f>'[1]Electricity and CHPs'!G$106-K273</f>
        <v>1.0997679833091947</v>
      </c>
    </row>
    <row r="273" spans="1:11" x14ac:dyDescent="0.3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0</v>
      </c>
    </row>
    <row r="274" spans="1:11" x14ac:dyDescent="0.3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1.93478678787976</v>
      </c>
      <c r="G277" s="1">
        <f t="shared" ref="G277:K277" si="161">SUM(G278:G279)</f>
        <v>1.8587699477174597</v>
      </c>
      <c r="H277" s="1">
        <f t="shared" si="161"/>
        <v>2.5502887493861763</v>
      </c>
      <c r="I277" s="1">
        <f t="shared" si="161"/>
        <v>2.243331312034949</v>
      </c>
      <c r="J277" s="1">
        <f t="shared" si="161"/>
        <v>1.6589205375879721</v>
      </c>
      <c r="K277" s="1">
        <f t="shared" si="161"/>
        <v>1.0997679833091947</v>
      </c>
    </row>
    <row r="278" spans="1:11" x14ac:dyDescent="0.3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1.93478678787976</v>
      </c>
      <c r="G278" s="1">
        <f t="shared" ref="G278:K278" si="162">G272</f>
        <v>1.8587699477174597</v>
      </c>
      <c r="H278" s="1">
        <f t="shared" si="162"/>
        <v>2.5502887493861763</v>
      </c>
      <c r="I278" s="1">
        <f t="shared" si="162"/>
        <v>2.243331312034949</v>
      </c>
      <c r="J278" s="1">
        <f t="shared" si="162"/>
        <v>1.6589205375879721</v>
      </c>
      <c r="K278" s="1">
        <f t="shared" si="162"/>
        <v>1.0997679833091947</v>
      </c>
    </row>
    <row r="279" spans="1:11" x14ac:dyDescent="0.3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</v>
      </c>
      <c r="K279" s="1">
        <f t="shared" si="163"/>
        <v>0</v>
      </c>
    </row>
    <row r="280" spans="1:11" x14ac:dyDescent="0.3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0.65961327639370571</v>
      </c>
      <c r="G280" s="1">
        <f t="shared" ref="G280:K280" si="164">SUM(G281:G285)</f>
        <v>0.60067464272575899</v>
      </c>
      <c r="H280" s="1">
        <f t="shared" si="164"/>
        <v>3.7137470156749899</v>
      </c>
      <c r="I280" s="1">
        <f t="shared" si="164"/>
        <v>2.6474668710774902</v>
      </c>
      <c r="J280" s="1">
        <f t="shared" si="164"/>
        <v>9.3332107310434171</v>
      </c>
      <c r="K280" s="1">
        <f t="shared" si="164"/>
        <v>11.619356413066843</v>
      </c>
    </row>
    <row r="281" spans="1:11" x14ac:dyDescent="0.3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0.65961086032562566</v>
      </c>
      <c r="G281" s="1">
        <f>'[1]Electricity and CHPs'!C$105-G282</f>
        <v>0.60066618901333635</v>
      </c>
      <c r="H281" s="1">
        <f>'[1]Electricity and CHPs'!D$105-H282</f>
        <v>3.7137378533465508</v>
      </c>
      <c r="I281" s="1">
        <f>'[1]Electricity and CHPs'!E$105-I282</f>
        <v>2.6452007802517947</v>
      </c>
      <c r="J281" s="1">
        <f>'[1]Electricity and CHPs'!F$105-J282</f>
        <v>9.330160020696983</v>
      </c>
      <c r="K281" s="1">
        <f>'[1]Electricity and CHPs'!G$105-K282</f>
        <v>11.617216401684972</v>
      </c>
    </row>
    <row r="282" spans="1:11" x14ac:dyDescent="0.3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0</v>
      </c>
    </row>
    <row r="283" spans="1:11" x14ac:dyDescent="0.3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1.2155448976109835E-6</v>
      </c>
      <c r="G283" s="1">
        <f>'[1]Electricity and CHPs'!C$110</f>
        <v>4.2268556851740147E-6</v>
      </c>
      <c r="H283" s="1">
        <f>'[1]Electricity and CHPs'!D$110</f>
        <v>4.5811734238255464E-6</v>
      </c>
      <c r="I283" s="1">
        <f>'[1]Electricity and CHPs'!E$110</f>
        <v>1.1745418246137725E-3</v>
      </c>
      <c r="J283" s="1">
        <f>'[1]Electricity and CHPs'!F$110</f>
        <v>1.8202994815262913E-3</v>
      </c>
      <c r="K283" s="1">
        <f>'[1]Electricity and CHPs'!G$110</f>
        <v>1.4151358463573729E-3</v>
      </c>
    </row>
    <row r="284" spans="1:11" x14ac:dyDescent="0.3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1.2005231823805992E-6</v>
      </c>
      <c r="G284" s="1">
        <f>'[1]Electricity and CHPs'!C$113</f>
        <v>4.226856737551987E-6</v>
      </c>
      <c r="H284" s="1">
        <f>'[1]Electricity and CHPs'!D$113</f>
        <v>4.5811550151615642E-6</v>
      </c>
      <c r="I284" s="1">
        <f>'[1]Electricity and CHPs'!E$113</f>
        <v>4.7186212777951805E-5</v>
      </c>
      <c r="J284" s="1">
        <f>'[1]Electricity and CHPs'!F$113</f>
        <v>9.1101637454382527E-5</v>
      </c>
      <c r="K284" s="1">
        <f>'[1]Electricity and CHPs'!G$113</f>
        <v>1.4869764556457078E-4</v>
      </c>
    </row>
    <row r="285" spans="1:11" x14ac:dyDescent="0.3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1.0443627883034527E-3</v>
      </c>
      <c r="J285" s="1">
        <f>'[1]Electricity and CHPs'!F$117</f>
        <v>1.1393092274530742E-3</v>
      </c>
      <c r="K285" s="1">
        <f>'[1]Electricity and CHPs'!G$117</f>
        <v>5.7617788994931659E-4</v>
      </c>
    </row>
    <row r="286" spans="1:11" x14ac:dyDescent="0.3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8.5430808757761033E-4</v>
      </c>
      <c r="J286" s="1">
        <f t="shared" si="165"/>
        <v>1.8978698637001621E-3</v>
      </c>
      <c r="K286" s="1">
        <f t="shared" si="165"/>
        <v>1.3091312539096629E-3</v>
      </c>
    </row>
    <row r="287" spans="1:11" x14ac:dyDescent="0.3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6.8111478451405888E-4</v>
      </c>
      <c r="J287" s="1">
        <f>'[1]Electricity and CHPs'!F$108</f>
        <v>1.6052032482496924E-3</v>
      </c>
      <c r="K287" s="1">
        <f>'[1]Electricity and CHPs'!G$108</f>
        <v>1.0652222068928976E-3</v>
      </c>
    </row>
    <row r="288" spans="1:11" x14ac:dyDescent="0.3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1.7319330306355145E-4</v>
      </c>
      <c r="J288" s="1">
        <f>'[1]Electricity and CHPs'!F$119</f>
        <v>2.9266661545046963E-4</v>
      </c>
      <c r="K288" s="1">
        <f>'[1]Electricity and CHPs'!G$119</f>
        <v>2.4390904701676529E-4</v>
      </c>
    </row>
    <row r="289" spans="1:13" x14ac:dyDescent="0.3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437.18007787657598</v>
      </c>
      <c r="G289" s="3">
        <f t="shared" ref="G289" si="166">SUM(G290,G292,G300,G308,G356,G377,G385,G387,G395,G399,G393)</f>
        <v>419.72217573632867</v>
      </c>
      <c r="H289" s="3">
        <f t="shared" ref="H289" si="167">SUM(H290,H292,H300,H308,H356,H377,H385,H387,H395,H399,H393)</f>
        <v>359.8006183589078</v>
      </c>
      <c r="I289" s="3">
        <f t="shared" ref="I289" si="168">SUM(I290,I292,I300,I308,I356,I377,I385,I387,I395,I399,I393)</f>
        <v>389.94174875430679</v>
      </c>
      <c r="J289" s="3">
        <f t="shared" ref="J289" si="169">SUM(J290,J292,J300,J308,J356,J377,J385,J387,J395,J399,J393)</f>
        <v>325.19699620551944</v>
      </c>
      <c r="K289" s="3">
        <f t="shared" ref="K289" si="170">SUM(K290,K292,K300,K308,K356,K377,K385,K387,K395,K399,K393)</f>
        <v>267.98713155685584</v>
      </c>
    </row>
    <row r="290" spans="1:13" x14ac:dyDescent="0.3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250.94817116580776</v>
      </c>
      <c r="G290" s="1">
        <f t="shared" ref="G290:K290" si="171">G291</f>
        <v>253.30007151350168</v>
      </c>
      <c r="H290" s="1">
        <f t="shared" si="171"/>
        <v>168.20763328019422</v>
      </c>
      <c r="I290" s="1">
        <f t="shared" si="171"/>
        <v>177.56386116062058</v>
      </c>
      <c r="J290" s="1">
        <f t="shared" si="171"/>
        <v>98.94501429660717</v>
      </c>
      <c r="K290" s="1">
        <f t="shared" si="171"/>
        <v>0</v>
      </c>
    </row>
    <row r="291" spans="1:13" x14ac:dyDescent="0.3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250.94817116580776</v>
      </c>
      <c r="G291" s="1">
        <f>'[1]Electricity and CHPs_IN'!C$14</f>
        <v>253.30007151350168</v>
      </c>
      <c r="H291" s="1">
        <f>'[1]Electricity and CHPs_IN'!D$14</f>
        <v>168.20763328019422</v>
      </c>
      <c r="I291" s="1">
        <f>'[1]Electricity and CHPs_IN'!E$14</f>
        <v>177.56386116062058</v>
      </c>
      <c r="J291" s="1">
        <f>'[1]Electricity and CHPs_IN'!F$14</f>
        <v>98.94501429660717</v>
      </c>
      <c r="K291" s="1">
        <f>'[1]Electricity and CHPs_IN'!G$14</f>
        <v>0</v>
      </c>
    </row>
    <row r="292" spans="1:13" x14ac:dyDescent="0.3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149.43048055726098</v>
      </c>
      <c r="G292" s="1">
        <f t="shared" ref="G292:K292" si="173">SUM(G293:G295)</f>
        <v>125.60440340010484</v>
      </c>
      <c r="H292" s="1">
        <f t="shared" si="173"/>
        <v>137.09361350742398</v>
      </c>
      <c r="I292" s="1">
        <f t="shared" si="173"/>
        <v>150.25512033637079</v>
      </c>
      <c r="J292" s="1">
        <f t="shared" si="173"/>
        <v>150.03667120240513</v>
      </c>
      <c r="K292" s="1">
        <f t="shared" si="173"/>
        <v>150.10209723750313</v>
      </c>
    </row>
    <row r="293" spans="1:13" x14ac:dyDescent="0.3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66.745680037593644</v>
      </c>
      <c r="G293" s="1">
        <f>'[1]Electricity and CHPs_IN'!C$15</f>
        <v>49.798801273333225</v>
      </c>
      <c r="H293" s="1">
        <f>'[1]Electricity and CHPs_IN'!D$15</f>
        <v>68.537538070498513</v>
      </c>
      <c r="I293" s="1">
        <f>'[1]Electricity and CHPs_IN'!E$15</f>
        <v>70.236350553937896</v>
      </c>
      <c r="J293" s="1">
        <f>'[1]Electricity and CHPs_IN'!F$15</f>
        <v>72.130021791777438</v>
      </c>
      <c r="K293" s="1">
        <f>'[1]Electricity and CHPs_IN'!G$15</f>
        <v>74.27457118952762</v>
      </c>
    </row>
    <row r="294" spans="1:13" x14ac:dyDescent="0.3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66.632400206826034</v>
      </c>
      <c r="G294" s="1">
        <f>'[1]Electricity and CHPs_IN'!C$16</f>
        <v>55.764002337537811</v>
      </c>
      <c r="H294" s="1">
        <f>'[1]Electricity and CHPs_IN'!D$16</f>
        <v>65.547808901418279</v>
      </c>
      <c r="I294" s="1">
        <f>'[1]Electricity and CHPs_IN'!E$16</f>
        <v>64.46292528246974</v>
      </c>
      <c r="J294" s="1">
        <f>'[1]Electricity and CHPs_IN'!F$16</f>
        <v>62.293205412420356</v>
      </c>
      <c r="K294" s="1">
        <f>'[1]Electricity and CHPs_IN'!G$16</f>
        <v>60.123475173979571</v>
      </c>
    </row>
    <row r="295" spans="1:13" x14ac:dyDescent="0.3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16.052400312841321</v>
      </c>
      <c r="G295" s="1">
        <f>'[1]Electricity and CHPs_IN'!C$13</f>
        <v>20.0415997892338</v>
      </c>
      <c r="H295" s="1">
        <f>'[1]Electricity and CHPs_IN'!D$13</f>
        <v>3.0082665355071638</v>
      </c>
      <c r="I295" s="1">
        <f>'[1]Electricity and CHPs_IN'!E$13</f>
        <v>15.555844499963133</v>
      </c>
      <c r="J295" s="1">
        <f>'[1]Electricity and CHPs_IN'!F$13</f>
        <v>15.613443998207334</v>
      </c>
      <c r="K295" s="1">
        <f>'[1]Electricity and CHPs_IN'!G$13</f>
        <v>15.704050873995925</v>
      </c>
    </row>
    <row r="296" spans="1:13" x14ac:dyDescent="0.3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0.13712836608488257</v>
      </c>
      <c r="G296" s="1">
        <f t="shared" ref="G296:K296" si="174">SUM(G297:G299)</f>
        <v>5.3185724688433147E-2</v>
      </c>
      <c r="H296" s="1">
        <f t="shared" si="174"/>
        <v>6.0281083931948379E-2</v>
      </c>
      <c r="I296" s="1">
        <f t="shared" si="174"/>
        <v>7.5711658933560105E-2</v>
      </c>
      <c r="J296" s="1">
        <f t="shared" si="174"/>
        <v>2.2232223135288227E-3</v>
      </c>
      <c r="K296" s="1">
        <f t="shared" si="174"/>
        <v>1.2790188937255554E-3</v>
      </c>
    </row>
    <row r="297" spans="1:13" x14ac:dyDescent="0.3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0.11382735247610776</v>
      </c>
      <c r="G297" s="1">
        <f>'[1]Electricity and CHPs_IN'!C$18</f>
        <v>4.0441950153479707E-5</v>
      </c>
      <c r="H297" s="1">
        <f>'[1]Electricity and CHPs_IN'!D$18</f>
        <v>9.535225234368576E-4</v>
      </c>
      <c r="I297" s="1">
        <f>'[1]Electricity and CHPs_IN'!E$18</f>
        <v>8.4477488872512514E-4</v>
      </c>
      <c r="J297" s="1">
        <f>'[1]Electricity and CHPs_IN'!F$18</f>
        <v>1.5330943092490459E-3</v>
      </c>
      <c r="K297" s="1">
        <f>'[1]Electricity and CHPs_IN'!G$18</f>
        <v>9.1425448818155256E-4</v>
      </c>
    </row>
    <row r="298" spans="1:13" x14ac:dyDescent="0.3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2.7082936240991995E-3</v>
      </c>
      <c r="G298" s="1">
        <f>IFERROR(G70/SUM(G70,G183),0)*'[1]Electricity and CHPs_IN'!C$28</f>
        <v>9.095028875200369E-6</v>
      </c>
      <c r="H298" s="1">
        <f>IFERROR(H70/SUM(H70,H183),0)*'[1]Electricity and CHPs_IN'!D$28</f>
        <v>1.5863477350673081E-4</v>
      </c>
      <c r="I298" s="1">
        <f>IFERROR(I70/SUM(I70,I183),0)*'[1]Electricity and CHPs_IN'!E$28</f>
        <v>1.5948152269535166E-4</v>
      </c>
      <c r="J298" s="1">
        <f>IFERROR(J70/SUM(J70,J183),0)*'[1]Electricity and CHPs_IN'!F$28</f>
        <v>2.2761562275030824E-4</v>
      </c>
      <c r="K298" s="1">
        <f>IFERROR(K70/SUM(K70,K183),0)*'[1]Electricity and CHPs_IN'!G$28</f>
        <v>1.2440469342448718E-4</v>
      </c>
      <c r="M298" s="1"/>
    </row>
    <row r="299" spans="1:13" x14ac:dyDescent="0.3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2.0592719984675607E-2</v>
      </c>
      <c r="G299" s="1">
        <f>IFERROR(G71/SUM(G71,G233),0)*'[1]Electricity and CHPs_IN'!C$41</f>
        <v>5.3136187709404467E-2</v>
      </c>
      <c r="H299" s="1">
        <f>IFERROR(H71/SUM(H71,H233),0)*'[1]Electricity and CHPs_IN'!D$41</f>
        <v>5.9168926635004788E-2</v>
      </c>
      <c r="I299" s="1">
        <f>IFERROR(I71/SUM(I71,I233),0)*'[1]Electricity and CHPs_IN'!E$41</f>
        <v>7.4707402522139629E-2</v>
      </c>
      <c r="J299" s="1">
        <f>IFERROR(J71/SUM(J71,J233),0)*'[1]Electricity and CHPs_IN'!F$41</f>
        <v>4.6251238152946876E-4</v>
      </c>
      <c r="K299" s="1">
        <f>IFERROR(K71/SUM(K71,K233),0)*'[1]Electricity and CHPs_IN'!G$41</f>
        <v>2.4035971211951561E-4</v>
      </c>
    </row>
    <row r="300" spans="1:13" x14ac:dyDescent="0.3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0.13712836608488257</v>
      </c>
      <c r="G300" s="1">
        <f t="shared" ref="G300:K300" si="175">G296</f>
        <v>5.3185724688433147E-2</v>
      </c>
      <c r="H300" s="1">
        <f t="shared" si="175"/>
        <v>6.0281083931948379E-2</v>
      </c>
      <c r="I300" s="1">
        <f t="shared" si="175"/>
        <v>7.5711658933560105E-2</v>
      </c>
      <c r="J300" s="1">
        <f t="shared" si="175"/>
        <v>2.2232223135288227E-3</v>
      </c>
      <c r="K300" s="1">
        <f t="shared" si="175"/>
        <v>1.2790188937255554E-3</v>
      </c>
    </row>
    <row r="301" spans="1:13" x14ac:dyDescent="0.3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0.11382735247610776</v>
      </c>
      <c r="G301" s="1">
        <f t="shared" si="176"/>
        <v>4.0441950153479707E-5</v>
      </c>
      <c r="H301" s="1">
        <f t="shared" si="176"/>
        <v>9.535225234368576E-4</v>
      </c>
      <c r="I301" s="1">
        <f t="shared" si="176"/>
        <v>8.4477488872512514E-4</v>
      </c>
      <c r="J301" s="1">
        <f t="shared" si="176"/>
        <v>1.5330943092490459E-3</v>
      </c>
      <c r="K301" s="1">
        <f t="shared" si="176"/>
        <v>9.1425448818155256E-4</v>
      </c>
    </row>
    <row r="302" spans="1:13" x14ac:dyDescent="0.3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2.7082936240991995E-3</v>
      </c>
      <c r="G302" s="1">
        <f t="shared" si="177"/>
        <v>9.095028875200369E-6</v>
      </c>
      <c r="H302" s="1">
        <f t="shared" si="177"/>
        <v>1.5863477350673081E-4</v>
      </c>
      <c r="I302" s="1">
        <f t="shared" si="177"/>
        <v>1.5948152269535166E-4</v>
      </c>
      <c r="J302" s="1">
        <f t="shared" si="177"/>
        <v>2.2761562275030824E-4</v>
      </c>
      <c r="K302" s="1">
        <f t="shared" si="177"/>
        <v>1.2440469342448718E-4</v>
      </c>
    </row>
    <row r="303" spans="1:13" x14ac:dyDescent="0.3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2.0592719984675607E-2</v>
      </c>
      <c r="G303" s="1">
        <f t="shared" si="178"/>
        <v>5.3136187709404467E-2</v>
      </c>
      <c r="H303" s="1">
        <f t="shared" si="178"/>
        <v>5.9168926635004788E-2</v>
      </c>
      <c r="I303" s="1">
        <f t="shared" si="178"/>
        <v>7.4707402522139629E-2</v>
      </c>
      <c r="J303" s="1">
        <f t="shared" si="178"/>
        <v>4.6251238152946876E-4</v>
      </c>
      <c r="K303" s="1">
        <f t="shared" si="178"/>
        <v>2.4035971211951561E-4</v>
      </c>
    </row>
    <row r="304" spans="1:13" x14ac:dyDescent="0.3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4.0284507191149146</v>
      </c>
      <c r="G308" s="1">
        <f t="shared" ref="G308:K308" si="179">SUM(G309:G323)</f>
        <v>2.7293652040828014</v>
      </c>
      <c r="H308" s="1">
        <f t="shared" si="179"/>
        <v>5.6410610156607497</v>
      </c>
      <c r="I308" s="1">
        <f t="shared" si="179"/>
        <v>10.124212207947638</v>
      </c>
      <c r="J308" s="1">
        <f t="shared" si="179"/>
        <v>16.317541288959735</v>
      </c>
      <c r="K308" s="1">
        <f t="shared" si="179"/>
        <v>49.199710526532819</v>
      </c>
    </row>
    <row r="309" spans="1:11" x14ac:dyDescent="0.3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5.9499343010767003</v>
      </c>
      <c r="K309" s="1">
        <f>'[1]Electricity and CHPs_IN'!G$21</f>
        <v>38.582184690665152</v>
      </c>
    </row>
    <row r="310" spans="1:11" x14ac:dyDescent="0.3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7.811172004532798E-5</v>
      </c>
      <c r="H310" s="1">
        <f>'[1]Electricity and CHPs_IN'!D$22</f>
        <v>3.4778264999137443E-3</v>
      </c>
      <c r="I310" s="1">
        <f>'[1]Electricity and CHPs_IN'!E$22</f>
        <v>3.1193683675870255E-3</v>
      </c>
      <c r="J310" s="1">
        <f>'[1]Electricity and CHPs_IN'!F$22</f>
        <v>2.9652976797223769E-3</v>
      </c>
      <c r="K310" s="1">
        <f>'[1]Electricity and CHPs_IN'!G$22</f>
        <v>1.7912040288371326E-3</v>
      </c>
    </row>
    <row r="311" spans="1:11" x14ac:dyDescent="0.3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8.3945574212694642E-5</v>
      </c>
      <c r="K311" s="1">
        <f>'[1]Electricity and CHPs_IN'!G$23</f>
        <v>4.6674706110247618E-5</v>
      </c>
    </row>
    <row r="312" spans="1:11" x14ac:dyDescent="0.3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1.2790524584039431</v>
      </c>
      <c r="G312" s="1">
        <f>IFERROR(G84/SUM(G84+G187),0)*'[1]Electricity and CHPs_IN'!C$24</f>
        <v>2.602983565823516E-5</v>
      </c>
      <c r="H312" s="1">
        <f>IFERROR(H84/SUM(H84+H187),0)*'[1]Electricity and CHPs_IN'!D$24</f>
        <v>5.2063453735666607E-4</v>
      </c>
      <c r="I312" s="1">
        <f>IFERROR(I84/SUM(I84+I187),0)*'[1]Electricity and CHPs_IN'!E$24</f>
        <v>1.469453285818388</v>
      </c>
      <c r="J312" s="1">
        <f>IFERROR(J84/SUM(J84+J187),0)*'[1]Electricity and CHPs_IN'!F$24</f>
        <v>2.7906655047824755</v>
      </c>
      <c r="K312" s="1">
        <f>IFERROR(K84/SUM(K84+K187),0)*'[1]Electricity and CHPs_IN'!G$24</f>
        <v>2.2496629180346255</v>
      </c>
    </row>
    <row r="313" spans="1:11" x14ac:dyDescent="0.3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0.47591753200748316</v>
      </c>
      <c r="K313" s="1">
        <f>IFERROR(K85/SUM(K85+K188),0)*'[1]Electricity and CHPs_IN'!G$29</f>
        <v>1.641939839254948</v>
      </c>
    </row>
    <row r="314" spans="1:11" x14ac:dyDescent="0.3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0.89328113763384309</v>
      </c>
      <c r="G314" s="1">
        <f>G86/SUM(G86,G239)*'[1]Electricity and CHPs_IN'!C$39</f>
        <v>0.67588859702163306</v>
      </c>
      <c r="H314" s="1">
        <f>H86/SUM(H86,H239)*'[1]Electricity and CHPs_IN'!D$39</f>
        <v>2.527416662670638</v>
      </c>
      <c r="I314" s="1">
        <f>I86/SUM(I86,I239)*'[1]Electricity and CHPs_IN'!E$39</f>
        <v>4.2416448668023756</v>
      </c>
      <c r="J314" s="1">
        <f>J86/SUM(J86,J239)*'[1]Electricity and CHPs_IN'!F$39</f>
        <v>0.55083832777100084</v>
      </c>
      <c r="K314" s="1">
        <f>K86/SUM(K86,K239)*'[1]Electricity and CHPs_IN'!G$39</f>
        <v>0.14396491324160923</v>
      </c>
    </row>
    <row r="315" spans="1:11" x14ac:dyDescent="0.3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 x14ac:dyDescent="0.3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6.7431189318052686E-3</v>
      </c>
      <c r="G317" s="1">
        <f>G89/SUM(G89,G242)*'[1]Electricity and CHPs_IN'!C$48</f>
        <v>1.152902702956013E-3</v>
      </c>
      <c r="H317" s="1">
        <f>H89/SUM(H89,H242)*'[1]Electricity and CHPs_IN'!D$48</f>
        <v>0.87466269880477499</v>
      </c>
      <c r="I317" s="1">
        <f>I89/SUM(I89,I242)*'[1]Electricity and CHPs_IN'!E$48</f>
        <v>0.93464223941186508</v>
      </c>
      <c r="J317" s="1">
        <f>J89/SUM(J89,J242)*'[1]Electricity and CHPs_IN'!F$48</f>
        <v>1.3734747975165362</v>
      </c>
      <c r="K317" s="1">
        <f>K89/SUM(K89,K242)*'[1]Electricity and CHPs_IN'!G$48</f>
        <v>1.3181370122138871</v>
      </c>
    </row>
    <row r="318" spans="1:11" x14ac:dyDescent="0.3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8.4956904533681928E-5</v>
      </c>
      <c r="J318" s="1">
        <f>IFERROR(J90/SUM(J90,J243),0)*'[1]Electricity and CHPs_IN'!F$49</f>
        <v>2.4961777983622754E-4</v>
      </c>
      <c r="K318" s="1">
        <f>IFERROR(K90/SUM(K90,K243),0)*'[1]Electricity and CHPs_IN'!G$49</f>
        <v>1.9781062765731453E-4</v>
      </c>
    </row>
    <row r="319" spans="1:11" x14ac:dyDescent="0.3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2.1397013181382121E-2</v>
      </c>
      <c r="G319" s="1">
        <f>IFERROR(G91/SUM(G91,G244),0)*'[1]Electricity and CHPs_IN'!C$51</f>
        <v>1.3257424138629632E-3</v>
      </c>
      <c r="H319" s="1">
        <f>IFERROR(H91/SUM(H91,H244),0)*'[1]Electricity and CHPs_IN'!D$51</f>
        <v>0.32256839399432902</v>
      </c>
      <c r="I319" s="1">
        <f>IFERROR(I91/SUM(I91,I244),0)*'[1]Electricity and CHPs_IN'!E$51</f>
        <v>0.61315142599675854</v>
      </c>
      <c r="J319" s="1">
        <f>IFERROR(J91/SUM(J91,J244),0)*'[1]Electricity and CHPs_IN'!F$51</f>
        <v>0.97533214663760115</v>
      </c>
      <c r="K319" s="1">
        <f>IFERROR(K91/SUM(K91,K244),0)*'[1]Electricity and CHPs_IN'!G$51</f>
        <v>0.97616701616604573</v>
      </c>
    </row>
    <row r="320" spans="1:11" x14ac:dyDescent="0.3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3.5795166415031392E-4</v>
      </c>
      <c r="J320" s="1">
        <f>IFERROR(J92/SUM(J92,J245),0)*'[1]Electricity and CHPs_IN'!F$52</f>
        <v>1.139824811525358E-3</v>
      </c>
      <c r="K320" s="1">
        <f>IFERROR(K92/SUM(K92,K245),0)*'[1]Electricity and CHPs_IN'!G$52</f>
        <v>9.9216202921295453E-4</v>
      </c>
    </row>
    <row r="321" spans="1:11" x14ac:dyDescent="0.3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1.0646889359511544</v>
      </c>
      <c r="G321" s="1">
        <f>IFERROR(G93/SUM(G93,G246),0)*'[1]Electricity and CHPs_IN'!C$54</f>
        <v>1.2601769302520598</v>
      </c>
      <c r="H321" s="1">
        <f>IFERROR(H93/SUM(H93,H246),0)*'[1]Electricity and CHPs_IN'!D$54</f>
        <v>1.3056908267028891</v>
      </c>
      <c r="I321" s="1">
        <f>IFERROR(I93/SUM(I93,I246),0)*'[1]Electricity and CHPs_IN'!E$54</f>
        <v>1.3864688421643085</v>
      </c>
      <c r="J321" s="1">
        <f>IFERROR(J93/SUM(J93,J246),0)*'[1]Electricity and CHPs_IN'!F$54</f>
        <v>1.5518187724762389</v>
      </c>
      <c r="K321" s="1">
        <f>IFERROR(K93/SUM(K93,K246),0)*'[1]Electricity and CHPs_IN'!G$54</f>
        <v>1.5106441480056243</v>
      </c>
    </row>
    <row r="322" spans="1:11" x14ac:dyDescent="0.3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0.7632880550127864</v>
      </c>
      <c r="G322" s="1">
        <f>IFERROR(G94/SUM(G94,G247),0)*'[1]Electricity and CHPs_IN'!C$55</f>
        <v>0.79071689013658586</v>
      </c>
      <c r="H322" s="1">
        <f>IFERROR(H94/SUM(H94,H247),0)*'[1]Electricity and CHPs_IN'!D$55</f>
        <v>0.60672397245084786</v>
      </c>
      <c r="I322" s="1">
        <f>IFERROR(I94/SUM(I94,I247),0)*'[1]Electricity and CHPs_IN'!E$55</f>
        <v>1.4751585396383524</v>
      </c>
      <c r="J322" s="1">
        <f>IFERROR(J94/SUM(J94,J247),0)*'[1]Electricity and CHPs_IN'!F$55</f>
        <v>2.6448242452858697</v>
      </c>
      <c r="K322" s="1">
        <f>IFERROR(K94/SUM(K94,K247),0)*'[1]Electricity and CHPs_IN'!G$55</f>
        <v>2.7737072864485004</v>
      </c>
    </row>
    <row r="323" spans="1:11" x14ac:dyDescent="0.3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1.3073117932072332E-4</v>
      </c>
      <c r="J323" s="1">
        <f>IFERROR(J95/SUM(J95,J248),0)*'[1]Electricity and CHPs_IN'!F$58</f>
        <v>2.96975560535592E-4</v>
      </c>
      <c r="K323" s="1">
        <f>IFERROR(K95/SUM(K95,K248),0)*'[1]Electricity and CHPs_IN'!G$58</f>
        <v>2.748511106201232E-4</v>
      </c>
    </row>
    <row r="324" spans="1:11" x14ac:dyDescent="0.3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2.8821160052787791</v>
      </c>
      <c r="G324" s="1">
        <f t="shared" ref="G324:K324" si="180">G308-G340</f>
        <v>1.4148682128641625</v>
      </c>
      <c r="H324" s="1">
        <f t="shared" si="180"/>
        <v>4.1958124973543178</v>
      </c>
      <c r="I324" s="1">
        <f t="shared" si="180"/>
        <v>8.4141871983568031</v>
      </c>
      <c r="J324" s="1">
        <f t="shared" si="180"/>
        <v>14.189520798608591</v>
      </c>
      <c r="K324" s="1">
        <f t="shared" si="180"/>
        <v>46.767950138879904</v>
      </c>
    </row>
    <row r="325" spans="1:11" x14ac:dyDescent="0.3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5.7177829533100528</v>
      </c>
      <c r="K325" s="1">
        <f t="shared" si="181"/>
        <v>37.837005270156666</v>
      </c>
    </row>
    <row r="326" spans="1:11" x14ac:dyDescent="0.3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7.5223708024919355E-5</v>
      </c>
      <c r="H326" s="1">
        <f t="shared" si="182"/>
        <v>3.365873560032903E-3</v>
      </c>
      <c r="I326" s="1">
        <f t="shared" si="182"/>
        <v>3.0038590385123884E-3</v>
      </c>
      <c r="J326" s="1">
        <f t="shared" si="182"/>
        <v>2.8495992840691189E-3</v>
      </c>
      <c r="K326" s="1">
        <f t="shared" si="182"/>
        <v>1.7566085700542022E-3</v>
      </c>
    </row>
    <row r="327" spans="1:11" x14ac:dyDescent="0.3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0</v>
      </c>
    </row>
    <row r="328" spans="1:11" x14ac:dyDescent="0.3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1.2438170918116216</v>
      </c>
      <c r="G328" s="1">
        <f t="shared" si="184"/>
        <v>2.5067438744857491E-5</v>
      </c>
      <c r="H328" s="1">
        <f t="shared" si="184"/>
        <v>5.0387505638139997E-4</v>
      </c>
      <c r="I328" s="1">
        <f t="shared" si="184"/>
        <v>1.415039845932575</v>
      </c>
      <c r="J328" s="1">
        <f t="shared" si="184"/>
        <v>2.6817808137390959</v>
      </c>
      <c r="K328" s="1">
        <f t="shared" si="184"/>
        <v>2.2062127473654134</v>
      </c>
    </row>
    <row r="329" spans="1:11" x14ac:dyDescent="0.3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0.45734843680565535</v>
      </c>
      <c r="K329" s="1">
        <f t="shared" si="185"/>
        <v>1.6102272810435456</v>
      </c>
    </row>
    <row r="330" spans="1:11" x14ac:dyDescent="0.3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0.86867300827391791</v>
      </c>
      <c r="G330" s="1">
        <f t="shared" si="186"/>
        <v>0.65089907699156757</v>
      </c>
      <c r="H330" s="1">
        <f t="shared" si="186"/>
        <v>2.4460578813464919</v>
      </c>
      <c r="I330" s="1">
        <f t="shared" si="186"/>
        <v>4.0845779561328222</v>
      </c>
      <c r="J330" s="1">
        <f t="shared" si="186"/>
        <v>0.52934601311293428</v>
      </c>
      <c r="K330" s="1">
        <f t="shared" si="186"/>
        <v>0.14118436331984982</v>
      </c>
    </row>
    <row r="331" spans="1:11" x14ac:dyDescent="0.3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 x14ac:dyDescent="0.3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6.5573593361165474E-3</v>
      </c>
      <c r="G333" s="1">
        <f t="shared" si="189"/>
        <v>1.1102766173626297E-3</v>
      </c>
      <c r="H333" s="1">
        <f t="shared" si="189"/>
        <v>0.84650687776605027</v>
      </c>
      <c r="I333" s="1">
        <f t="shared" si="189"/>
        <v>0.90003270142940706</v>
      </c>
      <c r="J333" s="1">
        <f t="shared" si="189"/>
        <v>1.3198852939636503</v>
      </c>
      <c r="K333" s="1">
        <f t="shared" si="189"/>
        <v>1.2926784078661147</v>
      </c>
    </row>
    <row r="334" spans="1:11" x14ac:dyDescent="0.3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8.1810974368808623E-5</v>
      </c>
      <c r="J334" s="1">
        <f t="shared" si="190"/>
        <v>2.3987832708210013E-4</v>
      </c>
      <c r="K334" s="1">
        <f t="shared" si="190"/>
        <v>1.9399009727341014E-4</v>
      </c>
    </row>
    <row r="335" spans="1:11" x14ac:dyDescent="0.3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2.080756776929361E-2</v>
      </c>
      <c r="G335" s="1">
        <f t="shared" si="191"/>
        <v>1.2767259535292265E-3</v>
      </c>
      <c r="H335" s="1">
        <f t="shared" si="191"/>
        <v>0.31218475926694905</v>
      </c>
      <c r="I335" s="1">
        <f t="shared" si="191"/>
        <v>0.59044660197726351</v>
      </c>
      <c r="J335" s="1">
        <f t="shared" si="191"/>
        <v>0.93727715965714276</v>
      </c>
      <c r="K335" s="1">
        <f t="shared" si="191"/>
        <v>0.95731324784633465</v>
      </c>
    </row>
    <row r="336" spans="1:11" x14ac:dyDescent="0.3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3.4469681518897234E-4</v>
      </c>
      <c r="J336" s="1">
        <f t="shared" si="192"/>
        <v>1.0953517379040925E-3</v>
      </c>
      <c r="K336" s="1">
        <f t="shared" si="192"/>
        <v>9.7299933192385277E-4</v>
      </c>
    </row>
    <row r="337" spans="1:11" x14ac:dyDescent="0.3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0.74226097808782898</v>
      </c>
      <c r="G338" s="1">
        <f t="shared" si="194"/>
        <v>0.76148184215493331</v>
      </c>
      <c r="H338" s="1">
        <f t="shared" si="194"/>
        <v>0.58719323035841176</v>
      </c>
      <c r="I338" s="1">
        <f t="shared" si="194"/>
        <v>1.4205338358159707</v>
      </c>
      <c r="J338" s="1">
        <f t="shared" si="194"/>
        <v>2.5416299103437323</v>
      </c>
      <c r="K338" s="1">
        <f t="shared" si="194"/>
        <v>2.7201356806685939</v>
      </c>
    </row>
    <row r="339" spans="1:11" x14ac:dyDescent="0.3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1.2589024069693586E-4</v>
      </c>
      <c r="J339" s="1">
        <f t="shared" si="195"/>
        <v>2.8538832727494616E-4</v>
      </c>
      <c r="K339" s="1">
        <f t="shared" si="195"/>
        <v>2.6954261414746054E-4</v>
      </c>
    </row>
    <row r="340" spans="1:11" x14ac:dyDescent="0.3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1.1463347138361357</v>
      </c>
      <c r="G340" s="1">
        <f t="shared" ref="G340:K340" si="196">SUM(G341:G355)</f>
        <v>1.3144969912186388</v>
      </c>
      <c r="H340" s="1">
        <f t="shared" si="196"/>
        <v>1.4452485183064319</v>
      </c>
      <c r="I340" s="1">
        <f t="shared" si="196"/>
        <v>1.7100250095908343</v>
      </c>
      <c r="J340" s="1">
        <f t="shared" si="196"/>
        <v>2.1280204903511439</v>
      </c>
      <c r="K340" s="1">
        <f t="shared" si="196"/>
        <v>2.4317603876529121</v>
      </c>
    </row>
    <row r="341" spans="1:11" x14ac:dyDescent="0.3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0.23215134776664748</v>
      </c>
      <c r="K341" s="1">
        <f t="shared" si="197"/>
        <v>0.74517942050848518</v>
      </c>
    </row>
    <row r="342" spans="1:11" x14ac:dyDescent="0.3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2.8880120204086249E-6</v>
      </c>
      <c r="H342" s="1">
        <f t="shared" si="198"/>
        <v>1.1195293988084136E-4</v>
      </c>
      <c r="I342" s="1">
        <f t="shared" si="198"/>
        <v>1.1550932907463708E-4</v>
      </c>
      <c r="J342" s="1">
        <f t="shared" si="198"/>
        <v>1.15698395653258E-4</v>
      </c>
      <c r="K342" s="1">
        <f t="shared" si="198"/>
        <v>3.4595458782930378E-5</v>
      </c>
    </row>
    <row r="343" spans="1:11" x14ac:dyDescent="0.3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8.3945574212694642E-5</v>
      </c>
      <c r="K343" s="1">
        <f t="shared" si="199"/>
        <v>4.6674706110247618E-5</v>
      </c>
    </row>
    <row r="344" spans="1:11" x14ac:dyDescent="0.3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3.5235366592321515E-2</v>
      </c>
      <c r="G344" s="1">
        <f t="shared" si="200"/>
        <v>9.6239691337766871E-7</v>
      </c>
      <c r="H344" s="1">
        <f t="shared" si="200"/>
        <v>1.6759480975266105E-5</v>
      </c>
      <c r="I344" s="1">
        <f t="shared" si="200"/>
        <v>5.4413439885812931E-2</v>
      </c>
      <c r="J344" s="1">
        <f t="shared" si="200"/>
        <v>0.10888469104337961</v>
      </c>
      <c r="K344" s="1">
        <f t="shared" si="200"/>
        <v>4.3450170669212085E-2</v>
      </c>
    </row>
    <row r="345" spans="1:11" x14ac:dyDescent="0.3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1.8569095201827812E-2</v>
      </c>
      <c r="K345" s="1">
        <f t="shared" si="201"/>
        <v>3.1712558211402397E-2</v>
      </c>
    </row>
    <row r="346" spans="1:11" x14ac:dyDescent="0.3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2.4608129359925179E-2</v>
      </c>
      <c r="G346" s="1">
        <f t="shared" si="202"/>
        <v>2.4989520030065493E-2</v>
      </c>
      <c r="H346" s="1">
        <f t="shared" si="202"/>
        <v>8.135878132414609E-2</v>
      </c>
      <c r="I346" s="1">
        <f t="shared" si="202"/>
        <v>0.15706691066955347</v>
      </c>
      <c r="J346" s="1">
        <f t="shared" si="202"/>
        <v>2.1492314658066558E-2</v>
      </c>
      <c r="K346" s="1">
        <f t="shared" si="202"/>
        <v>2.7805499217594121E-3</v>
      </c>
    </row>
    <row r="347" spans="1:11" x14ac:dyDescent="0.3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 x14ac:dyDescent="0.3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1.8575959568872119E-4</v>
      </c>
      <c r="G349" s="1">
        <f t="shared" si="205"/>
        <v>4.2626085593383328E-5</v>
      </c>
      <c r="H349" s="1">
        <f t="shared" si="205"/>
        <v>2.8155821038724715E-2</v>
      </c>
      <c r="I349" s="1">
        <f t="shared" si="205"/>
        <v>3.4609537982458027E-2</v>
      </c>
      <c r="J349" s="1">
        <f t="shared" si="205"/>
        <v>5.3589503552885942E-2</v>
      </c>
      <c r="K349" s="1">
        <f t="shared" si="205"/>
        <v>2.5458604347772473E-2</v>
      </c>
    </row>
    <row r="350" spans="1:11" x14ac:dyDescent="0.3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3.1459301648733049E-6</v>
      </c>
      <c r="J350" s="1">
        <f t="shared" si="206"/>
        <v>9.7394527541274116E-6</v>
      </c>
      <c r="K350" s="1">
        <f t="shared" si="206"/>
        <v>3.8205303839043854E-6</v>
      </c>
    </row>
    <row r="351" spans="1:11" x14ac:dyDescent="0.3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5.8944541208851009E-4</v>
      </c>
      <c r="G351" s="1">
        <f t="shared" si="207"/>
        <v>4.9016460333736658E-5</v>
      </c>
      <c r="H351" s="1">
        <f t="shared" si="207"/>
        <v>1.0383634727379965E-2</v>
      </c>
      <c r="I351" s="1">
        <f t="shared" si="207"/>
        <v>2.2704824019495029E-2</v>
      </c>
      <c r="J351" s="1">
        <f t="shared" si="207"/>
        <v>3.8054986980458394E-2</v>
      </c>
      <c r="K351" s="1">
        <f t="shared" si="207"/>
        <v>1.8853768319711084E-2</v>
      </c>
    </row>
    <row r="352" spans="1:11" x14ac:dyDescent="0.3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1.325484896134158E-5</v>
      </c>
      <c r="J352" s="1">
        <f t="shared" si="208"/>
        <v>4.4473073621265503E-5</v>
      </c>
      <c r="K352" s="1">
        <f t="shared" si="208"/>
        <v>1.9162697289101761E-5</v>
      </c>
    </row>
    <row r="353" spans="1:15" x14ac:dyDescent="0.3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1.0646889359511544</v>
      </c>
      <c r="G353" s="1">
        <f t="shared" si="209"/>
        <v>1.2601769302520598</v>
      </c>
      <c r="H353" s="1">
        <f t="shared" si="209"/>
        <v>1.3056908267028891</v>
      </c>
      <c r="I353" s="1">
        <f t="shared" si="209"/>
        <v>1.3864688421643085</v>
      </c>
      <c r="J353" s="1">
        <f t="shared" si="209"/>
        <v>1.5518187724762389</v>
      </c>
      <c r="K353" s="1">
        <f t="shared" si="209"/>
        <v>1.5106441480056243</v>
      </c>
    </row>
    <row r="354" spans="1:15" x14ac:dyDescent="0.3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2.1027076924957422E-2</v>
      </c>
      <c r="G354" s="1">
        <f t="shared" si="210"/>
        <v>2.9235047981652551E-2</v>
      </c>
      <c r="H354" s="1">
        <f t="shared" si="210"/>
        <v>1.9530742092436104E-2</v>
      </c>
      <c r="I354" s="1">
        <f t="shared" si="210"/>
        <v>5.4624703822381715E-2</v>
      </c>
      <c r="J354" s="1">
        <f t="shared" si="210"/>
        <v>0.10319433494213737</v>
      </c>
      <c r="K354" s="1">
        <f t="shared" si="210"/>
        <v>5.3571605779906495E-2</v>
      </c>
    </row>
    <row r="355" spans="1:15" x14ac:dyDescent="0.3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4.84093862378746E-6</v>
      </c>
      <c r="J355" s="1">
        <f t="shared" si="211"/>
        <v>1.1587233260645848E-5</v>
      </c>
      <c r="K355" s="1">
        <f t="shared" si="211"/>
        <v>5.308496472662661E-6</v>
      </c>
    </row>
    <row r="356" spans="1:15" x14ac:dyDescent="0.3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22.439139902287991</v>
      </c>
      <c r="G356" s="1">
        <f t="shared" ref="G356:K356" si="213">SUM(G357:G362)</f>
        <v>24.494645398841335</v>
      </c>
      <c r="H356" s="1">
        <f t="shared" si="213"/>
        <v>27.039585852244343</v>
      </c>
      <c r="I356" s="1">
        <f t="shared" si="213"/>
        <v>25.315810390109725</v>
      </c>
      <c r="J356" s="1">
        <f t="shared" si="213"/>
        <v>26.339802225185963</v>
      </c>
      <c r="K356" s="1">
        <f t="shared" si="213"/>
        <v>27.822747407228785</v>
      </c>
    </row>
    <row r="357" spans="1:15" x14ac:dyDescent="0.3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18.203591445668952</v>
      </c>
      <c r="G357" s="1">
        <f>'[1]Electricity and CHPs_IN'!C$19</f>
        <v>20.429784165357042</v>
      </c>
      <c r="H357" s="1">
        <f>'[1]Electricity and CHPs_IN'!D$19</f>
        <v>22.936523884965016</v>
      </c>
      <c r="I357" s="1">
        <f>'[1]Electricity and CHPs_IN'!E$19</f>
        <v>20.949085237311145</v>
      </c>
      <c r="J357" s="1">
        <f>'[1]Electricity and CHPs_IN'!F$19</f>
        <v>21.666172467590954</v>
      </c>
      <c r="K357" s="1">
        <f>'[1]Electricity and CHPs_IN'!G$19</f>
        <v>22.698203875901829</v>
      </c>
      <c r="O357" s="1"/>
    </row>
    <row r="358" spans="1:15" x14ac:dyDescent="0.3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0</v>
      </c>
      <c r="K358" s="1">
        <f>'[1]Electricity and CHPs_IN'!G$20</f>
        <v>0</v>
      </c>
      <c r="O358" s="1"/>
    </row>
    <row r="359" spans="1:15" x14ac:dyDescent="0.3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3.8411040897126636</v>
      </c>
      <c r="G359" s="1">
        <f>IFERROR(G131/SUM(G131,G196),0)*'[1]Electricity and CHPs_IN'!C$26</f>
        <v>3.6556689238893045</v>
      </c>
      <c r="H359" s="1">
        <f>IFERROR(H131/SUM(H131,H196),0)*'[1]Electricity and CHPs_IN'!D$26</f>
        <v>3.4694023137523184</v>
      </c>
      <c r="I359" s="1">
        <f>IFERROR(I131/SUM(I131,I196),0)*'[1]Electricity and CHPs_IN'!E$26</f>
        <v>3.6724141546621638</v>
      </c>
      <c r="J359" s="1">
        <f>IFERROR(J131/SUM(J131,J196),0)*'[1]Electricity and CHPs_IN'!F$26</f>
        <v>3.8022466601686671</v>
      </c>
      <c r="K359" s="1">
        <f>IFERROR(K131/SUM(K131,K196),0)*'[1]Electricity and CHPs_IN'!G$26</f>
        <v>3.9335025298837909</v>
      </c>
    </row>
    <row r="360" spans="1:15" x14ac:dyDescent="0.3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</v>
      </c>
      <c r="K360" s="1">
        <f>IFERROR(K132/SUM(K132,K197),0)*'[1]Electricity and CHPs_IN'!G$27</f>
        <v>0</v>
      </c>
    </row>
    <row r="361" spans="1:15" x14ac:dyDescent="0.3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0.39444436690637902</v>
      </c>
      <c r="G361" s="1">
        <f>IFERROR(G133/SUM(G133,G272),0)*'[1]Electricity and CHPs_IN'!C$44</f>
        <v>0.40919230959498848</v>
      </c>
      <c r="H361" s="1">
        <f>IFERROR(H133/SUM(H133,H272),0)*'[1]Electricity and CHPs_IN'!D$44</f>
        <v>0.63365965352700748</v>
      </c>
      <c r="I361" s="1">
        <f>IFERROR(I133/SUM(I133,I272),0)*'[1]Electricity and CHPs_IN'!E$44</f>
        <v>0.69431099813641717</v>
      </c>
      <c r="J361" s="1">
        <f>IFERROR(J133/SUM(J133,J272),0)*'[1]Electricity and CHPs_IN'!F$44</f>
        <v>0.87138309742634279</v>
      </c>
      <c r="K361" s="1">
        <f>IFERROR(K133/SUM(K133,K272),0)*'[1]Electricity and CHPs_IN'!G$44</f>
        <v>1.1910410014431627</v>
      </c>
    </row>
    <row r="362" spans="1:15" x14ac:dyDescent="0.3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</v>
      </c>
      <c r="K362" s="1">
        <f>IFERROR(K134/SUM(K134,K273),0)*'[1]Electricity and CHPs_IN'!G$45</f>
        <v>0</v>
      </c>
      <c r="O362" s="4"/>
    </row>
    <row r="363" spans="1:15" x14ac:dyDescent="0.3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11.02234776769081</v>
      </c>
      <c r="G363" s="1">
        <f t="shared" ref="G363:K363" si="214">SUM(G364:G367)</f>
        <v>12.042726544623173</v>
      </c>
      <c r="H363" s="1">
        <f t="shared" si="214"/>
        <v>13.202963099358668</v>
      </c>
      <c r="I363" s="1">
        <f t="shared" si="214"/>
        <v>12.310749695986654</v>
      </c>
      <c r="J363" s="1">
        <f t="shared" si="214"/>
        <v>12.73420956387981</v>
      </c>
      <c r="K363" s="1">
        <f t="shared" si="214"/>
        <v>13.315853202892811</v>
      </c>
      <c r="O363" s="7"/>
    </row>
    <row r="364" spans="1:15" x14ac:dyDescent="0.3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9.1017957228344777</v>
      </c>
      <c r="G364" s="1">
        <f t="shared" ref="G364:K364" si="215">G357*IFERROR(G136/G129,0)</f>
        <v>10.214892082678521</v>
      </c>
      <c r="H364" s="1">
        <f t="shared" si="215"/>
        <v>11.468261942482508</v>
      </c>
      <c r="I364" s="1">
        <f t="shared" si="215"/>
        <v>10.474542618655573</v>
      </c>
      <c r="J364" s="1">
        <f t="shared" si="215"/>
        <v>10.833086233795477</v>
      </c>
      <c r="K364" s="1">
        <f t="shared" si="215"/>
        <v>11.349101937950914</v>
      </c>
      <c r="O364" s="1"/>
    </row>
    <row r="365" spans="1:15" x14ac:dyDescent="0.3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0</v>
      </c>
      <c r="K365" s="1">
        <f t="shared" si="216"/>
        <v>0</v>
      </c>
    </row>
    <row r="366" spans="1:15" x14ac:dyDescent="0.3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1.9205520448563318</v>
      </c>
      <c r="G366" s="1">
        <f t="shared" si="217"/>
        <v>1.8278344619446523</v>
      </c>
      <c r="H366" s="1">
        <f t="shared" si="217"/>
        <v>1.7347011568761592</v>
      </c>
      <c r="I366" s="1">
        <f t="shared" si="217"/>
        <v>1.8362070773310819</v>
      </c>
      <c r="J366" s="1">
        <f t="shared" si="217"/>
        <v>1.9011233300843335</v>
      </c>
      <c r="K366" s="1">
        <f t="shared" si="217"/>
        <v>1.9667512649418954</v>
      </c>
    </row>
    <row r="367" spans="1:15" x14ac:dyDescent="0.3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</v>
      </c>
      <c r="K367" s="1">
        <f t="shared" si="218"/>
        <v>0</v>
      </c>
    </row>
    <row r="368" spans="1:15" x14ac:dyDescent="0.3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11.416792134597186</v>
      </c>
      <c r="G370" s="1">
        <f t="shared" ref="G370:K370" si="221">SUM(G371:G376)</f>
        <v>12.451918854218162</v>
      </c>
      <c r="H370" s="1">
        <f t="shared" si="221"/>
        <v>13.836622752885676</v>
      </c>
      <c r="I370" s="1">
        <f t="shared" si="221"/>
        <v>13.005060694123072</v>
      </c>
      <c r="J370" s="1">
        <f t="shared" si="221"/>
        <v>13.605592661306153</v>
      </c>
      <c r="K370" s="1">
        <f t="shared" si="221"/>
        <v>14.506894204335973</v>
      </c>
      <c r="M370" s="1"/>
      <c r="N370" s="1"/>
      <c r="O370" s="1"/>
    </row>
    <row r="371" spans="1:15" x14ac:dyDescent="0.3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9.1017957228344759</v>
      </c>
      <c r="G371" s="1">
        <f t="shared" si="222"/>
        <v>10.214892082678521</v>
      </c>
      <c r="H371" s="1">
        <f t="shared" si="222"/>
        <v>11.468261942482508</v>
      </c>
      <c r="I371" s="1">
        <f t="shared" si="222"/>
        <v>10.474542618655573</v>
      </c>
      <c r="J371" s="1">
        <f t="shared" si="222"/>
        <v>10.833086233795477</v>
      </c>
      <c r="K371" s="1">
        <f t="shared" si="222"/>
        <v>11.349101937950914</v>
      </c>
      <c r="M371" s="1"/>
      <c r="N371" s="1"/>
      <c r="O371" s="1"/>
    </row>
    <row r="372" spans="1:15" x14ac:dyDescent="0.3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0</v>
      </c>
      <c r="K372" s="1">
        <f t="shared" si="223"/>
        <v>0</v>
      </c>
    </row>
    <row r="373" spans="1:15" x14ac:dyDescent="0.3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1.9205520448563318</v>
      </c>
      <c r="G373" s="1">
        <f t="shared" si="224"/>
        <v>1.8278344619446523</v>
      </c>
      <c r="H373" s="1">
        <f t="shared" si="224"/>
        <v>1.7347011568761592</v>
      </c>
      <c r="I373" s="1">
        <f t="shared" si="224"/>
        <v>1.8362070773310819</v>
      </c>
      <c r="J373" s="1">
        <f t="shared" si="224"/>
        <v>1.9011233300843335</v>
      </c>
      <c r="K373" s="1">
        <f t="shared" si="224"/>
        <v>1.9667512649418954</v>
      </c>
    </row>
    <row r="374" spans="1:15" x14ac:dyDescent="0.3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</v>
      </c>
      <c r="K374" s="1">
        <f t="shared" si="225"/>
        <v>0</v>
      </c>
    </row>
    <row r="375" spans="1:15" x14ac:dyDescent="0.3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0.39444436690637902</v>
      </c>
      <c r="G375" s="1">
        <f t="shared" ref="G375:K375" si="226">G361</f>
        <v>0.40919230959498848</v>
      </c>
      <c r="H375" s="1">
        <f t="shared" si="226"/>
        <v>0.63365965352700748</v>
      </c>
      <c r="I375" s="1">
        <f t="shared" si="226"/>
        <v>0.69431099813641717</v>
      </c>
      <c r="J375" s="1">
        <f t="shared" si="226"/>
        <v>0.87138309742634279</v>
      </c>
      <c r="K375" s="1">
        <f t="shared" si="226"/>
        <v>1.1910410014431627</v>
      </c>
    </row>
    <row r="376" spans="1:15" x14ac:dyDescent="0.3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</v>
      </c>
      <c r="K376" s="1">
        <f t="shared" si="227"/>
        <v>0</v>
      </c>
    </row>
    <row r="377" spans="1:15" x14ac:dyDescent="0.3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0.18088116193069398</v>
      </c>
      <c r="G377" s="1">
        <f t="shared" ref="G377:K377" si="228">SUM(G378:G384)</f>
        <v>0.1704933183981085</v>
      </c>
      <c r="H377" s="1">
        <f t="shared" si="228"/>
        <v>1.1750872741881742</v>
      </c>
      <c r="I377" s="1">
        <f t="shared" si="228"/>
        <v>1.1917575450644924</v>
      </c>
      <c r="J377" s="1">
        <f t="shared" si="228"/>
        <v>4.0146372868109186</v>
      </c>
      <c r="K377" s="1">
        <f t="shared" si="228"/>
        <v>4.7965293892089971</v>
      </c>
    </row>
    <row r="378" spans="1:15" x14ac:dyDescent="0.3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1.7740231116868495E-7</v>
      </c>
      <c r="G378" s="1">
        <f>IFERROR(G150/SUM(G150,G205),0)*'[1]Electricity and CHPs_IN'!C$25</f>
        <v>1.0695664535461664E-4</v>
      </c>
      <c r="H378" s="1">
        <f>IFERROR(H150/SUM(H150,H205),0)*'[1]Electricity and CHPs_IN'!D$25</f>
        <v>4.6629525358925305E-5</v>
      </c>
      <c r="I378" s="1">
        <f>IFERROR(I150/SUM(I150,I205),0)*'[1]Electricity and CHPs_IN'!E$25</f>
        <v>4.7298079254306877E-3</v>
      </c>
      <c r="J378" s="1">
        <f>IFERROR(J150/SUM(J150,J205),0)*'[1]Electricity and CHPs_IN'!F$25</f>
        <v>3.6269197207503883E-3</v>
      </c>
      <c r="K378" s="1">
        <f>IFERROR(K150/SUM(K150,K205),0)*'[1]Electricity and CHPs_IN'!G$25</f>
        <v>1.4157244149119506E-3</v>
      </c>
    </row>
    <row r="379" spans="1:15" x14ac:dyDescent="0.3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6.6982401247459537E-5</v>
      </c>
      <c r="K379" s="1">
        <f>'[1]Electricity and CHPs_IN'!G$31</f>
        <v>3.7635399237230997E-5</v>
      </c>
    </row>
    <row r="380" spans="1:15" x14ac:dyDescent="0.3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0.1808809845283828</v>
      </c>
      <c r="G380" s="1">
        <f>IFERROR(G152/SUM(G152,G281),0)*'[1]Electricity and CHPs_IN'!C$42</f>
        <v>0.17038636175275387</v>
      </c>
      <c r="H380" s="1">
        <f>IFERROR(H152/SUM(H152,H281),0)*'[1]Electricity and CHPs_IN'!D$42</f>
        <v>1.1750406446628152</v>
      </c>
      <c r="I380" s="1">
        <f>IFERROR(I152/SUM(I152,I281),0)*'[1]Electricity and CHPs_IN'!E$42</f>
        <v>1.185785646069323</v>
      </c>
      <c r="J380" s="1">
        <f>IFERROR(J152/SUM(J152,J281),0)*'[1]Electricity and CHPs_IN'!F$42</f>
        <v>4.0094453394519309</v>
      </c>
      <c r="K380" s="1">
        <f>IFERROR(K152/SUM(K152,K281),0)*'[1]Electricity and CHPs_IN'!G$42</f>
        <v>4.7941779127384692</v>
      </c>
    </row>
    <row r="381" spans="1:15" x14ac:dyDescent="0.3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</v>
      </c>
      <c r="K381" s="1">
        <f>IFERROR(K153/SUM(K153,K282),0)*'[1]Electricity and CHPs_IN'!G$43</f>
        <v>0</v>
      </c>
    </row>
    <row r="382" spans="1:15" x14ac:dyDescent="0.3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4.1586324493023445E-4</v>
      </c>
      <c r="J382" s="1">
        <f>IFERROR(J154/SUM(J283,J154),0)*'[1]Electricity and CHPs_IN'!F$50</f>
        <v>5.7191135930174442E-4</v>
      </c>
      <c r="K382" s="1">
        <f>IFERROR(K154/SUM(K283,K154),0)*'[1]Electricity and CHPs_IN'!G$50</f>
        <v>4.1502329395987141E-4</v>
      </c>
    </row>
    <row r="383" spans="1:15" x14ac:dyDescent="0.3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4.1213266092298545E-5</v>
      </c>
      <c r="J383" s="1">
        <f>IFERROR(J155/SUM(J284,J155),0)*'[1]Electricity and CHPs_IN'!F$53</f>
        <v>4.3076011332112534E-5</v>
      </c>
      <c r="K383" s="1">
        <f>IFERROR(K155/SUM(K284,K155),0)*'[1]Electricity and CHPs_IN'!G$53</f>
        <v>2.2845675835830641E-5</v>
      </c>
    </row>
    <row r="384" spans="1:15" x14ac:dyDescent="0.3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7.850145587159677E-4</v>
      </c>
      <c r="J384" s="1">
        <f>IFERROR(J156/SUM(J285,J156),0)*'[1]Electricity and CHPs_IN'!F$56</f>
        <v>8.8305786635583866E-4</v>
      </c>
      <c r="K384" s="1">
        <f>IFERROR(K156/SUM(K285,K156),0)*'[1]Electricity and CHPs_IN'!G$56</f>
        <v>4.6024768658338775E-4</v>
      </c>
    </row>
    <row r="385" spans="1:11" x14ac:dyDescent="0.3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0.54529211379815368</v>
      </c>
      <c r="H385" s="1">
        <f t="shared" si="229"/>
        <v>0.5031660537385364</v>
      </c>
      <c r="I385" s="1">
        <f t="shared" si="229"/>
        <v>0.64218182159225512</v>
      </c>
      <c r="J385" s="1">
        <f t="shared" si="229"/>
        <v>1.0460436090023191</v>
      </c>
      <c r="K385" s="1">
        <f t="shared" si="229"/>
        <v>1.7038936541145111</v>
      </c>
    </row>
    <row r="386" spans="1:11" x14ac:dyDescent="0.3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0.54529211379815368</v>
      </c>
      <c r="H386" s="1">
        <f>'[1]Electricity and CHPs_IN'!D$33</f>
        <v>0.5031660537385364</v>
      </c>
      <c r="I386" s="1">
        <f>'[1]Electricity and CHPs_IN'!E$33</f>
        <v>0.64218182159225512</v>
      </c>
      <c r="J386" s="1">
        <f>'[1]Electricity and CHPs_IN'!F$33</f>
        <v>1.0460436090023191</v>
      </c>
      <c r="K386" s="1">
        <f>'[1]Electricity and CHPs_IN'!G$33</f>
        <v>1.7038936541145111</v>
      </c>
    </row>
    <row r="387" spans="1:11" x14ac:dyDescent="0.3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12.822635050328142</v>
      </c>
      <c r="H387" s="1">
        <f t="shared" si="230"/>
        <v>20.078788387717573</v>
      </c>
      <c r="I387" s="1">
        <f t="shared" si="230"/>
        <v>24.699029005536204</v>
      </c>
      <c r="J387" s="1">
        <f t="shared" si="230"/>
        <v>28.429949296356749</v>
      </c>
      <c r="K387" s="1">
        <f t="shared" si="230"/>
        <v>34.275241469326843</v>
      </c>
    </row>
    <row r="388" spans="1:11" x14ac:dyDescent="0.3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7.7092044602007225E-4</v>
      </c>
      <c r="I388" s="1">
        <f>'[1]Electricity and CHPs_IN'!E34</f>
        <v>8.5717937874136207E-4</v>
      </c>
      <c r="J388" s="1">
        <f>'[1]Electricity and CHPs_IN'!F34</f>
        <v>9.8314740949752028E-4</v>
      </c>
      <c r="K388" s="1">
        <f>'[1]Electricity and CHPs_IN'!G34</f>
        <v>1.0632294140274961E-3</v>
      </c>
    </row>
    <row r="389" spans="1:11" x14ac:dyDescent="0.3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4.8498367414894448</v>
      </c>
      <c r="H389" s="1">
        <f>'[1]Electricity and CHPs_IN'!D35</f>
        <v>9.5945074883327859</v>
      </c>
      <c r="I389" s="1">
        <f>'[1]Electricity and CHPs_IN'!E35</f>
        <v>12.306521378029078</v>
      </c>
      <c r="J389" s="1">
        <f>'[1]Electricity and CHPs_IN'!F35</f>
        <v>16.53934547658957</v>
      </c>
      <c r="K389" s="1">
        <f>'[1]Electricity and CHPs_IN'!G35</f>
        <v>22.227742325821644</v>
      </c>
    </row>
    <row r="390" spans="1:11" x14ac:dyDescent="0.3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3.3906930654693448</v>
      </c>
      <c r="H390" s="1">
        <f>'[1]Electricity and CHPs_IN'!D36</f>
        <v>5.285588749809131</v>
      </c>
      <c r="I390" s="1">
        <f>'[1]Electricity and CHPs_IN'!E36</f>
        <v>5.7222051876930005</v>
      </c>
      <c r="J390" s="1">
        <f>'[1]Electricity and CHPs_IN'!F36</f>
        <v>2.9263266098038851</v>
      </c>
      <c r="K390" s="1">
        <f>'[1]Electricity and CHPs_IN'!G36</f>
        <v>4.9694542135438828E-4</v>
      </c>
    </row>
    <row r="391" spans="1:11" x14ac:dyDescent="0.3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1.2876501416398896</v>
      </c>
      <c r="H391" s="1">
        <f>'[1]Electricity and CHPs_IN'!D37</f>
        <v>1.5145099437426455</v>
      </c>
      <c r="I391" s="1">
        <f>'[1]Electricity and CHPs_IN'!E37</f>
        <v>1.9432551577926538</v>
      </c>
      <c r="J391" s="1">
        <f>'[1]Electricity and CHPs_IN'!F37</f>
        <v>2.6115715333401801</v>
      </c>
      <c r="K391" s="1">
        <f>'[1]Electricity and CHPs_IN'!G37</f>
        <v>3.5097243358443002</v>
      </c>
    </row>
    <row r="392" spans="1:11" x14ac:dyDescent="0.3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3.294455101729461</v>
      </c>
      <c r="H392" s="1">
        <f>'[1]Electricity and CHPs_IN'!D38</f>
        <v>3.6834112853869891</v>
      </c>
      <c r="I392" s="1">
        <f>'[1]Electricity and CHPs_IN'!E38</f>
        <v>4.7261901026427324</v>
      </c>
      <c r="J392" s="1">
        <f>'[1]Electricity and CHPs_IN'!F38</f>
        <v>6.3517225292136166</v>
      </c>
      <c r="K392" s="1">
        <f>'[1]Electricity and CHPs_IN'!G38</f>
        <v>8.5362146328255211</v>
      </c>
    </row>
    <row r="393" spans="1:11" x14ac:dyDescent="0.3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3.5859107014565104E-3</v>
      </c>
      <c r="K394" s="1">
        <f>'[1]Electricity and CHPs_IN'!G$32</f>
        <v>3.6051795931675208E-3</v>
      </c>
    </row>
    <row r="395" spans="1:11" x14ac:dyDescent="0.3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1.3298516212087289E-3</v>
      </c>
      <c r="J395" s="1">
        <f t="shared" ref="J395" si="235">SUM(J396:J398)</f>
        <v>3.9098889716197138E-3</v>
      </c>
      <c r="K395" s="1">
        <f t="shared" ref="K395" si="236">SUM(K396:K398)</f>
        <v>3.0821620445180497E-3</v>
      </c>
    </row>
    <row r="396" spans="1:11" x14ac:dyDescent="0.3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3.4152284076606482E-4</v>
      </c>
      <c r="K396" s="1">
        <f>IFERROR(K168/SUM(K168,K207),0)*'[1]Electricity and CHPs_IN'!G$30</f>
        <v>2.3552226156070688E-4</v>
      </c>
    </row>
    <row r="397" spans="1:11" x14ac:dyDescent="0.3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1.0534348331025126E-3</v>
      </c>
      <c r="J397" s="1">
        <f>IFERROR(J169/SUM(J169,J287),0)*'[1]Electricity and CHPs_IN'!F$46</f>
        <v>3.0401576671395666E-3</v>
      </c>
      <c r="K397" s="1">
        <f>IFERROR(K169/SUM(K169,K287),0)*'[1]Electricity and CHPs_IN'!G$46</f>
        <v>2.3671604597619929E-3</v>
      </c>
    </row>
    <row r="398" spans="1:11" x14ac:dyDescent="0.3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2.7641678810621644E-4</v>
      </c>
      <c r="J398" s="1">
        <f>IFERROR(J170/SUM(J170,J288),0)*'[1]Electricity and CHPs_IN'!F$57</f>
        <v>5.2820846371408239E-4</v>
      </c>
      <c r="K398" s="1">
        <f>IFERROR(K170/SUM(K170,K288),0)*'[1]Electricity and CHPs_IN'!G$57</f>
        <v>4.7947932319534976E-4</v>
      </c>
    </row>
    <row r="399" spans="1:11" x14ac:dyDescent="0.3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0.13682600408870607</v>
      </c>
      <c r="G399" s="1">
        <f t="shared" ref="G399:K399" si="237">SUM(G400:G406)</f>
        <v>2.084012585211834E-3</v>
      </c>
      <c r="H399" s="1">
        <f t="shared" si="237"/>
        <v>1.4019038082879686E-3</v>
      </c>
      <c r="I399" s="1">
        <f t="shared" si="237"/>
        <v>7.2734776510298277E-2</v>
      </c>
      <c r="J399" s="1">
        <f t="shared" si="237"/>
        <v>6.1203888906297563E-2</v>
      </c>
      <c r="K399" s="1">
        <f t="shared" si="237"/>
        <v>8.2550692002564985E-2</v>
      </c>
    </row>
    <row r="400" spans="1:11" x14ac:dyDescent="0.3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0.13500325897337487</v>
      </c>
      <c r="G400" s="1">
        <f>'[1]Electricity and CHPs_IN'!C63</f>
        <v>3.3105194375554643E-4</v>
      </c>
      <c r="H400" s="1">
        <f>'[1]Electricity and CHPs_IN'!D63</f>
        <v>3.3155888146721728E-4</v>
      </c>
      <c r="I400" s="1">
        <f>'[1]Electricity and CHPs_IN'!E63</f>
        <v>2.7614128545526157E-4</v>
      </c>
      <c r="J400" s="1">
        <f>'[1]Electricity and CHPs_IN'!F63</f>
        <v>3.0438968872427722E-4</v>
      </c>
      <c r="K400" s="1">
        <f>'[1]Electricity and CHPs_IN'!G63</f>
        <v>2.1238639682827725E-4</v>
      </c>
    </row>
    <row r="401" spans="1:19" x14ac:dyDescent="0.3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4.0064573164704062E-4</v>
      </c>
      <c r="G401" s="1">
        <f>'[1]Electricity and CHPs_IN'!C64</f>
        <v>3.6831774429854251E-4</v>
      </c>
      <c r="H401" s="1">
        <f>'[1]Electricity and CHPs_IN'!D64</f>
        <v>0</v>
      </c>
      <c r="I401" s="1">
        <f>'[1]Electricity and CHPs_IN'!E64</f>
        <v>0</v>
      </c>
      <c r="J401" s="1">
        <f>'[1]Electricity and CHPs_IN'!F64</f>
        <v>0</v>
      </c>
      <c r="K401" s="1">
        <f>'[1]Electricity and CHPs_IN'!G64</f>
        <v>3.8072764141129656E-7</v>
      </c>
    </row>
    <row r="402" spans="1:19" x14ac:dyDescent="0.3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3.5565095383444659E-4</v>
      </c>
      <c r="G402" s="1">
        <f>'[1]Electricity and CHPs_IN'!C65</f>
        <v>3.1962804952918308E-4</v>
      </c>
      <c r="H402" s="1">
        <f>'[1]Electricity and CHPs_IN'!D65</f>
        <v>0</v>
      </c>
      <c r="I402" s="1">
        <f>'[1]Electricity and CHPs_IN'!E65</f>
        <v>0</v>
      </c>
      <c r="J402" s="1">
        <f>'[1]Electricity and CHPs_IN'!F65</f>
        <v>0</v>
      </c>
      <c r="K402" s="1">
        <f>'[1]Electricity and CHPs_IN'!G65</f>
        <v>5.0908849503981109E-7</v>
      </c>
    </row>
    <row r="403" spans="1:19" x14ac:dyDescent="0.3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1.58572828528703E-4</v>
      </c>
      <c r="G403" s="1">
        <f>'[1]Electricity and CHPs_IN'!C66</f>
        <v>1.5825145293634375E-4</v>
      </c>
      <c r="H403" s="1">
        <f>'[1]Electricity and CHPs_IN'!D66</f>
        <v>1.5907396530530436E-4</v>
      </c>
      <c r="I403" s="1">
        <f>'[1]Electricity and CHPs_IN'!E66</f>
        <v>6.221473846952536E-4</v>
      </c>
      <c r="J403" s="1">
        <f>'[1]Electricity and CHPs_IN'!F66</f>
        <v>1.0025950805301483E-3</v>
      </c>
      <c r="K403" s="1">
        <f>'[1]Electricity and CHPs_IN'!G66</f>
        <v>7.1604178566611262E-4</v>
      </c>
    </row>
    <row r="404" spans="1:19" x14ac:dyDescent="0.3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3.7432429513778009E-4</v>
      </c>
      <c r="G404" s="1">
        <f>'[1]Electricity and CHPs_IN'!C67</f>
        <v>3.739287773980635E-4</v>
      </c>
      <c r="H404" s="1">
        <f>'[1]Electricity and CHPs_IN'!D67</f>
        <v>3.7585682975522654E-4</v>
      </c>
      <c r="I404" s="1">
        <f>'[1]Electricity and CHPs_IN'!E67</f>
        <v>3.560155165078311E-2</v>
      </c>
      <c r="J404" s="1">
        <f>'[1]Electricity and CHPs_IN'!F67</f>
        <v>2.9445730297555015E-2</v>
      </c>
      <c r="K404" s="1">
        <f>'[1]Electricity and CHPs_IN'!G67</f>
        <v>4.0472169457667434E-2</v>
      </c>
    </row>
    <row r="405" spans="1:19" x14ac:dyDescent="0.3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3.743370328979472E-4</v>
      </c>
      <c r="G405" s="1">
        <f>'[1]Electricity and CHPs_IN'!C68</f>
        <v>3.7394163101198559E-4</v>
      </c>
      <c r="H405" s="1">
        <f>'[1]Electricity and CHPs_IN'!D68</f>
        <v>3.7575727761806824E-4</v>
      </c>
      <c r="I405" s="1">
        <f>'[1]Electricity and CHPs_IN'!E68</f>
        <v>3.5605551537403482E-2</v>
      </c>
      <c r="J405" s="1">
        <f>'[1]Electricity and CHPs_IN'!F68</f>
        <v>2.944811366550891E-2</v>
      </c>
      <c r="K405" s="1">
        <f>'[1]Electricity and CHPs_IN'!G68</f>
        <v>4.0473528123418617E-2</v>
      </c>
    </row>
    <row r="406" spans="1:19" x14ac:dyDescent="0.3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1.5921427328527819E-4</v>
      </c>
      <c r="G406" s="1">
        <f>'[1]Electricity and CHPs_IN'!C69</f>
        <v>1.5889298628216943E-4</v>
      </c>
      <c r="H406" s="1">
        <f>'[1]Electricity and CHPs_IN'!D69</f>
        <v>1.5965685414215215E-4</v>
      </c>
      <c r="I406" s="1">
        <f>'[1]Electricity and CHPs_IN'!E69</f>
        <v>6.2938465196116494E-4</v>
      </c>
      <c r="J406" s="1">
        <f>'[1]Electricity and CHPs_IN'!F69</f>
        <v>1.0030601739792122E-3</v>
      </c>
      <c r="K406" s="1">
        <f>'[1]Electricity and CHPs_IN'!G69</f>
        <v>6.7567642284809546E-4</v>
      </c>
    </row>
    <row r="407" spans="1:19" x14ac:dyDescent="0.3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55.862052086063329</v>
      </c>
      <c r="G407" s="3">
        <f t="shared" ref="G407:K407" si="239">G408+G461</f>
        <v>51.644705131501354</v>
      </c>
      <c r="H407" s="3">
        <f t="shared" si="239"/>
        <v>57.24478105239649</v>
      </c>
      <c r="I407" s="3">
        <f t="shared" si="239"/>
        <v>62.739007921263209</v>
      </c>
      <c r="J407" s="3">
        <f t="shared" si="239"/>
        <v>67.585028408632155</v>
      </c>
      <c r="K407" s="3">
        <f t="shared" si="239"/>
        <v>67.91783080051276</v>
      </c>
      <c r="M407" s="11"/>
      <c r="N407" s="11"/>
      <c r="O407" s="11"/>
      <c r="P407" s="11"/>
      <c r="Q407" s="11"/>
      <c r="R407" s="11"/>
      <c r="S407" s="11"/>
    </row>
    <row r="408" spans="1:19" x14ac:dyDescent="0.3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47.98975139499565</v>
      </c>
      <c r="G408" s="1">
        <f t="shared" si="240"/>
        <v>43.588414809331198</v>
      </c>
      <c r="H408" s="1">
        <f t="shared" si="240"/>
        <v>40.279271082855686</v>
      </c>
      <c r="I408" s="1">
        <f t="shared" si="240"/>
        <v>43.347465760834027</v>
      </c>
      <c r="J408" s="1">
        <f t="shared" si="240"/>
        <v>43.608720328697473</v>
      </c>
      <c r="K408" s="1">
        <f t="shared" si="240"/>
        <v>43.130792434772744</v>
      </c>
      <c r="M408" s="11"/>
      <c r="N408" s="11"/>
      <c r="O408" s="11"/>
      <c r="P408" s="11"/>
      <c r="Q408" s="11"/>
      <c r="R408" s="11"/>
      <c r="S408" s="11"/>
    </row>
    <row r="409" spans="1:19" x14ac:dyDescent="0.3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38.240873240575844</v>
      </c>
      <c r="G409" s="1">
        <f t="shared" ref="G409:K409" si="241">SUM(G410,G416,G425,G434,G436)</f>
        <v>33.784432860843843</v>
      </c>
      <c r="H409" s="1">
        <f t="shared" si="241"/>
        <v>31.831518152934855</v>
      </c>
      <c r="I409" s="1">
        <f t="shared" si="241"/>
        <v>36.731837223253379</v>
      </c>
      <c r="J409" s="1">
        <f t="shared" si="241"/>
        <v>39.4979790078443</v>
      </c>
      <c r="K409" s="1">
        <f t="shared" si="241"/>
        <v>39.260021890981271</v>
      </c>
    </row>
    <row r="410" spans="1:19" x14ac:dyDescent="0.3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1.3928367209653035E-2</v>
      </c>
      <c r="G410" s="1">
        <f t="shared" ref="G410:K410" si="242">G411</f>
        <v>4.6774434215316152E-5</v>
      </c>
      <c r="H410" s="1">
        <f t="shared" si="242"/>
        <v>8.1583597803461521E-4</v>
      </c>
      <c r="I410" s="1">
        <f t="shared" si="242"/>
        <v>8.2019068814752252E-4</v>
      </c>
      <c r="J410" s="1">
        <f t="shared" si="242"/>
        <v>1.1705946312872992E-3</v>
      </c>
      <c r="K410" s="1">
        <f t="shared" si="242"/>
        <v>6.3979556618307598E-4</v>
      </c>
    </row>
    <row r="411" spans="1:19" x14ac:dyDescent="0.3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1.3928367209653035E-2</v>
      </c>
      <c r="G411" s="1">
        <f>'[1]Electricity and CHPs_IN'!C$28-G298</f>
        <v>4.6774434215316152E-5</v>
      </c>
      <c r="H411" s="1">
        <f>'[1]Electricity and CHPs_IN'!D$28-H298</f>
        <v>8.1583597803461521E-4</v>
      </c>
      <c r="I411" s="1">
        <f>'[1]Electricity and CHPs_IN'!E$28-I298</f>
        <v>8.2019068814752252E-4</v>
      </c>
      <c r="J411" s="1">
        <f>'[1]Electricity and CHPs_IN'!F$28-J298</f>
        <v>1.1705946312872992E-3</v>
      </c>
      <c r="K411" s="1">
        <f>'[1]Electricity and CHPs_IN'!G$28-K298</f>
        <v>6.3979556618307598E-4</v>
      </c>
    </row>
    <row r="412" spans="1:19" x14ac:dyDescent="0.3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1.3928367209653035E-2</v>
      </c>
      <c r="G412" s="1">
        <f t="shared" ref="G412:K412" si="243">G413</f>
        <v>4.6774434215316152E-5</v>
      </c>
      <c r="H412" s="1">
        <f t="shared" si="243"/>
        <v>8.1583597803461521E-4</v>
      </c>
      <c r="I412" s="1">
        <f t="shared" si="243"/>
        <v>8.2019068814752252E-4</v>
      </c>
      <c r="J412" s="1">
        <f t="shared" si="243"/>
        <v>1.1705946312872992E-3</v>
      </c>
      <c r="K412" s="1">
        <f t="shared" si="243"/>
        <v>6.3979556618307598E-4</v>
      </c>
    </row>
    <row r="413" spans="1:19" x14ac:dyDescent="0.3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1.3928367209653035E-2</v>
      </c>
      <c r="G413" s="1">
        <f t="shared" ref="G413:K413" si="244">G411-G415</f>
        <v>4.6774434215316152E-5</v>
      </c>
      <c r="H413" s="1">
        <f t="shared" si="244"/>
        <v>8.1583597803461521E-4</v>
      </c>
      <c r="I413" s="1">
        <f t="shared" si="244"/>
        <v>8.2019068814752252E-4</v>
      </c>
      <c r="J413" s="1">
        <f t="shared" si="244"/>
        <v>1.1705946312872992E-3</v>
      </c>
      <c r="K413" s="1">
        <f t="shared" si="244"/>
        <v>6.3979556618307598E-4</v>
      </c>
    </row>
    <row r="414" spans="1:19" x14ac:dyDescent="0.3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2.3883244620742339</v>
      </c>
      <c r="G416" s="1">
        <f t="shared" ref="G416:K416" si="247">SUM(G417:G418)</f>
        <v>5.0017759955396632E-5</v>
      </c>
      <c r="H416" s="1">
        <f t="shared" si="247"/>
        <v>1.0428290401970622E-3</v>
      </c>
      <c r="I416" s="1">
        <f t="shared" si="247"/>
        <v>3.1427664672766626</v>
      </c>
      <c r="J416" s="1">
        <f t="shared" si="247"/>
        <v>6.5111026458758303</v>
      </c>
      <c r="K416" s="1">
        <f t="shared" si="247"/>
        <v>6.8846251456072478</v>
      </c>
    </row>
    <row r="417" spans="1:11" x14ac:dyDescent="0.3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2.3883244620742339</v>
      </c>
      <c r="G417" s="1">
        <f>'[1]Electricity and CHPs_IN'!C$24-G312</f>
        <v>5.0017759955396632E-5</v>
      </c>
      <c r="H417" s="1">
        <f>'[1]Electricity and CHPs_IN'!D$24-H312</f>
        <v>1.0428290401970622E-3</v>
      </c>
      <c r="I417" s="1">
        <f>'[1]Electricity and CHPs_IN'!E$24-I312</f>
        <v>3.1427664672766626</v>
      </c>
      <c r="J417" s="1">
        <f>'[1]Electricity and CHPs_IN'!F$24-J312</f>
        <v>5.9043077925662892</v>
      </c>
      <c r="K417" s="1">
        <f>'[1]Electricity and CHPs_IN'!G$24-K312</f>
        <v>4.7090548585944401</v>
      </c>
    </row>
    <row r="418" spans="1:11" x14ac:dyDescent="0.3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0.60679485330954086</v>
      </c>
      <c r="K418" s="1">
        <f>'[1]Electricity and CHPs_IN'!G$29-K313</f>
        <v>2.1755702870128077</v>
      </c>
    </row>
    <row r="419" spans="1:11" x14ac:dyDescent="0.3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2.3225308447681812</v>
      </c>
      <c r="G419" s="1">
        <f t="shared" ref="G419:K419" si="248">SUM(G420:G421)</f>
        <v>4.8168461387892631E-5</v>
      </c>
      <c r="H419" s="1">
        <f t="shared" si="248"/>
        <v>1.0092598621929054E-3</v>
      </c>
      <c r="I419" s="1">
        <f t="shared" si="248"/>
        <v>3.0263907131831482</v>
      </c>
      <c r="J419" s="1">
        <f t="shared" si="248"/>
        <v>6.2570559323829551</v>
      </c>
      <c r="K419" s="1">
        <f t="shared" si="248"/>
        <v>6.7516549414170486</v>
      </c>
    </row>
    <row r="420" spans="1:11" x14ac:dyDescent="0.3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2.3225308447681812</v>
      </c>
      <c r="G420" s="1">
        <f t="shared" ref="G420:K420" si="249">G417-G423</f>
        <v>4.8168461387892631E-5</v>
      </c>
      <c r="H420" s="1">
        <f t="shared" si="249"/>
        <v>1.0092598621929054E-3</v>
      </c>
      <c r="I420" s="1">
        <f t="shared" si="249"/>
        <v>3.0263907131831482</v>
      </c>
      <c r="J420" s="1">
        <f t="shared" si="249"/>
        <v>5.673936675455745</v>
      </c>
      <c r="K420" s="1">
        <f t="shared" si="249"/>
        <v>4.618103794034349</v>
      </c>
    </row>
    <row r="421" spans="1:11" x14ac:dyDescent="0.3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0.58311925692721045</v>
      </c>
      <c r="K421" s="1">
        <f t="shared" si="250"/>
        <v>2.1335511473826996</v>
      </c>
    </row>
    <row r="422" spans="1:11" x14ac:dyDescent="0.3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6.5793617306052543E-2</v>
      </c>
      <c r="G422" s="1">
        <f t="shared" ref="G422:K422" si="251">SUM(G423:G424)</f>
        <v>1.8492985675040024E-6</v>
      </c>
      <c r="H422" s="1">
        <f t="shared" si="251"/>
        <v>3.3569178004156665E-5</v>
      </c>
      <c r="I422" s="1">
        <f t="shared" si="251"/>
        <v>0.11637575409351435</v>
      </c>
      <c r="J422" s="1">
        <f t="shared" si="251"/>
        <v>0.25404671349287444</v>
      </c>
      <c r="K422" s="1">
        <f t="shared" si="251"/>
        <v>0.13297020419019961</v>
      </c>
    </row>
    <row r="423" spans="1:11" x14ac:dyDescent="0.3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6.5793617306052543E-2</v>
      </c>
      <c r="G423" s="1">
        <f t="shared" ref="G423:K423" si="252">IFERROR(G344/G312,0)*G417</f>
        <v>1.8492985675040024E-6</v>
      </c>
      <c r="H423" s="1">
        <f t="shared" si="252"/>
        <v>3.3569178004156665E-5</v>
      </c>
      <c r="I423" s="1">
        <f t="shared" si="252"/>
        <v>0.11637575409351435</v>
      </c>
      <c r="J423" s="1">
        <f t="shared" si="252"/>
        <v>0.230371117110544</v>
      </c>
      <c r="K423" s="1">
        <f t="shared" si="252"/>
        <v>9.0951064560091388E-2</v>
      </c>
    </row>
    <row r="424" spans="1:11" x14ac:dyDescent="0.3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2.3675596382330456E-2</v>
      </c>
      <c r="K424" s="1">
        <f t="shared" si="253"/>
        <v>4.2019139630108213E-2</v>
      </c>
    </row>
    <row r="425" spans="1:11" x14ac:dyDescent="0.3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35.83819685048374</v>
      </c>
      <c r="G425" s="1">
        <f t="shared" ref="G425:K425" si="254">SUM(G426:G427)</f>
        <v>33.784056357263381</v>
      </c>
      <c r="H425" s="1">
        <f t="shared" si="254"/>
        <v>31.823319518131065</v>
      </c>
      <c r="I425" s="1">
        <f t="shared" si="254"/>
        <v>33.575824651859854</v>
      </c>
      <c r="J425" s="1">
        <f t="shared" si="254"/>
        <v>32.975771081259232</v>
      </c>
      <c r="K425" s="1">
        <f t="shared" si="254"/>
        <v>32.370732215997513</v>
      </c>
    </row>
    <row r="426" spans="1:11" x14ac:dyDescent="0.3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35.83819685048374</v>
      </c>
      <c r="G426" s="1">
        <f>'[1]Electricity and CHPs_IN'!C$26-G359</f>
        <v>33.784056357263381</v>
      </c>
      <c r="H426" s="1">
        <f>'[1]Electricity and CHPs_IN'!D$26-H359</f>
        <v>31.823319518131065</v>
      </c>
      <c r="I426" s="1">
        <f>'[1]Electricity and CHPs_IN'!E$26-I359</f>
        <v>33.575824651859854</v>
      </c>
      <c r="J426" s="1">
        <f>'[1]Electricity and CHPs_IN'!F$26-J359</f>
        <v>32.975771081259232</v>
      </c>
      <c r="K426" s="1">
        <f>'[1]Electricity and CHPs_IN'!G$26-K359</f>
        <v>32.370732215997513</v>
      </c>
    </row>
    <row r="427" spans="1:11" x14ac:dyDescent="0.3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0</v>
      </c>
      <c r="K427" s="1">
        <f>'[1]Electricity and CHPs_IN'!G$27-K360</f>
        <v>0</v>
      </c>
    </row>
    <row r="428" spans="1:11" x14ac:dyDescent="0.3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17.91909842524187</v>
      </c>
      <c r="G428" s="1">
        <f t="shared" ref="G428:K428" si="255">SUM(G429:G430)</f>
        <v>16.892028178631691</v>
      </c>
      <c r="H428" s="1">
        <f t="shared" si="255"/>
        <v>15.911659759065532</v>
      </c>
      <c r="I428" s="1">
        <f t="shared" si="255"/>
        <v>16.787912325929927</v>
      </c>
      <c r="J428" s="1">
        <f t="shared" si="255"/>
        <v>16.487885540629616</v>
      </c>
      <c r="K428" s="1">
        <f t="shared" si="255"/>
        <v>16.185366107998757</v>
      </c>
    </row>
    <row r="429" spans="1:11" x14ac:dyDescent="0.3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17.91909842524187</v>
      </c>
      <c r="G429" s="1">
        <f t="shared" ref="G429:K429" si="256">IFERROR(G366/G359,0)*G426</f>
        <v>16.892028178631691</v>
      </c>
      <c r="H429" s="1">
        <f t="shared" si="256"/>
        <v>15.911659759065532</v>
      </c>
      <c r="I429" s="1">
        <f t="shared" si="256"/>
        <v>16.787912325929927</v>
      </c>
      <c r="J429" s="1">
        <f t="shared" si="256"/>
        <v>16.487885540629616</v>
      </c>
      <c r="K429" s="1">
        <f t="shared" si="256"/>
        <v>16.185366107998757</v>
      </c>
    </row>
    <row r="430" spans="1:11" x14ac:dyDescent="0.3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</v>
      </c>
      <c r="K430" s="1">
        <f t="shared" si="257"/>
        <v>0</v>
      </c>
    </row>
    <row r="431" spans="1:11" x14ac:dyDescent="0.3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17.91909842524187</v>
      </c>
      <c r="G431" s="1">
        <f t="shared" ref="G431:K431" si="258">SUM(G432:G433)</f>
        <v>16.892028178631691</v>
      </c>
      <c r="H431" s="1">
        <f t="shared" si="258"/>
        <v>15.911659759065532</v>
      </c>
      <c r="I431" s="1">
        <f t="shared" si="258"/>
        <v>16.787912325929927</v>
      </c>
      <c r="J431" s="1">
        <f t="shared" si="258"/>
        <v>16.487885540629616</v>
      </c>
      <c r="K431" s="1">
        <f t="shared" si="258"/>
        <v>16.185366107998757</v>
      </c>
    </row>
    <row r="432" spans="1:11" x14ac:dyDescent="0.3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17.91909842524187</v>
      </c>
      <c r="G432" s="1">
        <f t="shared" ref="G432:K432" si="259">G426-G429</f>
        <v>16.892028178631691</v>
      </c>
      <c r="H432" s="1">
        <f t="shared" si="259"/>
        <v>15.911659759065532</v>
      </c>
      <c r="I432" s="1">
        <f t="shared" si="259"/>
        <v>16.787912325929927</v>
      </c>
      <c r="J432" s="1">
        <f t="shared" si="259"/>
        <v>16.487885540629616</v>
      </c>
      <c r="K432" s="1">
        <f t="shared" si="259"/>
        <v>16.185366107998757</v>
      </c>
    </row>
    <row r="433" spans="1:11" x14ac:dyDescent="0.3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</v>
      </c>
      <c r="K433" s="1">
        <f t="shared" si="260"/>
        <v>0</v>
      </c>
    </row>
    <row r="434" spans="1:11" x14ac:dyDescent="0.3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4.2356080821516414E-4</v>
      </c>
      <c r="G434" s="1">
        <f t="shared" ref="G434:K434" si="261">G435</f>
        <v>2.7971138628936815E-4</v>
      </c>
      <c r="H434" s="1">
        <f t="shared" si="261"/>
        <v>6.3399697855578913E-3</v>
      </c>
      <c r="I434" s="1">
        <f t="shared" si="261"/>
        <v>1.2425913428712089E-2</v>
      </c>
      <c r="J434" s="1">
        <f t="shared" si="261"/>
        <v>9.5199797713029118E-3</v>
      </c>
      <c r="K434" s="1">
        <f t="shared" si="261"/>
        <v>3.7275271469293016E-3</v>
      </c>
    </row>
    <row r="435" spans="1:11" x14ac:dyDescent="0.3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4.2356080821516414E-4</v>
      </c>
      <c r="G435" s="1">
        <f>'[1]Electricity and CHPs_IN'!C$25-G378</f>
        <v>2.7971138628936815E-4</v>
      </c>
      <c r="H435" s="1">
        <f>'[1]Electricity and CHPs_IN'!D$25-H378</f>
        <v>6.3399697855578913E-3</v>
      </c>
      <c r="I435" s="1">
        <f>'[1]Electricity and CHPs_IN'!E$25-I378</f>
        <v>1.2425913428712089E-2</v>
      </c>
      <c r="J435" s="1">
        <f>'[1]Electricity and CHPs_IN'!F$25-J378</f>
        <v>9.5199797713029118E-3</v>
      </c>
      <c r="K435" s="1">
        <f>'[1]Electricity and CHPs_IN'!G$25-K378</f>
        <v>3.7275271469293016E-3</v>
      </c>
    </row>
    <row r="436" spans="1:11" x14ac:dyDescent="0.3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4.1470630664450643E-4</v>
      </c>
      <c r="K436" s="1">
        <f t="shared" si="262"/>
        <v>2.9720666339803426E-4</v>
      </c>
    </row>
    <row r="437" spans="1:11" x14ac:dyDescent="0.3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4.1470630664450643E-4</v>
      </c>
      <c r="K437" s="1">
        <f>'[1]Electricity and CHPs_IN'!G$30-K396</f>
        <v>2.9720666339803426E-4</v>
      </c>
    </row>
    <row r="438" spans="1:11" x14ac:dyDescent="0.3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9.7488781544198062</v>
      </c>
      <c r="G438" s="1">
        <f t="shared" ref="G438:K438" si="263">SUM(G439,G445,G447,G453,G455,G457,G459)</f>
        <v>9.8039819484873547</v>
      </c>
      <c r="H438" s="1">
        <f t="shared" si="263"/>
        <v>8.4477529299208278</v>
      </c>
      <c r="I438" s="1">
        <f t="shared" si="263"/>
        <v>6.6156285375806476</v>
      </c>
      <c r="J438" s="1">
        <f t="shared" si="263"/>
        <v>4.1107413208531742</v>
      </c>
      <c r="K438" s="1">
        <f t="shared" si="263"/>
        <v>3.8707705437914712</v>
      </c>
    </row>
    <row r="439" spans="1:11" x14ac:dyDescent="0.3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4.395973205228378</v>
      </c>
      <c r="G439" s="1">
        <f t="shared" ref="G439:K439" si="264">+G440</f>
        <v>6.4119953628499722E-5</v>
      </c>
      <c r="H439" s="1">
        <f t="shared" si="264"/>
        <v>4.7342513545284417E-4</v>
      </c>
      <c r="I439" s="1">
        <f t="shared" si="264"/>
        <v>1.1408356422673063</v>
      </c>
      <c r="J439" s="1">
        <f t="shared" si="264"/>
        <v>2.4053960350800142E-3</v>
      </c>
      <c r="K439" s="1">
        <f t="shared" si="264"/>
        <v>1.4010986671515757E-3</v>
      </c>
    </row>
    <row r="440" spans="1:11" x14ac:dyDescent="0.3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4.395973205228378</v>
      </c>
      <c r="G440" s="1">
        <f t="shared" ref="G440:K440" si="265">SUM(G442:G444)</f>
        <v>6.4119953628499722E-5</v>
      </c>
      <c r="H440" s="1">
        <f t="shared" si="265"/>
        <v>4.7342513545284417E-4</v>
      </c>
      <c r="I440" s="1">
        <f t="shared" si="265"/>
        <v>1.1408356422673063</v>
      </c>
      <c r="J440" s="1">
        <f t="shared" si="265"/>
        <v>2.4053960350800142E-3</v>
      </c>
      <c r="K440" s="1">
        <f t="shared" si="265"/>
        <v>1.4010986671515757E-3</v>
      </c>
    </row>
    <row r="441" spans="1:11" x14ac:dyDescent="0.3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2.0280739443894213</v>
      </c>
      <c r="G441" s="1">
        <f t="shared" ref="G441:K441" si="266">G442</f>
        <v>8.5301074030811692E-6</v>
      </c>
      <c r="H441" s="1">
        <f t="shared" si="266"/>
        <v>1.5687869378182225E-4</v>
      </c>
      <c r="I441" s="1">
        <f t="shared" si="266"/>
        <v>1.1405466238776423</v>
      </c>
      <c r="J441" s="1">
        <f t="shared" si="266"/>
        <v>2.0717037356978167E-3</v>
      </c>
      <c r="K441" s="1">
        <f t="shared" si="266"/>
        <v>1.2752029009668532E-3</v>
      </c>
    </row>
    <row r="442" spans="1:11" x14ac:dyDescent="0.3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2.0280739443894213</v>
      </c>
      <c r="G442" s="1">
        <f>'[1]Electricity and CHPs_IN'!C$90</f>
        <v>8.5301074030811692E-6</v>
      </c>
      <c r="H442" s="1">
        <f>'[1]Electricity and CHPs_IN'!D$90</f>
        <v>1.5687869378182225E-4</v>
      </c>
      <c r="I442" s="1">
        <f>'[1]Electricity and CHPs_IN'!E$90</f>
        <v>1.1405466238776423</v>
      </c>
      <c r="J442" s="1">
        <f>'[1]Electricity and CHPs_IN'!F$90</f>
        <v>2.0717037356978167E-3</v>
      </c>
      <c r="K442" s="1">
        <f>'[1]Electricity and CHPs_IN'!G$90</f>
        <v>1.2752029009668532E-3</v>
      </c>
    </row>
    <row r="443" spans="1:11" x14ac:dyDescent="0.3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1.1839496304194783</v>
      </c>
      <c r="G443" s="1">
        <f t="shared" ref="G443:K443" si="267">G444</f>
        <v>2.7794923112709277E-5</v>
      </c>
      <c r="H443" s="1">
        <f t="shared" si="267"/>
        <v>1.5827322083551096E-4</v>
      </c>
      <c r="I443" s="1">
        <f t="shared" si="267"/>
        <v>1.4450919483201648E-4</v>
      </c>
      <c r="J443" s="1">
        <f t="shared" si="267"/>
        <v>1.6684614969109872E-4</v>
      </c>
      <c r="K443" s="1">
        <f t="shared" si="267"/>
        <v>6.2947883092361219E-5</v>
      </c>
    </row>
    <row r="444" spans="1:11" x14ac:dyDescent="0.3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1.1839496304194783</v>
      </c>
      <c r="G444" s="1">
        <f>'[1]Electricity and CHPs_IN'!C$91</f>
        <v>2.7794923112709277E-5</v>
      </c>
      <c r="H444" s="1">
        <f>'[1]Electricity and CHPs_IN'!D$91</f>
        <v>1.5827322083551096E-4</v>
      </c>
      <c r="I444" s="1">
        <f>'[1]Electricity and CHPs_IN'!E$91</f>
        <v>1.4450919483201648E-4</v>
      </c>
      <c r="J444" s="1">
        <f>'[1]Electricity and CHPs_IN'!F$91</f>
        <v>1.6684614969109872E-4</v>
      </c>
      <c r="K444" s="1">
        <f>'[1]Electricity and CHPs_IN'!G$91</f>
        <v>6.2947883092361219E-5</v>
      </c>
    </row>
    <row r="445" spans="1:11" x14ac:dyDescent="0.3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1.4500004029776008</v>
      </c>
      <c r="G445" s="1">
        <f t="shared" ref="G445:K445" si="268">G446</f>
        <v>3.8019429813686556</v>
      </c>
      <c r="H445" s="1">
        <f t="shared" si="268"/>
        <v>3.1938405927476659</v>
      </c>
      <c r="I445" s="1">
        <f t="shared" si="268"/>
        <v>0.74445029248687866</v>
      </c>
      <c r="J445" s="1">
        <f t="shared" si="268"/>
        <v>0</v>
      </c>
      <c r="K445" s="1">
        <f t="shared" si="268"/>
        <v>0</v>
      </c>
    </row>
    <row r="446" spans="1:11" x14ac:dyDescent="0.3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1.4500004029776008</v>
      </c>
      <c r="G446" s="1">
        <f>'[1]Electricity and CHPs_IN'!C$92</f>
        <v>3.8019429813686556</v>
      </c>
      <c r="H446" s="1">
        <f>'[1]Electricity and CHPs_IN'!D$92</f>
        <v>3.1938405927476659</v>
      </c>
      <c r="I446" s="1">
        <f>'[1]Electricity and CHPs_IN'!E$92</f>
        <v>0.74445029248687866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0.21541659685441497</v>
      </c>
      <c r="G447" s="1">
        <f t="shared" ref="G447:K447" si="269">G448</f>
        <v>0.34460054443469124</v>
      </c>
      <c r="H447" s="1">
        <f t="shared" si="269"/>
        <v>1.3071628098714253E-4</v>
      </c>
      <c r="I447" s="1">
        <f t="shared" si="269"/>
        <v>8.2295143405892139E-5</v>
      </c>
      <c r="J447" s="1">
        <f t="shared" si="269"/>
        <v>8.3317148207442035E-5</v>
      </c>
      <c r="K447" s="1">
        <f t="shared" si="269"/>
        <v>4.2023041957773065E-5</v>
      </c>
    </row>
    <row r="448" spans="1:11" x14ac:dyDescent="0.3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0.21541659685441497</v>
      </c>
      <c r="G448" s="1">
        <f>'[1]Electricity and CHPs_IN'!C$93</f>
        <v>0.34460054443469124</v>
      </c>
      <c r="H448" s="1">
        <f>'[1]Electricity and CHPs_IN'!D$93</f>
        <v>1.3071628098714253E-4</v>
      </c>
      <c r="I448" s="1">
        <f>'[1]Electricity and CHPs_IN'!E$93</f>
        <v>8.2295143405892139E-5</v>
      </c>
      <c r="J448" s="1">
        <f>'[1]Electricity and CHPs_IN'!F$93</f>
        <v>8.3317148207442035E-5</v>
      </c>
      <c r="K448" s="1">
        <f>'[1]Electricity and CHPs_IN'!G$93</f>
        <v>4.2023041957773065E-5</v>
      </c>
    </row>
    <row r="449" spans="1:11" x14ac:dyDescent="0.3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0.21541659685441497</v>
      </c>
      <c r="G449" s="1">
        <f t="shared" ref="G449:K449" si="270">G450</f>
        <v>0.34460054443469124</v>
      </c>
      <c r="H449" s="1">
        <f t="shared" si="270"/>
        <v>1.3071628098714253E-4</v>
      </c>
      <c r="I449" s="1">
        <f t="shared" si="270"/>
        <v>8.2295143405892139E-5</v>
      </c>
      <c r="J449" s="1">
        <f t="shared" si="270"/>
        <v>8.3317148207442035E-5</v>
      </c>
      <c r="K449" s="1">
        <f t="shared" si="270"/>
        <v>4.2023041957773065E-5</v>
      </c>
    </row>
    <row r="450" spans="1:11" x14ac:dyDescent="0.3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0.21541659685441497</v>
      </c>
      <c r="G450" s="1">
        <f t="shared" ref="G450:K450" si="271">G448</f>
        <v>0.34460054443469124</v>
      </c>
      <c r="H450" s="1">
        <f t="shared" si="271"/>
        <v>1.3071628098714253E-4</v>
      </c>
      <c r="I450" s="1">
        <f t="shared" si="271"/>
        <v>8.2295143405892139E-5</v>
      </c>
      <c r="J450" s="1">
        <f t="shared" si="271"/>
        <v>8.3317148207442035E-5</v>
      </c>
      <c r="K450" s="1">
        <f t="shared" si="271"/>
        <v>4.2023041957773065E-5</v>
      </c>
    </row>
    <row r="451" spans="1:11" x14ac:dyDescent="0.3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3.6874879493594133</v>
      </c>
      <c r="G453" s="1">
        <f t="shared" ref="G453:K453" si="273">G454</f>
        <v>3.3279579074714705</v>
      </c>
      <c r="H453" s="1">
        <f t="shared" si="273"/>
        <v>2.8533081482727098</v>
      </c>
      <c r="I453" s="1">
        <f t="shared" si="273"/>
        <v>2.207836102862053</v>
      </c>
      <c r="J453" s="1">
        <f t="shared" si="273"/>
        <v>1.3219153429206132</v>
      </c>
      <c r="K453" s="1">
        <f t="shared" si="273"/>
        <v>0.79148091225868877</v>
      </c>
    </row>
    <row r="454" spans="1:11" x14ac:dyDescent="0.3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3.6874879493594133</v>
      </c>
      <c r="G454" s="1">
        <f>'[1]Electricity and CHPs_IN'!C$94</f>
        <v>3.3279579074714705</v>
      </c>
      <c r="H454" s="1">
        <f>'[1]Electricity and CHPs_IN'!D$94</f>
        <v>2.8533081482727098</v>
      </c>
      <c r="I454" s="1">
        <f>'[1]Electricity and CHPs_IN'!E$94</f>
        <v>2.207836102862053</v>
      </c>
      <c r="J454" s="1">
        <f>'[1]Electricity and CHPs_IN'!F$94</f>
        <v>1.3219153429206132</v>
      </c>
      <c r="K454" s="1">
        <f>'[1]Electricity and CHPs_IN'!G$94</f>
        <v>0.79148091225868877</v>
      </c>
    </row>
    <row r="455" spans="1:11" x14ac:dyDescent="0.3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 x14ac:dyDescent="0.3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 x14ac:dyDescent="0.3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1.1303273534857982E-5</v>
      </c>
      <c r="K457" s="1">
        <f t="shared" si="275"/>
        <v>9.2334061819937109E-6</v>
      </c>
    </row>
    <row r="458" spans="1:11" x14ac:dyDescent="0.3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1.1303273534857982E-5</v>
      </c>
      <c r="K458" s="1">
        <f>'[1]Electricity and CHPs_IN'!G$96</f>
        <v>9.2334061819937109E-6</v>
      </c>
    </row>
    <row r="459" spans="1:11" x14ac:dyDescent="0.3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2.3294163952589093</v>
      </c>
      <c r="H459" s="1">
        <f>H460</f>
        <v>2.4000000474840109</v>
      </c>
      <c r="I459" s="1">
        <f t="shared" ref="I459" si="277">I460</f>
        <v>2.5224242048210033</v>
      </c>
      <c r="J459" s="1">
        <f t="shared" ref="J459" si="278">J460</f>
        <v>2.7863259614757383</v>
      </c>
      <c r="K459" s="1">
        <f t="shared" ref="K459" si="279">K460</f>
        <v>3.0778372764174913</v>
      </c>
    </row>
    <row r="460" spans="1:11" x14ac:dyDescent="0.3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2.3294163952589093</v>
      </c>
      <c r="H460" s="1">
        <f>'[1]Electricity and CHPs_IN'!D$97</f>
        <v>2.4000000474840109</v>
      </c>
      <c r="I460" s="1">
        <f>'[1]Electricity and CHPs_IN'!E$97</f>
        <v>2.5224242048210033</v>
      </c>
      <c r="J460" s="1">
        <f>'[1]Electricity and CHPs_IN'!F$97</f>
        <v>2.7863259614757383</v>
      </c>
      <c r="K460" s="1">
        <f>'[1]Electricity and CHPs_IN'!G$97</f>
        <v>3.0778372764174913</v>
      </c>
    </row>
    <row r="461" spans="1:11" x14ac:dyDescent="0.3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7.8723006910676752</v>
      </c>
      <c r="G461" s="1">
        <f t="shared" ref="G461:K461" si="280">SUM(G462,G468,G501,G510,G516)</f>
        <v>8.0562903221701596</v>
      </c>
      <c r="H461" s="1">
        <f t="shared" si="280"/>
        <v>16.9655099695408</v>
      </c>
      <c r="I461" s="1">
        <f t="shared" si="280"/>
        <v>19.391542160429179</v>
      </c>
      <c r="J461" s="1">
        <f t="shared" si="280"/>
        <v>23.976308079934675</v>
      </c>
      <c r="K461" s="1">
        <f t="shared" si="280"/>
        <v>24.787038365740017</v>
      </c>
    </row>
    <row r="462" spans="1:11" x14ac:dyDescent="0.3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0.2714494907070879</v>
      </c>
      <c r="G462" s="1">
        <f t="shared" ref="G462:K462" si="281">+G463</f>
        <v>0.64216721354076201</v>
      </c>
      <c r="H462" s="1">
        <f t="shared" si="281"/>
        <v>0.61775575990544851</v>
      </c>
      <c r="I462" s="1">
        <f t="shared" si="281"/>
        <v>0.57519239372679187</v>
      </c>
      <c r="J462" s="1">
        <f t="shared" si="281"/>
        <v>1.0252604293709167E-3</v>
      </c>
      <c r="K462" s="1">
        <f t="shared" si="281"/>
        <v>5.3281017220816428E-4</v>
      </c>
    </row>
    <row r="463" spans="1:11" x14ac:dyDescent="0.3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0.2714494907070879</v>
      </c>
      <c r="G463" s="1">
        <f>'[1]Electricity and CHPs_IN'!C$41-G299</f>
        <v>0.64216721354076201</v>
      </c>
      <c r="H463" s="1">
        <f>'[1]Electricity and CHPs_IN'!D$41-H299</f>
        <v>0.61775575990544851</v>
      </c>
      <c r="I463" s="1">
        <f>'[1]Electricity and CHPs_IN'!E$41-I299</f>
        <v>0.57519239372679187</v>
      </c>
      <c r="J463" s="1">
        <f>'[1]Electricity and CHPs_IN'!F$41-J299</f>
        <v>1.0252604293709167E-3</v>
      </c>
      <c r="K463" s="1">
        <f>'[1]Electricity and CHPs_IN'!G$41-K299</f>
        <v>5.3281017220816428E-4</v>
      </c>
    </row>
    <row r="464" spans="1:11" x14ac:dyDescent="0.3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0.2714494907070879</v>
      </c>
      <c r="G464" s="1">
        <f t="shared" ref="G464:K464" si="282">G465</f>
        <v>0.64216721354076201</v>
      </c>
      <c r="H464" s="1">
        <f t="shared" si="282"/>
        <v>0.61775575990544851</v>
      </c>
      <c r="I464" s="1">
        <f t="shared" si="282"/>
        <v>0.57519239372679187</v>
      </c>
      <c r="J464" s="1">
        <f t="shared" si="282"/>
        <v>1.0252604293709167E-3</v>
      </c>
      <c r="K464" s="1">
        <f t="shared" si="282"/>
        <v>5.3281017220816428E-4</v>
      </c>
    </row>
    <row r="465" spans="1:11" x14ac:dyDescent="0.3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0.2714494907070879</v>
      </c>
      <c r="G465" s="1">
        <f t="shared" ref="G465:K465" si="283">G463-G467</f>
        <v>0.64216721354076201</v>
      </c>
      <c r="H465" s="1">
        <f t="shared" si="283"/>
        <v>0.61775575990544851</v>
      </c>
      <c r="I465" s="1">
        <f t="shared" si="283"/>
        <v>0.57519239372679187</v>
      </c>
      <c r="J465" s="1">
        <f t="shared" si="283"/>
        <v>1.0252604293709167E-3</v>
      </c>
      <c r="K465" s="1">
        <f t="shared" si="283"/>
        <v>5.3281017220816428E-4</v>
      </c>
    </row>
    <row r="466" spans="1:11" x14ac:dyDescent="0.3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3.5915622968415795</v>
      </c>
      <c r="G468" s="1">
        <f t="shared" ref="G468:K468" si="286">SUM(G469:G478)</f>
        <v>3.5160690036534805</v>
      </c>
      <c r="H468" s="1">
        <f t="shared" si="286"/>
        <v>8.0585117587276258</v>
      </c>
      <c r="I468" s="1">
        <f t="shared" si="286"/>
        <v>11.626000470628297</v>
      </c>
      <c r="J468" s="1">
        <f t="shared" si="286"/>
        <v>11.074444239668333</v>
      </c>
      <c r="K468" s="1">
        <f t="shared" si="286"/>
        <v>10.600947578184304</v>
      </c>
    </row>
    <row r="469" spans="1:11" x14ac:dyDescent="0.3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1.0265663203014972</v>
      </c>
      <c r="G469" s="1">
        <f>'[1]Electricity and CHPs_IN'!C$39-G314</f>
        <v>0.76421843646037191</v>
      </c>
      <c r="H469" s="1">
        <f>'[1]Electricity and CHPs_IN'!D$39-H314</f>
        <v>2.8122791709493953</v>
      </c>
      <c r="I469" s="1">
        <f>'[1]Electricity and CHPs_IN'!E$39-I314</f>
        <v>4.59537262172321</v>
      </c>
      <c r="J469" s="1">
        <f>'[1]Electricity and CHPs_IN'!F$39-J314</f>
        <v>0.62388395013941567</v>
      </c>
      <c r="K469" s="1">
        <f>'[1]Electricity and CHPs_IN'!G$39-K314</f>
        <v>0.15911911463546316</v>
      </c>
    </row>
    <row r="470" spans="1:11" x14ac:dyDescent="0.3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5.7984949360343884E-5</v>
      </c>
      <c r="K470" s="6">
        <f>'[1]Electricity and CHPs_IN'!G$40-K315</f>
        <v>3.1311864937239336E-5</v>
      </c>
    </row>
    <row r="471" spans="1:11" x14ac:dyDescent="0.3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1.7618463214154029E-2</v>
      </c>
      <c r="G472" s="1">
        <f>'[1]Electricity and CHPs_IN'!C$48-G317</f>
        <v>2.7587221637880742E-3</v>
      </c>
      <c r="H472" s="1">
        <f>'[1]Electricity and CHPs_IN'!D$48-H317</f>
        <v>2.0530728389948303</v>
      </c>
      <c r="I472" s="1">
        <f>'[1]Electricity and CHPs_IN'!E$48-I317</f>
        <v>2.1369049984289319</v>
      </c>
      <c r="J472" s="1">
        <f>'[1]Electricity and CHPs_IN'!F$48-J317</f>
        <v>3.098560699954696</v>
      </c>
      <c r="K472" s="1">
        <f>'[1]Electricity and CHPs_IN'!G$48-K317</f>
        <v>2.962755762350012</v>
      </c>
    </row>
    <row r="473" spans="1:11" x14ac:dyDescent="0.3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7.7338224729320948E-2</v>
      </c>
      <c r="G474" s="1">
        <f>'[1]Electricity and CHPs_IN'!C$51-G319</f>
        <v>2.8601884188957268E-3</v>
      </c>
      <c r="H474" s="1">
        <f>'[1]Electricity and CHPs_IN'!D$51-H319</f>
        <v>0.68467864683187296</v>
      </c>
      <c r="I474" s="1">
        <f>'[1]Electricity and CHPs_IN'!E$51-I319</f>
        <v>1.2681738798219548</v>
      </c>
      <c r="J474" s="1">
        <f>'[1]Electricity and CHPs_IN'!F$51-J319</f>
        <v>1.9731596048689704</v>
      </c>
      <c r="K474" s="1">
        <f>'[1]Electricity and CHPs_IN'!G$51-K319</f>
        <v>1.9443930769436273</v>
      </c>
    </row>
    <row r="475" spans="1:11" x14ac:dyDescent="0.3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1.5806767789833482</v>
      </c>
      <c r="G476" s="1">
        <f>'[1]Electricity and CHPs_IN'!C$54-G321</f>
        <v>1.7984344641291177</v>
      </c>
      <c r="H476" s="1">
        <f>'[1]Electricity and CHPs_IN'!D$54-H321</f>
        <v>1.7507558924308766</v>
      </c>
      <c r="I476" s="1">
        <f>'[1]Electricity and CHPs_IN'!E$54-I321</f>
        <v>1.6597335151754822</v>
      </c>
      <c r="J476" s="1">
        <f>'[1]Electricity and CHPs_IN'!F$54-J321</f>
        <v>1.4114579996944689</v>
      </c>
      <c r="K476" s="1">
        <f>'[1]Electricity and CHPs_IN'!G$54-K321</f>
        <v>1.3740075872337831</v>
      </c>
    </row>
    <row r="477" spans="1:11" x14ac:dyDescent="0.3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0.88936250961325924</v>
      </c>
      <c r="G477" s="1">
        <f>'[1]Electricity and CHPs_IN'!C$55-G322</f>
        <v>0.94779719248130723</v>
      </c>
      <c r="H477" s="1">
        <f>'[1]Electricity and CHPs_IN'!D$55-H322</f>
        <v>0.75772520952065114</v>
      </c>
      <c r="I477" s="1">
        <f>'[1]Electricity and CHPs_IN'!E$55-I322</f>
        <v>1.9657762361249211</v>
      </c>
      <c r="J477" s="1">
        <f>'[1]Electricity and CHPs_IN'!F$55-J322</f>
        <v>3.9672363679288036</v>
      </c>
      <c r="K477" s="1">
        <f>'[1]Electricity and CHPs_IN'!G$55-K322</f>
        <v>4.1605609296727515</v>
      </c>
    </row>
    <row r="478" spans="1:11" x14ac:dyDescent="0.3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3.9219353796216992E-5</v>
      </c>
      <c r="J478" s="1">
        <f>'[1]Electricity and CHPs_IN'!F$58-J323</f>
        <v>8.7632132617060051E-5</v>
      </c>
      <c r="K478" s="1">
        <f>'[1]Electricity and CHPs_IN'!G$58-K323</f>
        <v>7.9795483728422733E-5</v>
      </c>
    </row>
    <row r="479" spans="1:11" x14ac:dyDescent="0.3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1.9554895972832924</v>
      </c>
      <c r="G479" s="1">
        <f t="shared" ref="G479:K479" si="287">SUM(G480:G489)</f>
        <v>1.6541287148678738</v>
      </c>
      <c r="H479" s="1">
        <f t="shared" si="287"/>
        <v>6.1047061128659621</v>
      </c>
      <c r="I479" s="1">
        <f t="shared" si="287"/>
        <v>9.5972189066987692</v>
      </c>
      <c r="J479" s="1">
        <f t="shared" si="287"/>
        <v>9.2859632840446835</v>
      </c>
      <c r="K479" s="1">
        <f t="shared" si="287"/>
        <v>9.0487307340696042</v>
      </c>
    </row>
    <row r="480" spans="1:11" x14ac:dyDescent="0.3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0.99828644765867358</v>
      </c>
      <c r="G480" s="1">
        <f t="shared" ref="G480:K480" si="289">G469-G491</f>
        <v>0.73596311153045513</v>
      </c>
      <c r="H480" s="1">
        <f t="shared" si="289"/>
        <v>2.7217505258426744</v>
      </c>
      <c r="I480" s="1">
        <f t="shared" si="289"/>
        <v>4.4252072722573468</v>
      </c>
      <c r="J480" s="1">
        <f t="shared" si="289"/>
        <v>0.59954158053566464</v>
      </c>
      <c r="K480" s="1">
        <f t="shared" si="289"/>
        <v>0.15604587524825539</v>
      </c>
    </row>
    <row r="481" spans="1:18" x14ac:dyDescent="0.3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5.7984949360343884E-5</v>
      </c>
      <c r="K481" s="1">
        <f t="shared" si="290"/>
        <v>3.1311864937239336E-5</v>
      </c>
    </row>
    <row r="482" spans="1:18" x14ac:dyDescent="0.3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1.7133109383617087E-2</v>
      </c>
      <c r="G483" s="1">
        <f t="shared" ref="G483:K483" si="292">G472-G494</f>
        <v>2.6567243743991801E-3</v>
      </c>
      <c r="H483" s="1">
        <f t="shared" si="292"/>
        <v>1.9869834178806149</v>
      </c>
      <c r="I483" s="1">
        <f t="shared" si="292"/>
        <v>2.0577760102563354</v>
      </c>
      <c r="J483" s="1">
        <f t="shared" si="292"/>
        <v>2.9776627191986598</v>
      </c>
      <c r="K483" s="1">
        <f t="shared" si="292"/>
        <v>2.9055328590904588</v>
      </c>
    </row>
    <row r="484" spans="1:18" x14ac:dyDescent="0.3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7.5207709532674999E-2</v>
      </c>
      <c r="G485" s="1">
        <f t="shared" ref="G485:K485" si="294">G474-G496</f>
        <v>2.7544391340302682E-3</v>
      </c>
      <c r="H485" s="1">
        <f t="shared" si="294"/>
        <v>0.66263850555732529</v>
      </c>
      <c r="I485" s="1">
        <f t="shared" si="294"/>
        <v>1.2212137594558157</v>
      </c>
      <c r="J485" s="1">
        <f t="shared" si="294"/>
        <v>1.8961719208963683</v>
      </c>
      <c r="K485" s="1">
        <f t="shared" si="294"/>
        <v>1.9068389125557275</v>
      </c>
    </row>
    <row r="486" spans="1:18" x14ac:dyDescent="0.3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0.86486233070832674</v>
      </c>
      <c r="G488" s="1">
        <f t="shared" ref="G488:K488" si="296">G477-G499</f>
        <v>0.91275443982898907</v>
      </c>
      <c r="H488" s="1">
        <f t="shared" si="296"/>
        <v>0.73333366358534724</v>
      </c>
      <c r="I488" s="1">
        <f t="shared" si="296"/>
        <v>1.8929840976570618</v>
      </c>
      <c r="J488" s="1">
        <f t="shared" si="296"/>
        <v>3.8124448655155976</v>
      </c>
      <c r="K488" s="1">
        <f t="shared" si="296"/>
        <v>4.0802035210028915</v>
      </c>
    </row>
    <row r="489" spans="1:18" x14ac:dyDescent="0.3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3.7767072209080755E-5</v>
      </c>
      <c r="J489" s="1">
        <f t="shared" si="297"/>
        <v>8.421294903195144E-5</v>
      </c>
      <c r="K489" s="1">
        <f t="shared" si="297"/>
        <v>7.8254307333133579E-5</v>
      </c>
    </row>
    <row r="490" spans="1:18" x14ac:dyDescent="0.3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1.636072699558287</v>
      </c>
      <c r="G490" s="1">
        <f t="shared" ref="G490:K490" si="298">SUM(G491:G500)</f>
        <v>1.8619402887856069</v>
      </c>
      <c r="H490" s="1">
        <f t="shared" si="298"/>
        <v>1.9538056458616644</v>
      </c>
      <c r="I490" s="1">
        <f t="shared" si="298"/>
        <v>2.0287815639295275</v>
      </c>
      <c r="J490" s="1">
        <f t="shared" si="298"/>
        <v>1.7884809556236494</v>
      </c>
      <c r="K490" s="1">
        <f t="shared" si="298"/>
        <v>1.5522168441146993</v>
      </c>
      <c r="M490" s="8"/>
      <c r="N490" s="8"/>
      <c r="O490" s="8"/>
      <c r="P490" s="8"/>
      <c r="Q490" s="8"/>
      <c r="R490" s="8"/>
    </row>
    <row r="491" spans="1:18" x14ac:dyDescent="0.3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2.8279872642823563E-2</v>
      </c>
      <c r="G491" s="1">
        <f t="shared" ref="G491:K491" si="300">IFERROR(G346/G314,0)*G469</f>
        <v>2.8255324929916736E-2</v>
      </c>
      <c r="H491" s="1">
        <f t="shared" si="300"/>
        <v>9.0528645106720748E-2</v>
      </c>
      <c r="I491" s="1">
        <f t="shared" si="300"/>
        <v>0.17016534946586323</v>
      </c>
      <c r="J491" s="1">
        <f t="shared" si="300"/>
        <v>2.4342369603750975E-2</v>
      </c>
      <c r="K491" s="1">
        <f t="shared" si="300"/>
        <v>3.0732393872077777E-3</v>
      </c>
    </row>
    <row r="492" spans="1:18" x14ac:dyDescent="0.3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 x14ac:dyDescent="0.3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4.8535383053694201E-4</v>
      </c>
      <c r="G494" s="1">
        <f t="shared" ref="G494:K494" si="303">IFERROR(G349/G317,0)*G472</f>
        <v>1.0199778938889407E-4</v>
      </c>
      <c r="H494" s="1">
        <f t="shared" si="303"/>
        <v>6.608942111421541E-2</v>
      </c>
      <c r="I494" s="1">
        <f t="shared" si="303"/>
        <v>7.9128988172596448E-2</v>
      </c>
      <c r="J494" s="1">
        <f t="shared" si="303"/>
        <v>0.12089798075603621</v>
      </c>
      <c r="K494" s="1">
        <f t="shared" si="303"/>
        <v>5.7222903259553357E-2</v>
      </c>
    </row>
    <row r="495" spans="1:18" x14ac:dyDescent="0.3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2.1305151966459534E-3</v>
      </c>
      <c r="G496" s="1">
        <f t="shared" ref="G496:K496" si="305">IFERROR(G351/G319,0)*G474</f>
        <v>1.0574928486545872E-4</v>
      </c>
      <c r="H496" s="1">
        <f t="shared" si="305"/>
        <v>2.2040141274547644E-2</v>
      </c>
      <c r="I496" s="1">
        <f t="shared" si="305"/>
        <v>4.696012036613928E-2</v>
      </c>
      <c r="J496" s="1">
        <f t="shared" si="305"/>
        <v>7.6987683972601945E-2</v>
      </c>
      <c r="K496" s="1">
        <f t="shared" si="305"/>
        <v>3.7554164387899797E-2</v>
      </c>
    </row>
    <row r="497" spans="1:11" x14ac:dyDescent="0.3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1.5806767789833482</v>
      </c>
      <c r="G498" s="1">
        <f t="shared" ref="G498:K498" si="307">G476</f>
        <v>1.7984344641291177</v>
      </c>
      <c r="H498" s="1">
        <f t="shared" si="307"/>
        <v>1.7507558924308766</v>
      </c>
      <c r="I498" s="1">
        <f t="shared" si="307"/>
        <v>1.6597335151754822</v>
      </c>
      <c r="J498" s="1">
        <f t="shared" si="307"/>
        <v>1.4114579996944689</v>
      </c>
      <c r="K498" s="1">
        <f t="shared" si="307"/>
        <v>1.3740075872337831</v>
      </c>
    </row>
    <row r="499" spans="1:11" x14ac:dyDescent="0.3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2.4500178904932449E-2</v>
      </c>
      <c r="G499" s="1">
        <f t="shared" ref="G499:K499" si="308">IFERROR(G354/G322,0)*G477</f>
        <v>3.504275265231814E-2</v>
      </c>
      <c r="H499" s="1">
        <f t="shared" si="308"/>
        <v>2.4391545935303956E-2</v>
      </c>
      <c r="I499" s="1">
        <f t="shared" si="308"/>
        <v>7.2792138467859341E-2</v>
      </c>
      <c r="J499" s="1">
        <f t="shared" si="308"/>
        <v>0.15479150241320602</v>
      </c>
      <c r="K499" s="1">
        <f t="shared" si="308"/>
        <v>8.035740866985977E-2</v>
      </c>
    </row>
    <row r="500" spans="1:11" x14ac:dyDescent="0.3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1.4522815871362379E-6</v>
      </c>
      <c r="J500" s="1">
        <f t="shared" si="309"/>
        <v>3.4191835851086153E-6</v>
      </c>
      <c r="K500" s="1">
        <f t="shared" si="309"/>
        <v>1.5411763952891571E-6</v>
      </c>
    </row>
    <row r="501" spans="1:11" x14ac:dyDescent="0.3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3.3175225529861643</v>
      </c>
      <c r="G501" s="1">
        <f t="shared" ref="G501:K501" si="310">SUM(G502:G503)</f>
        <v>3.3046632324964782</v>
      </c>
      <c r="H501" s="1">
        <f t="shared" si="310"/>
        <v>4.7994816705574728</v>
      </c>
      <c r="I501" s="1">
        <f t="shared" si="310"/>
        <v>4.6781498693728603</v>
      </c>
      <c r="J501" s="1">
        <f t="shared" si="310"/>
        <v>4.4135893138607045</v>
      </c>
      <c r="K501" s="1">
        <f t="shared" si="310"/>
        <v>4.0403056143406086</v>
      </c>
    </row>
    <row r="502" spans="1:11" x14ac:dyDescent="0.3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3.3175225529861643</v>
      </c>
      <c r="G502" s="6">
        <f>'[1]Electricity and CHPs_IN'!C$44-G361</f>
        <v>3.3046632324964782</v>
      </c>
      <c r="H502" s="6">
        <f>'[1]Electricity and CHPs_IN'!D$44-H361</f>
        <v>4.7994816705574728</v>
      </c>
      <c r="I502" s="6">
        <f>'[1]Electricity and CHPs_IN'!E$44-I361</f>
        <v>4.6781498693728603</v>
      </c>
      <c r="J502" s="6">
        <f>'[1]Electricity and CHPs_IN'!F$44-J361</f>
        <v>4.4135893138607045</v>
      </c>
      <c r="K502" s="6">
        <f>'[1]Electricity and CHPs_IN'!G$44-K361</f>
        <v>4.0403056143406086</v>
      </c>
    </row>
    <row r="503" spans="1:11" x14ac:dyDescent="0.3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</v>
      </c>
      <c r="K503" s="1">
        <f>'[1]Electricity and CHPs_IN'!G$45</f>
        <v>0</v>
      </c>
    </row>
    <row r="504" spans="1:11" x14ac:dyDescent="0.3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3.3175225529861643</v>
      </c>
      <c r="G507" s="1">
        <f t="shared" ref="G507:K507" si="312">SUM(G508:G509)</f>
        <v>3.3046632324964782</v>
      </c>
      <c r="H507" s="1">
        <f t="shared" si="312"/>
        <v>4.7994816705574728</v>
      </c>
      <c r="I507" s="1">
        <f t="shared" si="312"/>
        <v>4.6781498693728603</v>
      </c>
      <c r="J507" s="1">
        <f t="shared" si="312"/>
        <v>4.4135893138607045</v>
      </c>
      <c r="K507" s="1">
        <f t="shared" si="312"/>
        <v>4.0403056143406086</v>
      </c>
    </row>
    <row r="508" spans="1:11" x14ac:dyDescent="0.3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3.3175225529861643</v>
      </c>
      <c r="G508" s="1">
        <f t="shared" ref="G508:K508" si="313">G502</f>
        <v>3.3046632324964782</v>
      </c>
      <c r="H508" s="1">
        <f t="shared" si="313"/>
        <v>4.7994816705574728</v>
      </c>
      <c r="I508" s="1">
        <f t="shared" si="313"/>
        <v>4.6781498693728603</v>
      </c>
      <c r="J508" s="1">
        <f t="shared" si="313"/>
        <v>4.4135893138607045</v>
      </c>
      <c r="K508" s="1">
        <f t="shared" si="313"/>
        <v>4.0403056143406086</v>
      </c>
    </row>
    <row r="509" spans="1:11" x14ac:dyDescent="0.3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0</v>
      </c>
      <c r="K509" s="1">
        <f t="shared" si="314"/>
        <v>0</v>
      </c>
    </row>
    <row r="510" spans="1:11" x14ac:dyDescent="0.3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0.69176635053284308</v>
      </c>
      <c r="G510" s="1">
        <f t="shared" ref="G510:K510" si="315">SUM(G511:G515)</f>
        <v>0.59339087247943922</v>
      </c>
      <c r="H510" s="1">
        <f t="shared" si="315"/>
        <v>3.4897607803502537</v>
      </c>
      <c r="I510" s="1">
        <f t="shared" si="315"/>
        <v>2.5112039707616938</v>
      </c>
      <c r="J510" s="1">
        <f t="shared" si="315"/>
        <v>8.4850925956766083</v>
      </c>
      <c r="K510" s="1">
        <f t="shared" si="315"/>
        <v>10.143797772760774</v>
      </c>
    </row>
    <row r="511" spans="1:11" x14ac:dyDescent="0.3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0.69176635053284308</v>
      </c>
      <c r="G511" s="6">
        <f>'[1]Electricity and CHPs_IN'!C$42-G380</f>
        <v>0.59339087247943922</v>
      </c>
      <c r="H511" s="6">
        <f>'[1]Electricity and CHPs_IN'!D$42-H380</f>
        <v>3.4897607803502537</v>
      </c>
      <c r="I511" s="6">
        <f>'[1]Electricity and CHPs_IN'!E$42-I380</f>
        <v>2.5083927128389618</v>
      </c>
      <c r="J511" s="6">
        <f>'[1]Electricity and CHPs_IN'!F$42-J380</f>
        <v>8.4815189873021772</v>
      </c>
      <c r="K511" s="6">
        <f>'[1]Electricity and CHPs_IN'!G$42-K380</f>
        <v>10.141530200023702</v>
      </c>
    </row>
    <row r="512" spans="1:11" x14ac:dyDescent="0.3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6.6347753115845044E-5</v>
      </c>
      <c r="K512" s="1">
        <f>'[1]Electricity and CHPs_IN'!G$43-K381</f>
        <v>3.6909858434499837E-5</v>
      </c>
    </row>
    <row r="513" spans="1:11" x14ac:dyDescent="0.3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1.3302691197142101E-3</v>
      </c>
      <c r="J513" s="1">
        <f>'[1]Electricity and CHPs_IN'!F$50-J382</f>
        <v>1.8803679719830164E-3</v>
      </c>
      <c r="K513" s="1">
        <f>'[1]Electricity and CHPs_IN'!G$50-K382</f>
        <v>1.3643456816091256E-3</v>
      </c>
    </row>
    <row r="514" spans="1:11" x14ac:dyDescent="0.3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2.264033289029799E-4</v>
      </c>
      <c r="J514" s="1">
        <f>'[1]Electricity and CHPs_IN'!F$53-J383</f>
        <v>2.7644828474596172E-4</v>
      </c>
      <c r="K514" s="1">
        <f>'[1]Electricity and CHPs_IN'!G$53-K383</f>
        <v>1.9039925829687204E-4</v>
      </c>
    </row>
    <row r="515" spans="1:11" x14ac:dyDescent="0.3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1.2545854741149724E-3</v>
      </c>
      <c r="J515" s="1">
        <f>'[1]Electricity and CHPs_IN'!F$56-J384</f>
        <v>1.3504443645859314E-3</v>
      </c>
      <c r="K515" s="1">
        <f>'[1]Electricity and CHPs_IN'!G$56-K384</f>
        <v>6.7591793873237574E-4</v>
      </c>
    </row>
    <row r="516" spans="1:11" x14ac:dyDescent="0.3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9.954559395343452E-4</v>
      </c>
      <c r="J516" s="1">
        <f t="shared" si="316"/>
        <v>2.1566702996592734E-3</v>
      </c>
      <c r="K516" s="1">
        <f t="shared" si="316"/>
        <v>1.4545902821218471E-3</v>
      </c>
    </row>
    <row r="517" spans="1:11" x14ac:dyDescent="0.3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7.874159358544036E-4</v>
      </c>
      <c r="J517" s="1">
        <f>'[1]Electricity and CHPs_IN'!F$46-J397</f>
        <v>1.8240946002837403E-3</v>
      </c>
      <c r="K517" s="1">
        <f>'[1]Electricity and CHPs_IN'!G$46-K397</f>
        <v>1.1835802298809971E-3</v>
      </c>
    </row>
    <row r="518" spans="1:11" x14ac:dyDescent="0.3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2.0804000367994165E-4</v>
      </c>
      <c r="J518" s="1">
        <f>'[1]Electricity and CHPs_IN'!F$57-J398</f>
        <v>3.3257569937553328E-4</v>
      </c>
      <c r="K518" s="1">
        <f>'[1]Electricity and CHPs_IN'!G$57-K398</f>
        <v>2.7101005224085007E-4</v>
      </c>
    </row>
    <row r="519" spans="1:11" x14ac:dyDescent="0.3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0.32978921479969497</v>
      </c>
      <c r="G520" s="13">
        <f t="shared" si="317"/>
        <v>0.32672705468072061</v>
      </c>
      <c r="H520" s="13">
        <f t="shared" si="317"/>
        <v>0.32540757905018614</v>
      </c>
      <c r="I520" s="13">
        <f t="shared" si="317"/>
        <v>0.33031513752883518</v>
      </c>
      <c r="J520" s="13">
        <f t="shared" si="317"/>
        <v>0.33170584005147585</v>
      </c>
      <c r="K520" s="13" t="str">
        <f t="shared" si="317"/>
        <v>-</v>
      </c>
    </row>
    <row r="521" spans="1:11" x14ac:dyDescent="0.3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0.79999999230928687</v>
      </c>
      <c r="G523" s="13">
        <f t="shared" si="318"/>
        <v>0.79999999379341402</v>
      </c>
      <c r="H523" s="13">
        <f t="shared" si="318"/>
        <v>0.79999999651860632</v>
      </c>
      <c r="I523" s="13">
        <f t="shared" si="318"/>
        <v>0.79999998230774871</v>
      </c>
      <c r="J523" s="13">
        <f t="shared" si="318"/>
        <v>0.79999998779052539</v>
      </c>
      <c r="K523" s="13">
        <f t="shared" si="318"/>
        <v>0.79999998989921439</v>
      </c>
    </row>
    <row r="524" spans="1:11" x14ac:dyDescent="0.3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0.34789910607740288</v>
      </c>
      <c r="G524" s="13">
        <f t="shared" ref="G524:K524" si="319">IFERROR(G69/G297,"-")</f>
        <v>0.1509425894858813</v>
      </c>
      <c r="H524" s="13">
        <f t="shared" si="319"/>
        <v>0.25761489369330509</v>
      </c>
      <c r="I524" s="13">
        <f t="shared" si="319"/>
        <v>0.29833539449821911</v>
      </c>
      <c r="J524" s="13">
        <f t="shared" si="319"/>
        <v>0.31057530061899813</v>
      </c>
      <c r="K524" s="13">
        <f t="shared" si="319"/>
        <v>0.31231640268790495</v>
      </c>
    </row>
    <row r="525" spans="1:11" x14ac:dyDescent="0.3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0.10822085594040866</v>
      </c>
      <c r="G525" s="13">
        <f t="shared" ref="G525:K525" si="320">IFERROR(G70/(G298+G411),"-")</f>
        <v>6.5864391918570422E-2</v>
      </c>
      <c r="H525" s="13">
        <f t="shared" si="320"/>
        <v>8.5578743484042319E-2</v>
      </c>
      <c r="I525" s="13">
        <f t="shared" si="320"/>
        <v>0.10046164708354757</v>
      </c>
      <c r="J525" s="13">
        <f t="shared" si="320"/>
        <v>0.10373039599200956</v>
      </c>
      <c r="K525" s="13">
        <f t="shared" si="320"/>
        <v>0.1031517587163843</v>
      </c>
    </row>
    <row r="526" spans="1:11" x14ac:dyDescent="0.3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0.24140642863715928</v>
      </c>
      <c r="G526" s="13">
        <f t="shared" ref="G526:K526" si="321">IFERROR(G71/(G299+G463),"-")</f>
        <v>0.24668331189927323</v>
      </c>
      <c r="H526" s="13">
        <f t="shared" si="321"/>
        <v>0.25291070757130563</v>
      </c>
      <c r="I526" s="13">
        <f t="shared" si="321"/>
        <v>0.26339590346369096</v>
      </c>
      <c r="J526" s="13">
        <f t="shared" si="321"/>
        <v>0.2445811459050404</v>
      </c>
      <c r="K526" s="13">
        <f t="shared" si="321"/>
        <v>0.24776008949383424</v>
      </c>
    </row>
    <row r="527" spans="1:11" x14ac:dyDescent="0.3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0.62255004867293218</v>
      </c>
      <c r="K527" s="13">
        <f t="shared" si="322"/>
        <v>0.62780805356012481</v>
      </c>
    </row>
    <row r="528" spans="1:11" x14ac:dyDescent="0.3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0.3259116662468538</v>
      </c>
      <c r="H528" s="13">
        <f t="shared" si="323"/>
        <v>0.3652870351648968</v>
      </c>
      <c r="I528" s="13">
        <f t="shared" si="323"/>
        <v>0.40393426812234451</v>
      </c>
      <c r="J528" s="13">
        <f t="shared" si="323"/>
        <v>0.37172832948899359</v>
      </c>
      <c r="K528" s="13">
        <f t="shared" si="323"/>
        <v>0.41955106025658884</v>
      </c>
    </row>
    <row r="529" spans="1:11" x14ac:dyDescent="0.3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</v>
      </c>
      <c r="K529" s="13">
        <f t="shared" si="324"/>
        <v>0</v>
      </c>
    </row>
    <row r="530" spans="1:11" x14ac:dyDescent="0.3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0.26337091446622823</v>
      </c>
      <c r="G530" s="13">
        <f t="shared" ref="G530:K530" si="325">IFERROR(G84/SUM(G312,G417),"-")</f>
        <v>0.21182142247167596</v>
      </c>
      <c r="H530" s="13">
        <f t="shared" si="325"/>
        <v>0.20581417485471182</v>
      </c>
      <c r="I530" s="13">
        <f t="shared" si="325"/>
        <v>0.24660023883059701</v>
      </c>
      <c r="J530" s="13">
        <f t="shared" si="325"/>
        <v>0.24928156154539854</v>
      </c>
      <c r="K530" s="13">
        <f t="shared" si="325"/>
        <v>0.25196267617303569</v>
      </c>
    </row>
    <row r="531" spans="1:11" x14ac:dyDescent="0.3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0.3999999999999998</v>
      </c>
      <c r="K531" s="13">
        <f t="shared" si="326"/>
        <v>0.39999999999999969</v>
      </c>
    </row>
    <row r="532" spans="1:11" x14ac:dyDescent="0.3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0.34896566935889672</v>
      </c>
      <c r="G532" s="13">
        <f t="shared" ref="G532:K532" si="327">IFERROR(G86/SUM(G314,G469),"-'")</f>
        <v>0.3519991472721038</v>
      </c>
      <c r="H532" s="13">
        <f t="shared" si="327"/>
        <v>0.35499447085881797</v>
      </c>
      <c r="I532" s="13">
        <f t="shared" si="327"/>
        <v>0.35998951617244734</v>
      </c>
      <c r="J532" s="13">
        <f t="shared" si="327"/>
        <v>0.35968372333236059</v>
      </c>
      <c r="K532" s="13">
        <f t="shared" si="327"/>
        <v>0.35673704172985071</v>
      </c>
    </row>
    <row r="533" spans="1:11" x14ac:dyDescent="0.3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</v>
      </c>
      <c r="K533" s="13">
        <f t="shared" si="329"/>
        <v>0</v>
      </c>
    </row>
    <row r="534" spans="1:11" x14ac:dyDescent="0.3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0.24377642277978898</v>
      </c>
      <c r="G535" s="13">
        <f t="shared" ref="G535:K535" si="331">IFERROR(G89/SUM(G317,G472),"-")</f>
        <v>0.27139779131291197</v>
      </c>
      <c r="H535" s="13">
        <f t="shared" si="331"/>
        <v>0.27429574535782675</v>
      </c>
      <c r="I535" s="13">
        <f t="shared" si="331"/>
        <v>0.27952309608348475</v>
      </c>
      <c r="J535" s="13">
        <f t="shared" si="331"/>
        <v>0.28342215191190434</v>
      </c>
      <c r="K535" s="13">
        <f t="shared" si="331"/>
        <v>0.28891329740967814</v>
      </c>
    </row>
    <row r="536" spans="1:11" x14ac:dyDescent="0.3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0.41999999999999987</v>
      </c>
      <c r="J536" s="13">
        <f t="shared" si="332"/>
        <v>0.43999999999999978</v>
      </c>
      <c r="K536" s="13">
        <f t="shared" si="332"/>
        <v>0.44999999999999957</v>
      </c>
    </row>
    <row r="537" spans="1:11" x14ac:dyDescent="0.3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0.27984135677070537</v>
      </c>
      <c r="G537" s="13">
        <f t="shared" ref="G537:K537" si="333">IFERROR(G91/SUM(G319,G474),"-")</f>
        <v>0.29162259836415577</v>
      </c>
      <c r="H537" s="13">
        <f t="shared" si="333"/>
        <v>0.29449952921786254</v>
      </c>
      <c r="I537" s="13">
        <f t="shared" si="333"/>
        <v>0.29965829577208936</v>
      </c>
      <c r="J537" s="13">
        <f t="shared" si="333"/>
        <v>0.30456051551798458</v>
      </c>
      <c r="K537" s="13">
        <f t="shared" si="333"/>
        <v>0.30998813896122479</v>
      </c>
    </row>
    <row r="538" spans="1:11" x14ac:dyDescent="0.3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0.41999999999999993</v>
      </c>
      <c r="J538" s="13">
        <f t="shared" si="334"/>
        <v>0.43999999999999984</v>
      </c>
      <c r="K538" s="13">
        <f t="shared" si="334"/>
        <v>0.44999999999999984</v>
      </c>
    </row>
    <row r="539" spans="1:11" x14ac:dyDescent="0.3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0.36265874883657079</v>
      </c>
      <c r="G539" s="13">
        <f t="shared" ref="G539:K539" si="335">IFERROR(G93/SUM(G321,G476),"-")</f>
        <v>0.36307755566193028</v>
      </c>
      <c r="H539" s="13">
        <f t="shared" si="335"/>
        <v>0.36352436668600813</v>
      </c>
      <c r="I539" s="13">
        <f t="shared" si="335"/>
        <v>0.36474688990521797</v>
      </c>
      <c r="J539" s="13">
        <f t="shared" si="335"/>
        <v>0.37495546341368291</v>
      </c>
      <c r="K539" s="13">
        <f t="shared" si="335"/>
        <v>0.385175465148687</v>
      </c>
    </row>
    <row r="540" spans="1:11" x14ac:dyDescent="0.3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0.35966281020243607</v>
      </c>
      <c r="G540" s="13">
        <f t="shared" ref="G540:K540" si="336">IFERROR(G94/SUM(G322,G477),"-")</f>
        <v>0.35999905018917816</v>
      </c>
      <c r="H540" s="13">
        <f t="shared" si="336"/>
        <v>0.35996282654215239</v>
      </c>
      <c r="I540" s="13">
        <f t="shared" si="336"/>
        <v>0.35999293591956039</v>
      </c>
      <c r="J540" s="13">
        <f t="shared" si="336"/>
        <v>0.35999477672509606</v>
      </c>
      <c r="K540" s="13">
        <f t="shared" si="336"/>
        <v>0.35997974151448381</v>
      </c>
    </row>
    <row r="541" spans="1:11" x14ac:dyDescent="0.3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0.6000000000000002</v>
      </c>
      <c r="J541" s="13">
        <f t="shared" si="337"/>
        <v>0.61000000000000032</v>
      </c>
      <c r="K541" s="13">
        <f t="shared" si="337"/>
        <v>0.62000000000000022</v>
      </c>
    </row>
    <row r="542" spans="1:11" x14ac:dyDescent="0.3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0.35745695376016584</v>
      </c>
      <c r="G542" s="13">
        <f t="shared" ref="G542:K542" si="338">IFERROR(G129/G357,"-")</f>
        <v>0.3574569537601659</v>
      </c>
      <c r="H542" s="13">
        <f t="shared" si="338"/>
        <v>0.35745695376016595</v>
      </c>
      <c r="I542" s="13">
        <f t="shared" si="338"/>
        <v>0.35745695376016628</v>
      </c>
      <c r="J542" s="13">
        <f t="shared" si="338"/>
        <v>0.35745695376016606</v>
      </c>
      <c r="K542" s="13">
        <f t="shared" si="338"/>
        <v>0.35745695376016612</v>
      </c>
    </row>
    <row r="543" spans="1:11" x14ac:dyDescent="0.3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 t="str">
        <f t="shared" si="339"/>
        <v>-</v>
      </c>
      <c r="K543" s="13" t="str">
        <f t="shared" si="339"/>
        <v>-</v>
      </c>
    </row>
    <row r="544" spans="1:11" x14ac:dyDescent="0.3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3.8247676751840168E-2</v>
      </c>
      <c r="G544" s="13">
        <f t="shared" ref="G544:K544" si="340">IFERROR(G131/SUM(G359,G426),"-")</f>
        <v>3.7721405252876407E-2</v>
      </c>
      <c r="H544" s="13">
        <f t="shared" si="340"/>
        <v>3.7525716852941385E-2</v>
      </c>
      <c r="I544" s="13">
        <f t="shared" si="340"/>
        <v>3.7984289335049687E-2</v>
      </c>
      <c r="J544" s="13">
        <f t="shared" si="340"/>
        <v>3.8108141998037061E-2</v>
      </c>
      <c r="K544" s="13">
        <f t="shared" si="340"/>
        <v>3.8535565386441206E-2</v>
      </c>
    </row>
    <row r="545" spans="2:11" x14ac:dyDescent="0.3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 t="str">
        <f t="shared" si="341"/>
        <v>-</v>
      </c>
      <c r="K545" s="13" t="str">
        <f t="shared" si="341"/>
        <v>-</v>
      </c>
    </row>
    <row r="546" spans="2:11" x14ac:dyDescent="0.3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6.1972767409389957E-2</v>
      </c>
      <c r="G546" s="13">
        <f t="shared" ref="G546:K546" si="342">IFERROR(G133/SUM(G361,G502),"-")</f>
        <v>6.1972767349919328E-2</v>
      </c>
      <c r="H546" s="13">
        <f t="shared" si="342"/>
        <v>6.1972650567355306E-2</v>
      </c>
      <c r="I546" s="13">
        <f t="shared" si="342"/>
        <v>6.197265056735534E-2</v>
      </c>
      <c r="J546" s="13">
        <f t="shared" si="342"/>
        <v>6.1972650567355243E-2</v>
      </c>
      <c r="K546" s="13">
        <f t="shared" si="342"/>
        <v>6.1972650567355354E-2</v>
      </c>
    </row>
    <row r="547" spans="2:11" x14ac:dyDescent="0.3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 t="str">
        <f t="shared" si="343"/>
        <v>-</v>
      </c>
      <c r="K547" s="13" t="str">
        <f t="shared" si="343"/>
        <v>-</v>
      </c>
    </row>
    <row r="548" spans="2:11" x14ac:dyDescent="0.3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0.23247631284894291</v>
      </c>
      <c r="G548" s="13">
        <f t="shared" ref="G548:K548" si="344">IFERROR(G150/SUM(G378,G435),"-")</f>
        <v>0.24874333182203739</v>
      </c>
      <c r="H548" s="13">
        <f t="shared" si="344"/>
        <v>0.25279057604204441</v>
      </c>
      <c r="I548" s="13">
        <f t="shared" si="344"/>
        <v>0.27400674662739788</v>
      </c>
      <c r="J548" s="13">
        <f t="shared" si="344"/>
        <v>0.30444770905658253</v>
      </c>
      <c r="K548" s="13">
        <f t="shared" si="344"/>
        <v>0.30374516663448176</v>
      </c>
    </row>
    <row r="549" spans="2:11" x14ac:dyDescent="0.3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</v>
      </c>
      <c r="K549" s="13">
        <f t="shared" si="345"/>
        <v>0</v>
      </c>
    </row>
    <row r="550" spans="2:11" x14ac:dyDescent="0.3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0.19764348866026912</v>
      </c>
      <c r="G550" s="13">
        <f t="shared" ref="G550:K550" si="346">IFERROR(G152/SUM(G380,G511),"-")</f>
        <v>0.22581898192215163</v>
      </c>
      <c r="H550" s="13">
        <f t="shared" si="346"/>
        <v>0.26806203786314592</v>
      </c>
      <c r="I550" s="13">
        <f t="shared" si="346"/>
        <v>0.33849436306968667</v>
      </c>
      <c r="J550" s="13">
        <f t="shared" si="346"/>
        <v>0.35310493131792109</v>
      </c>
      <c r="K550" s="13">
        <f t="shared" si="346"/>
        <v>0.36769431919725926</v>
      </c>
    </row>
    <row r="551" spans="2:11" x14ac:dyDescent="0.3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</v>
      </c>
      <c r="K551" s="13">
        <f t="shared" si="347"/>
        <v>0</v>
      </c>
    </row>
    <row r="552" spans="2:11" x14ac:dyDescent="0.3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0.21028212278500985</v>
      </c>
      <c r="J552" s="13">
        <f t="shared" si="348"/>
        <v>0.22576612811834745</v>
      </c>
      <c r="K552" s="13">
        <f t="shared" si="348"/>
        <v>0.24192467726520761</v>
      </c>
    </row>
    <row r="553" spans="2:11" x14ac:dyDescent="0.3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3.2096398687771817E-2</v>
      </c>
      <c r="J553" s="13">
        <f t="shared" si="349"/>
        <v>4.4426681991469791E-2</v>
      </c>
      <c r="K553" s="13">
        <f t="shared" si="349"/>
        <v>8.366891307185724E-2</v>
      </c>
    </row>
    <row r="554" spans="2:11" x14ac:dyDescent="0.3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0.32039360206502393</v>
      </c>
      <c r="J554" s="13">
        <f t="shared" si="350"/>
        <v>0.33355518111452881</v>
      </c>
      <c r="K554" s="13">
        <f t="shared" si="350"/>
        <v>0.34531272665688462</v>
      </c>
    </row>
    <row r="555" spans="2:11" x14ac:dyDescent="0.3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0.14999999999999991</v>
      </c>
      <c r="K561" s="13">
        <f t="shared" si="351"/>
        <v>0.14999999999999994</v>
      </c>
    </row>
    <row r="562" spans="2:11" x14ac:dyDescent="0.3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</v>
      </c>
      <c r="K562" s="13">
        <f t="shared" si="352"/>
        <v>0.42000000000000015</v>
      </c>
    </row>
    <row r="563" spans="2:11" x14ac:dyDescent="0.3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0.49499999999999983</v>
      </c>
      <c r="J563" s="13">
        <f t="shared" si="353"/>
        <v>0.55000000000000016</v>
      </c>
      <c r="K563" s="13">
        <f t="shared" si="353"/>
        <v>0.6</v>
      </c>
    </row>
    <row r="564" spans="2:11" x14ac:dyDescent="0.3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0.47500000000000026</v>
      </c>
      <c r="J564" s="13">
        <f t="shared" si="354"/>
        <v>0.54000000000000048</v>
      </c>
      <c r="K564" s="13">
        <f t="shared" si="354"/>
        <v>0.57500000000000051</v>
      </c>
    </row>
    <row r="565" spans="2:11" x14ac:dyDescent="0.3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0.69999925077828418</v>
      </c>
      <c r="G565" s="13">
        <f t="shared" si="355"/>
        <v>0.69973505105656053</v>
      </c>
      <c r="H565" s="13">
        <f t="shared" si="355"/>
        <v>0.69968244308648553</v>
      </c>
      <c r="I565" s="13">
        <f t="shared" si="355"/>
        <v>0.69965608888348729</v>
      </c>
      <c r="J565" s="13">
        <f t="shared" si="355"/>
        <v>0.69972840528605684</v>
      </c>
      <c r="K565" s="13">
        <f t="shared" si="355"/>
        <v>0.69937634584327701</v>
      </c>
    </row>
    <row r="566" spans="2:11" x14ac:dyDescent="0.3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0.86672648279051168</v>
      </c>
      <c r="G566" s="13">
        <f t="shared" si="355"/>
        <v>0.86682870553237745</v>
      </c>
      <c r="H566" s="13" t="str">
        <f t="shared" si="355"/>
        <v>-</v>
      </c>
      <c r="I566" s="13" t="str">
        <f t="shared" si="355"/>
        <v>-</v>
      </c>
      <c r="J566" s="13" t="str">
        <f t="shared" si="355"/>
        <v>-</v>
      </c>
      <c r="K566" s="13">
        <f t="shared" si="355"/>
        <v>0</v>
      </c>
    </row>
    <row r="567" spans="2:11" x14ac:dyDescent="0.3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0.89390710920358896</v>
      </c>
      <c r="G567" s="13">
        <f t="shared" si="355"/>
        <v>0.89399985331954135</v>
      </c>
      <c r="H567" s="13" t="str">
        <f t="shared" si="355"/>
        <v>-</v>
      </c>
      <c r="I567" s="13" t="str">
        <f t="shared" si="355"/>
        <v>-</v>
      </c>
      <c r="J567" s="13" t="str">
        <f t="shared" si="355"/>
        <v>-</v>
      </c>
      <c r="K567" s="13">
        <f t="shared" si="355"/>
        <v>0</v>
      </c>
    </row>
    <row r="568" spans="2:11" x14ac:dyDescent="0.3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0.9034452503762026</v>
      </c>
      <c r="G568" s="13">
        <f t="shared" si="355"/>
        <v>0.90351175916527016</v>
      </c>
      <c r="H568" s="13">
        <f t="shared" si="355"/>
        <v>0.90356860656965243</v>
      </c>
      <c r="I568" s="13">
        <f t="shared" si="355"/>
        <v>0.90411303417453082</v>
      </c>
      <c r="J568" s="13">
        <f t="shared" si="355"/>
        <v>0.90413876690907347</v>
      </c>
      <c r="K568" s="13">
        <f t="shared" si="355"/>
        <v>0.90412176238254194</v>
      </c>
    </row>
    <row r="569" spans="2:11" x14ac:dyDescent="0.3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0.9035711825633479</v>
      </c>
      <c r="G569" s="13">
        <f t="shared" si="355"/>
        <v>0.9036294818007875</v>
      </c>
      <c r="H569" s="13">
        <f t="shared" si="355"/>
        <v>0.90364293047861866</v>
      </c>
      <c r="I569" s="13">
        <f t="shared" si="355"/>
        <v>0.90426382095437996</v>
      </c>
      <c r="J569" s="13">
        <f t="shared" si="355"/>
        <v>0.90425718045258152</v>
      </c>
      <c r="K569" s="13">
        <f t="shared" si="355"/>
        <v>0.90426146030751653</v>
      </c>
    </row>
    <row r="570" spans="2:11" x14ac:dyDescent="0.3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0.9035712063313116</v>
      </c>
      <c r="G570" s="13">
        <f t="shared" si="355"/>
        <v>0.90362812283598537</v>
      </c>
      <c r="H570" s="13">
        <f t="shared" si="355"/>
        <v>0.90363831687739926</v>
      </c>
      <c r="I570" s="13">
        <f t="shared" si="355"/>
        <v>0.90426382492959123</v>
      </c>
      <c r="J570" s="13">
        <f t="shared" si="355"/>
        <v>0.90425742461237191</v>
      </c>
      <c r="K570" s="13">
        <f t="shared" si="355"/>
        <v>0.90426148858969146</v>
      </c>
    </row>
    <row r="571" spans="2:11" x14ac:dyDescent="0.3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0.90344857182999183</v>
      </c>
      <c r="G571" s="13">
        <f t="shared" si="355"/>
        <v>0.90351632112577962</v>
      </c>
      <c r="H571" s="13">
        <f t="shared" si="355"/>
        <v>0.90357941794354313</v>
      </c>
      <c r="I571" s="13">
        <f t="shared" si="355"/>
        <v>0.90411036266155342</v>
      </c>
      <c r="J571" s="13">
        <f t="shared" si="355"/>
        <v>0.90407774320029244</v>
      </c>
      <c r="K571" s="13">
        <f t="shared" si="355"/>
        <v>0.90398603824740065</v>
      </c>
    </row>
    <row r="572" spans="2:11" x14ac:dyDescent="0.3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0.59933758380304902</v>
      </c>
      <c r="G573" s="4">
        <f t="shared" ref="G573:K573" si="356">IFERROR(G210/G440,"-")</f>
        <v>0.44384057455748538</v>
      </c>
      <c r="H573" s="4">
        <f t="shared" si="356"/>
        <v>0.53777688590798778</v>
      </c>
      <c r="I573" s="4">
        <f t="shared" si="356"/>
        <v>0.85433502407201733</v>
      </c>
      <c r="J573" s="4">
        <f t="shared" si="356"/>
        <v>0.78875105267049084</v>
      </c>
      <c r="K573" s="4">
        <f t="shared" si="356"/>
        <v>0.81189768369356652</v>
      </c>
    </row>
    <row r="574" spans="2:11" x14ac:dyDescent="0.3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0.85445501111132516</v>
      </c>
      <c r="G575" s="4">
        <f t="shared" ref="G575:K575" si="358">IFERROR(G218/G448,"-")</f>
        <v>0.85445501111132505</v>
      </c>
      <c r="H575" s="4">
        <f t="shared" si="358"/>
        <v>0.85445501111132494</v>
      </c>
      <c r="I575" s="4">
        <f t="shared" si="358"/>
        <v>0.85445501111132482</v>
      </c>
      <c r="J575" s="4">
        <f t="shared" si="358"/>
        <v>0.85445501111132616</v>
      </c>
      <c r="K575" s="4">
        <f t="shared" si="358"/>
        <v>0.85445501111132538</v>
      </c>
    </row>
    <row r="576" spans="2:11" x14ac:dyDescent="0.3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0.70000000000000062</v>
      </c>
      <c r="G576" s="4">
        <f t="shared" ref="G576:K576" si="359">IFERROR(G224/G454,"-")</f>
        <v>0.70000000000000018</v>
      </c>
      <c r="H576" s="4">
        <f t="shared" si="359"/>
        <v>0.70000000000000018</v>
      </c>
      <c r="I576" s="4">
        <f t="shared" si="359"/>
        <v>0.69999999999999962</v>
      </c>
      <c r="J576" s="4">
        <f t="shared" si="359"/>
        <v>0.70000000000000029</v>
      </c>
      <c r="K576" s="4">
        <f t="shared" si="359"/>
        <v>0.69999999999999984</v>
      </c>
    </row>
    <row r="577" spans="2:11" x14ac:dyDescent="0.3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x14ac:dyDescent="0.3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</v>
      </c>
      <c r="K578">
        <f t="shared" si="361"/>
        <v>0.8500000000000002</v>
      </c>
    </row>
    <row r="579" spans="2:11" x14ac:dyDescent="0.3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3.0000000000000022</v>
      </c>
      <c r="H579" s="4">
        <f t="shared" si="362"/>
        <v>3.0000000000000004</v>
      </c>
      <c r="I579" s="4">
        <f t="shared" si="362"/>
        <v>2.9999999999999969</v>
      </c>
      <c r="J579" s="4">
        <f t="shared" si="362"/>
        <v>3.0000000000000022</v>
      </c>
      <c r="K579" s="4">
        <f t="shared" si="362"/>
        <v>2.9999999999999978</v>
      </c>
    </row>
    <row r="580" spans="2:11" x14ac:dyDescent="0.3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0.60241013178238134</v>
      </c>
      <c r="G580" s="3">
        <f>[1]Other_transformation!C$5</f>
        <v>0</v>
      </c>
      <c r="H580" s="3">
        <f>[1]Other_transformation!D$5</f>
        <v>0.55201217060559693</v>
      </c>
      <c r="I580" s="3">
        <f>[1]Other_transformation!E$5</f>
        <v>1.3862529346062055E-4</v>
      </c>
      <c r="J580" s="3">
        <f>[1]Other_transformation!F$5</f>
        <v>8.9670000996954649E-5</v>
      </c>
      <c r="K580" s="3">
        <f>[1]Other_transformation!G$5</f>
        <v>6.2738386429726659E-5</v>
      </c>
    </row>
    <row r="581" spans="2:11" x14ac:dyDescent="0.3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0.60241013178238134</v>
      </c>
      <c r="G581" s="1">
        <f t="shared" ref="G581:K581" si="363">G580</f>
        <v>0</v>
      </c>
      <c r="H581" s="1">
        <f t="shared" si="363"/>
        <v>0.55201217060559693</v>
      </c>
      <c r="I581" s="1">
        <f t="shared" si="363"/>
        <v>1.3862529346062055E-4</v>
      </c>
      <c r="J581" s="1">
        <f t="shared" si="363"/>
        <v>8.9670000996954649E-5</v>
      </c>
      <c r="K581" s="1">
        <f t="shared" si="363"/>
        <v>6.2738386429726659E-5</v>
      </c>
    </row>
    <row r="582" spans="2:11" x14ac:dyDescent="0.3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0.60241013178238134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0.55201217060559693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1.3862529346062055E-4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8.9670000996954649E-5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6.2738386429726659E-5</v>
      </c>
    </row>
    <row r="583" spans="2:11" x14ac:dyDescent="0.3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0</v>
      </c>
    </row>
    <row r="584" spans="2:11" x14ac:dyDescent="0.3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0.23493995139512852</v>
      </c>
      <c r="G584" s="3">
        <f t="shared" ref="G584:K584" si="364">G585</f>
        <v>0</v>
      </c>
      <c r="H584" s="3">
        <f t="shared" si="364"/>
        <v>0.21528474653618274</v>
      </c>
      <c r="I584" s="3">
        <f t="shared" si="364"/>
        <v>5.4063864449641922E-5</v>
      </c>
      <c r="J584" s="3">
        <f t="shared" si="364"/>
        <v>3.4971300388812248E-5</v>
      </c>
      <c r="K584" s="3">
        <f t="shared" si="364"/>
        <v>2.4467970707593389E-5</v>
      </c>
    </row>
    <row r="585" spans="2:11" x14ac:dyDescent="0.3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0.23493995139512852</v>
      </c>
      <c r="G585" s="1">
        <f t="shared" ref="G585:K585" si="365">SUM(G586:G587)</f>
        <v>0</v>
      </c>
      <c r="H585" s="1">
        <f t="shared" si="365"/>
        <v>0.21528474653618274</v>
      </c>
      <c r="I585" s="1">
        <f t="shared" si="365"/>
        <v>5.4063864449641922E-5</v>
      </c>
      <c r="J585" s="1">
        <f t="shared" si="365"/>
        <v>3.4971300388812248E-5</v>
      </c>
      <c r="K585" s="1">
        <f t="shared" si="365"/>
        <v>2.4467970707593389E-5</v>
      </c>
    </row>
    <row r="586" spans="2:11" x14ac:dyDescent="0.3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0.23493995139512852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0.21528474653618274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5.4063864449641922E-5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3.4971300388812248E-5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2.4467970707593389E-5</v>
      </c>
    </row>
    <row r="587" spans="2:11" x14ac:dyDescent="0.3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</v>
      </c>
    </row>
    <row r="588" spans="2:11" x14ac:dyDescent="0.3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1.7584351746727693</v>
      </c>
      <c r="G588" s="3">
        <f t="shared" ref="G588:K588" si="366">G589+G592</f>
        <v>0</v>
      </c>
      <c r="H588" s="3">
        <f t="shared" si="366"/>
        <v>1.6113235259977383</v>
      </c>
      <c r="I588" s="3">
        <f t="shared" si="366"/>
        <v>4.0464723161155069E-4</v>
      </c>
      <c r="J588" s="3">
        <f t="shared" si="366"/>
        <v>2.6035158334192335E-4</v>
      </c>
      <c r="K588" s="3">
        <f t="shared" si="366"/>
        <v>1.8199499213365476E-4</v>
      </c>
    </row>
    <row r="589" spans="2:11" x14ac:dyDescent="0.3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1.7165676705138939</v>
      </c>
      <c r="G589" s="1">
        <f t="shared" ref="G589:K589" si="367">SUM(G590:G591)</f>
        <v>0</v>
      </c>
      <c r="H589" s="1">
        <f t="shared" si="367"/>
        <v>1.5729586801406494</v>
      </c>
      <c r="I589" s="1">
        <f t="shared" si="367"/>
        <v>3.9501277371603756E-4</v>
      </c>
      <c r="J589" s="1">
        <f t="shared" si="367"/>
        <v>2.555146678408219E-4</v>
      </c>
      <c r="K589" s="1">
        <f t="shared" si="367"/>
        <v>1.7877303213150608E-4</v>
      </c>
    </row>
    <row r="590" spans="2:11" x14ac:dyDescent="0.3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1.7165676705138939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1.5729586801406494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3.9501277371603756E-4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2.555146678408219E-4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1.7877303213150608E-4</v>
      </c>
    </row>
    <row r="591" spans="2:11" x14ac:dyDescent="0.3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0</v>
      </c>
    </row>
    <row r="592" spans="2:11" x14ac:dyDescent="0.3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4.1867504158875489E-2</v>
      </c>
      <c r="G592" s="1">
        <f t="shared" ref="G592:K592" si="368">SUM(G593:G594)</f>
        <v>0</v>
      </c>
      <c r="H592" s="1">
        <f t="shared" si="368"/>
        <v>3.8364845857088985E-2</v>
      </c>
      <c r="I592" s="1">
        <f t="shared" si="368"/>
        <v>9.6344578955131166E-6</v>
      </c>
      <c r="J592" s="1">
        <f t="shared" si="368"/>
        <v>4.8369155011014657E-6</v>
      </c>
      <c r="K592" s="1">
        <f t="shared" si="368"/>
        <v>3.2219600021486774E-6</v>
      </c>
    </row>
    <row r="593" spans="2:11" x14ac:dyDescent="0.3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4.1867504158875489E-2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3.8364845857088985E-2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9.6344578955131166E-6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4.8369155011014657E-6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3.2219600021486774E-6</v>
      </c>
    </row>
    <row r="594" spans="2:11" x14ac:dyDescent="0.3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</v>
      </c>
    </row>
    <row r="595" spans="2:11" x14ac:dyDescent="0.3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0.47619047619047655</v>
      </c>
      <c r="G596" s="4" t="str">
        <f t="shared" ref="G596:K597" si="369">IFERROR(SUM(G582,G586)/SUM(G590,G593),"-")</f>
        <v>-</v>
      </c>
      <c r="H596" s="4">
        <f t="shared" si="369"/>
        <v>0.47619047619047583</v>
      </c>
      <c r="I596" s="4">
        <f t="shared" si="369"/>
        <v>0.47619047619047677</v>
      </c>
      <c r="J596" s="4">
        <f t="shared" si="369"/>
        <v>0.47874224456731551</v>
      </c>
      <c r="K596" s="4">
        <f t="shared" si="369"/>
        <v>0.479168993140629</v>
      </c>
    </row>
    <row r="597" spans="2:11" x14ac:dyDescent="0.3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 t="str">
        <f t="shared" si="369"/>
        <v>-</v>
      </c>
    </row>
    <row r="598" spans="2:11" x14ac:dyDescent="0.3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3.5904607072020499E-2</v>
      </c>
      <c r="G598" s="1">
        <f>[1]Other_transformation!C$12</f>
        <v>0</v>
      </c>
      <c r="H598" s="1">
        <f>[1]Other_transformation!D$12</f>
        <v>4.2725931956275859E-5</v>
      </c>
      <c r="I598" s="1">
        <f>[1]Other_transformation!E$12</f>
        <v>1.4394139406630174E-5</v>
      </c>
      <c r="J598" s="1">
        <f>[1]Other_transformation!F$12</f>
        <v>2.0441186433744954E-5</v>
      </c>
      <c r="K598" s="1">
        <f>[1]Other_transformation!G$12</f>
        <v>1.3338461849318469E-5</v>
      </c>
    </row>
    <row r="599" spans="2:11" x14ac:dyDescent="0.3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3.5904607072020499E-2</v>
      </c>
      <c r="G599" s="1">
        <f t="shared" ref="G599:K599" si="370">SUM(G600:G601)</f>
        <v>0</v>
      </c>
      <c r="H599" s="1">
        <f t="shared" si="370"/>
        <v>4.2725931956275859E-5</v>
      </c>
      <c r="I599" s="1">
        <f t="shared" si="370"/>
        <v>1.4394139406630174E-5</v>
      </c>
      <c r="J599" s="1">
        <f t="shared" si="370"/>
        <v>2.0441186433744954E-5</v>
      </c>
      <c r="K599" s="1">
        <f t="shared" si="370"/>
        <v>1.3338461849318469E-5</v>
      </c>
    </row>
    <row r="600" spans="2:11" x14ac:dyDescent="0.3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3.5904607072020499E-2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4.2725931956275859E-5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1.4394139406630174E-5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2.0441186433744954E-5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1.3338461849318469E-5</v>
      </c>
    </row>
    <row r="601" spans="2:11" x14ac:dyDescent="0.3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3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0.13392418437863651</v>
      </c>
      <c r="G602" s="3">
        <f t="shared" ref="G602:K602" si="372">G603+G606</f>
        <v>0</v>
      </c>
      <c r="H602" s="3">
        <f t="shared" si="372"/>
        <v>1.5936772619690894E-4</v>
      </c>
      <c r="I602" s="3">
        <f t="shared" si="372"/>
        <v>5.3690139986730557E-5</v>
      </c>
      <c r="J602" s="3">
        <f t="shared" si="372"/>
        <v>7.624562539786865E-5</v>
      </c>
      <c r="K602" s="3">
        <f t="shared" si="372"/>
        <v>4.9752462697957884E-5</v>
      </c>
    </row>
    <row r="603" spans="2:11" x14ac:dyDescent="0.3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7.5040628780522881E-2</v>
      </c>
      <c r="G603" s="1">
        <f t="shared" ref="G603:K603" si="373">SUM(G604:G605)</f>
        <v>0</v>
      </c>
      <c r="H603" s="1">
        <f t="shared" si="373"/>
        <v>8.9297197788616508E-5</v>
      </c>
      <c r="I603" s="1">
        <f t="shared" si="373"/>
        <v>3.0083751359857073E-5</v>
      </c>
      <c r="J603" s="1">
        <f t="shared" si="373"/>
        <v>4.2722079646526924E-5</v>
      </c>
      <c r="K603" s="1">
        <f t="shared" si="373"/>
        <v>2.7877385265075587E-5</v>
      </c>
    </row>
    <row r="604" spans="2:11" x14ac:dyDescent="0.3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7.5040628780522881E-2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8.9297197788616508E-5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3.0083751359857073E-5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4.2722079646526924E-5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2.7877385265075587E-5</v>
      </c>
    </row>
    <row r="605" spans="2:11" x14ac:dyDescent="0.3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3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5.8883555598113625E-2</v>
      </c>
      <c r="G606" s="1">
        <f t="shared" ref="G606:K606" si="374">SUM(G607:G608)</f>
        <v>0</v>
      </c>
      <c r="H606" s="1">
        <f t="shared" si="374"/>
        <v>7.0070528408292435E-5</v>
      </c>
      <c r="I606" s="1">
        <f t="shared" si="374"/>
        <v>2.3606388626873484E-5</v>
      </c>
      <c r="J606" s="1">
        <f t="shared" si="374"/>
        <v>3.3523545751341719E-5</v>
      </c>
      <c r="K606" s="1">
        <f t="shared" si="374"/>
        <v>2.1875077432882297E-5</v>
      </c>
    </row>
    <row r="607" spans="2:11" x14ac:dyDescent="0.3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5.8883555598113625E-2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7.0070528408292435E-5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2.3606388626873484E-5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3.3523545751341719E-5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2.1875077432882297E-5</v>
      </c>
    </row>
    <row r="608" spans="2:11" x14ac:dyDescent="0.3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3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0.26809651474530821</v>
      </c>
      <c r="G610" t="str">
        <f t="shared" ref="G610:K611" si="375">IFERROR(G600/SUM(G604,G607),"-")</f>
        <v>-</v>
      </c>
      <c r="H610">
        <f t="shared" si="375"/>
        <v>0.26809651474530832</v>
      </c>
      <c r="I610">
        <f t="shared" si="375"/>
        <v>0.26809651474530827</v>
      </c>
      <c r="J610">
        <f t="shared" si="375"/>
        <v>0.26809651474530843</v>
      </c>
      <c r="K610">
        <f t="shared" si="375"/>
        <v>0.26809651474530832</v>
      </c>
    </row>
    <row r="611" spans="2:11" x14ac:dyDescent="0.3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 x14ac:dyDescent="0.3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6.9573843287234221</v>
      </c>
      <c r="G612" s="3">
        <f t="shared" ref="G612" si="376">G613+G614+G619</f>
        <v>8.9476367213706283</v>
      </c>
      <c r="H612" s="3">
        <f t="shared" ref="H612" si="377">H613+H614+H619</f>
        <v>8.7385130922681657</v>
      </c>
      <c r="I612" s="3">
        <f t="shared" ref="I612" si="378">I613+I614+I619</f>
        <v>8.7570780262441534</v>
      </c>
      <c r="J612" s="3">
        <f t="shared" ref="J612" si="379">J613+J614+J619</f>
        <v>8.6133843567973027</v>
      </c>
      <c r="K612" s="3">
        <f t="shared" ref="K612" si="380">K613+K614+K619</f>
        <v>8.4639354588139515</v>
      </c>
    </row>
    <row r="613" spans="2:11" x14ac:dyDescent="0.3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1.3280004355386967</v>
      </c>
      <c r="G613" s="1">
        <f>[1]Other_transformation!C$19</f>
        <v>3.3104687536437738</v>
      </c>
      <c r="H613" s="1">
        <f>[1]Other_transformation!D$19</f>
        <v>3.3104700575789621</v>
      </c>
      <c r="I613" s="1">
        <f>[1]Other_transformation!E$19</f>
        <v>3.310481238476898</v>
      </c>
      <c r="J613" s="1">
        <f>[1]Other_transformation!F$19</f>
        <v>3.3104843417116459</v>
      </c>
      <c r="K613" s="1">
        <f>[1]Other_transformation!G$19</f>
        <v>3.4856860002212189</v>
      </c>
    </row>
    <row r="614" spans="2:11" x14ac:dyDescent="0.3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5.6293838931847251</v>
      </c>
      <c r="G614" s="1">
        <f>[1]Other_transformation!C$20</f>
        <v>5.637167967726854</v>
      </c>
      <c r="H614" s="1">
        <f>[1]Other_transformation!D$20</f>
        <v>5.4280001790035612</v>
      </c>
      <c r="I614" s="1">
        <f>[1]Other_transformation!E$20</f>
        <v>5.4465651881057164</v>
      </c>
      <c r="J614" s="1">
        <f>[1]Other_transformation!F$20</f>
        <v>5.3028465953636434</v>
      </c>
      <c r="K614" s="1">
        <f>[1]Other_transformation!G$20</f>
        <v>4.9781888768354481</v>
      </c>
    </row>
    <row r="615" spans="2:11" x14ac:dyDescent="0.3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5.6293838931847251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5.637167967726854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5.4280001790035612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5.4465651881057164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5.3025546124034086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4.9778877339443213</v>
      </c>
    </row>
    <row r="616" spans="2:11" x14ac:dyDescent="0.3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2.9198296023479634E-4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3.0114289112699068E-4</v>
      </c>
    </row>
    <row r="618" spans="2:11" x14ac:dyDescent="0.3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3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0</v>
      </c>
      <c r="H619" s="1">
        <f>[1]Other_transformation!D$21</f>
        <v>4.2855685641839774E-5</v>
      </c>
      <c r="I619" s="1">
        <f>[1]Other_transformation!E$21</f>
        <v>3.1599661537766651E-5</v>
      </c>
      <c r="J619" s="1">
        <f>[1]Other_transformation!F$21</f>
        <v>5.3419722013833898E-5</v>
      </c>
      <c r="K619" s="1">
        <f>[1]Other_transformation!G$21</f>
        <v>6.0581757283016299E-5</v>
      </c>
    </row>
    <row r="620" spans="2:11" x14ac:dyDescent="0.3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0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4.2855685641839774E-5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3.1599661537766651E-5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5.3419722013833898E-5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6.0581757283016299E-5</v>
      </c>
    </row>
    <row r="621" spans="2:11" x14ac:dyDescent="0.3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3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0.11258767786369436</v>
      </c>
      <c r="G622" s="3">
        <f t="shared" ref="G622" si="381">G623+G624+G629</f>
        <v>0.11274335935453711</v>
      </c>
      <c r="H622" s="3">
        <f t="shared" ref="H622" si="382">H623+H624+H629</f>
        <v>0.10856031038240796</v>
      </c>
      <c r="I622" s="3">
        <f t="shared" ref="I622" si="383">I623+I624+I629</f>
        <v>0.10893130376211423</v>
      </c>
      <c r="J622" s="3">
        <f t="shared" ref="J622" si="384">J623+J624+J629</f>
        <v>0.10605201985387964</v>
      </c>
      <c r="K622" s="3">
        <f t="shared" ref="K622" si="385">K623+K624+K629</f>
        <v>9.9559132990013108E-2</v>
      </c>
    </row>
    <row r="623" spans="2:11" x14ac:dyDescent="0.3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0.11258767786369436</v>
      </c>
      <c r="G624" s="1">
        <f t="shared" ref="G624:K624" si="386">SUM(G625:G628)</f>
        <v>0.11274335935453711</v>
      </c>
      <c r="H624" s="1">
        <f t="shared" si="386"/>
        <v>0.10856000358007128</v>
      </c>
      <c r="I624" s="1">
        <f t="shared" si="386"/>
        <v>0.10893130376211423</v>
      </c>
      <c r="J624" s="1">
        <f t="shared" si="386"/>
        <v>0.1060510922480682</v>
      </c>
      <c r="K624" s="1">
        <f t="shared" si="386"/>
        <v>9.9557754678886348E-2</v>
      </c>
    </row>
    <row r="625" spans="2:11" x14ac:dyDescent="0.3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0.11258767786369436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0.11274335935453711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0.10856000358007128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0.10893130376211423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0.1060510922480682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9.9557754678886348E-2</v>
      </c>
    </row>
    <row r="626" spans="2:11" x14ac:dyDescent="0.3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3.0680233668165122E-7</v>
      </c>
      <c r="I629" s="1">
        <f t="shared" si="387"/>
        <v>0</v>
      </c>
      <c r="J629" s="1">
        <f t="shared" si="387"/>
        <v>9.2760581143611083E-7</v>
      </c>
      <c r="K629" s="1">
        <f t="shared" si="387"/>
        <v>1.3783111267567125E-6</v>
      </c>
    </row>
    <row r="630" spans="2:11" x14ac:dyDescent="0.3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3.0680233668165122E-7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9.2760581143611083E-7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1.3783111267567125E-6</v>
      </c>
    </row>
    <row r="631" spans="2:11" x14ac:dyDescent="0.3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3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0</v>
      </c>
      <c r="H632" s="3">
        <f t="shared" ref="H632" si="389">H633+H634+H639</f>
        <v>5.1426822770207734E-6</v>
      </c>
      <c r="I632" s="3">
        <f t="shared" ref="I632" si="390">I633+I634+I639</f>
        <v>2.1807987139414786E-6</v>
      </c>
      <c r="J632" s="3">
        <f t="shared" ref="J632" si="391">J633+J634+J639</f>
        <v>5.9851969151299711E-6</v>
      </c>
      <c r="K632" s="3">
        <f t="shared" ref="K632" si="392">K633+K634+K639</f>
        <v>6.8852233426505627E-6</v>
      </c>
    </row>
    <row r="633" spans="2:11" x14ac:dyDescent="0.3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0</v>
      </c>
      <c r="H639" s="1">
        <f t="shared" ref="H639" si="399">SUM(H640:H641)</f>
        <v>5.1426822770207734E-6</v>
      </c>
      <c r="I639" s="1">
        <f t="shared" ref="I639" si="400">SUM(I640:I641)</f>
        <v>2.1807987139414786E-6</v>
      </c>
      <c r="J639" s="1">
        <f t="shared" ref="J639" si="401">SUM(J640:J641)</f>
        <v>5.9851969151299711E-6</v>
      </c>
      <c r="K639" s="1">
        <f t="shared" ref="K639" si="402">SUM(K640:K641)</f>
        <v>6.8852233426505627E-6</v>
      </c>
    </row>
    <row r="640" spans="2:11" x14ac:dyDescent="0.3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0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5.1426822770207734E-6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2.1807987139414786E-6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5.9851969151299711E-6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6.8852233426505627E-6</v>
      </c>
    </row>
    <row r="641" spans="2:11" x14ac:dyDescent="0.3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3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13.477404751122281</v>
      </c>
      <c r="G642" s="3">
        <f t="shared" ref="G642" si="403">G643+G644+G649</f>
        <v>19.160648301072655</v>
      </c>
      <c r="H642" s="3">
        <f t="shared" ref="H642" si="404">H643+H644+H649</f>
        <v>18.801060813349554</v>
      </c>
      <c r="I642" s="3">
        <f t="shared" ref="I642" si="405">I643+I644+I649</f>
        <v>18.832998802164191</v>
      </c>
      <c r="J642" s="3">
        <f t="shared" ref="J642" si="406">J643+J644+J649</f>
        <v>18.5858383545614</v>
      </c>
      <c r="K642" s="3">
        <f t="shared" ref="K642" si="407">K643+K644+K649</f>
        <v>18.528696345242871</v>
      </c>
    </row>
    <row r="643" spans="2:11" x14ac:dyDescent="0.3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3.7980812456406681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9.4679406354211633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9.4679443646758177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9.4679763420439169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9.4679852172953023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9.969061960632672</v>
      </c>
    </row>
    <row r="644" spans="2:11" x14ac:dyDescent="0.3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9.6793235054816122</v>
      </c>
      <c r="G644" s="1">
        <f t="shared" ref="G644" si="408">SUM(G645:G648)</f>
        <v>9.6927076656514917</v>
      </c>
      <c r="H644" s="1">
        <f t="shared" ref="H644" si="409">SUM(H645:H648)</f>
        <v>9.3330585934981229</v>
      </c>
      <c r="I644" s="1">
        <f t="shared" ref="I644" si="410">SUM(I645:I648)</f>
        <v>9.3649798005771974</v>
      </c>
      <c r="J644" s="1">
        <f t="shared" ref="J644" si="411">SUM(J645:J648)</f>
        <v>9.117781020641381</v>
      </c>
      <c r="K644" s="1">
        <f t="shared" ref="K644" si="412">SUM(K645:K648)</f>
        <v>8.5595525992378665</v>
      </c>
    </row>
    <row r="645" spans="2:11" x14ac:dyDescent="0.3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9.6793235054816122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9.6927076656514917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9.3330585934981229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9.3649798005771974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9.1173639021267601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8.5591223951076856</v>
      </c>
    </row>
    <row r="646" spans="2:11" x14ac:dyDescent="0.3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4.1711851462113744E-4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4.3020413018141491E-4</v>
      </c>
    </row>
    <row r="648" spans="2:11" x14ac:dyDescent="0.3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3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0</v>
      </c>
      <c r="H649" s="1">
        <f t="shared" ref="H649" si="414">SUM(H650:H651)</f>
        <v>5.7855175616483677E-5</v>
      </c>
      <c r="I649" s="1">
        <f t="shared" ref="I649" si="415">SUM(I650:I651)</f>
        <v>4.2659543075984932E-5</v>
      </c>
      <c r="J649" s="1">
        <f t="shared" ref="J649" si="416">SUM(J650:J651)</f>
        <v>7.2116624718675701E-5</v>
      </c>
      <c r="K649" s="1">
        <f t="shared" ref="K649" si="417">SUM(K650:K651)</f>
        <v>8.1785372332071903E-5</v>
      </c>
    </row>
    <row r="650" spans="2:11" x14ac:dyDescent="0.3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0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5.7855175616483677E-5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4.2659543075984932E-5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7.2116624718675701E-5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8.1785372332071903E-5</v>
      </c>
    </row>
    <row r="651" spans="2:11" x14ac:dyDescent="0.3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3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0.34965034965035008</v>
      </c>
      <c r="G653" s="4">
        <f t="shared" si="418"/>
        <v>0.34965034965035074</v>
      </c>
      <c r="H653" s="4">
        <f t="shared" si="418"/>
        <v>0.34965034965035013</v>
      </c>
      <c r="I653" s="4">
        <f t="shared" si="418"/>
        <v>0.34965034965035008</v>
      </c>
      <c r="J653" s="4">
        <f t="shared" si="418"/>
        <v>0.34965034965034986</v>
      </c>
      <c r="K653" s="4">
        <f t="shared" si="418"/>
        <v>0.34965034965035013</v>
      </c>
    </row>
    <row r="654" spans="2:11" x14ac:dyDescent="0.3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0.59322033898305138</v>
      </c>
      <c r="G654" s="4">
        <f t="shared" si="419"/>
        <v>0.5932203389830506</v>
      </c>
      <c r="H654" s="4">
        <f t="shared" si="419"/>
        <v>0.59322033898305082</v>
      </c>
      <c r="I654" s="4">
        <f t="shared" si="419"/>
        <v>0.59322033898305104</v>
      </c>
      <c r="J654" s="4">
        <f t="shared" si="419"/>
        <v>0.59322033898305193</v>
      </c>
      <c r="K654" s="4">
        <f t="shared" si="419"/>
        <v>0.59322033898305138</v>
      </c>
    </row>
    <row r="655" spans="2:11" x14ac:dyDescent="0.3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0.70000000000000029</v>
      </c>
      <c r="K656" s="4">
        <f t="shared" si="419"/>
        <v>0.70000000000000051</v>
      </c>
    </row>
    <row r="657" spans="2:11" x14ac:dyDescent="0.3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 x14ac:dyDescent="0.3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 t="str">
        <f t="shared" si="420"/>
        <v>-</v>
      </c>
      <c r="H658" s="4">
        <f t="shared" si="420"/>
        <v>0.83493256637491642</v>
      </c>
      <c r="I658" s="4">
        <f t="shared" si="420"/>
        <v>0.79186174571862078</v>
      </c>
      <c r="J658" s="4">
        <f t="shared" si="420"/>
        <v>0.83659662353521036</v>
      </c>
      <c r="K658" s="4">
        <f t="shared" si="420"/>
        <v>0.84178001260289037</v>
      </c>
    </row>
    <row r="659" spans="2:11" x14ac:dyDescent="0.3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 x14ac:dyDescent="0.3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3.4124410367349753E-3</v>
      </c>
      <c r="G660" s="3">
        <f t="shared" ref="G660:K660" si="421">SUM(G661,G665,G674)</f>
        <v>3.676363327447829E-3</v>
      </c>
      <c r="H660" s="3">
        <f t="shared" si="421"/>
        <v>3.6845855334191216E-3</v>
      </c>
      <c r="I660" s="3">
        <f t="shared" si="421"/>
        <v>6.1580484265160561E-3</v>
      </c>
      <c r="J660" s="3">
        <f t="shared" si="421"/>
        <v>1.0290288094228215E-2</v>
      </c>
      <c r="K660" s="3">
        <f t="shared" si="421"/>
        <v>1.036881810171498E-2</v>
      </c>
    </row>
    <row r="661" spans="2:11" x14ac:dyDescent="0.3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3.4124410367349753E-3</v>
      </c>
      <c r="G661" s="1">
        <f>[1]Other_transformation!C$28</f>
        <v>3.676363327447829E-3</v>
      </c>
      <c r="H661" s="1">
        <f>[1]Other_transformation!D$28</f>
        <v>3.6845855334191216E-3</v>
      </c>
      <c r="I661" s="1">
        <f>[1]Other_transformation!E$28</f>
        <v>3.6844579505986709E-3</v>
      </c>
      <c r="J661" s="1">
        <f>[1]Other_transformation!F$28</f>
        <v>3.7994772783564875E-3</v>
      </c>
      <c r="K661" s="1">
        <f>[1]Other_transformation!G$28</f>
        <v>3.8244026539571616E-3</v>
      </c>
    </row>
    <row r="662" spans="2:11" x14ac:dyDescent="0.3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3.4124410367349753E-3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3.676363327447829E-3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3.6845855334191216E-3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3.6840989296429406E-3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2.7881190420299203E-3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2.4309774551773003E-3</v>
      </c>
    </row>
    <row r="663" spans="2:11" x14ac:dyDescent="0.3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3.5902095573054179E-7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9.4606822779159889E-5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2.4038212186957761E-4</v>
      </c>
    </row>
    <row r="664" spans="2:11" x14ac:dyDescent="0.3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9.167514135474073E-4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1.1530430769102836E-3</v>
      </c>
    </row>
    <row r="665" spans="2:11" x14ac:dyDescent="0.3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2.4735904759173853E-3</v>
      </c>
      <c r="J665" s="1">
        <f>SUM([1]Other_transformation!F$29:F$30)</f>
        <v>6.4908108158717275E-3</v>
      </c>
      <c r="K665" s="1">
        <f>SUM([1]Other_transformation!G$29:G$30)</f>
        <v>6.5061345508052575E-3</v>
      </c>
    </row>
    <row r="666" spans="2:11" x14ac:dyDescent="0.3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2.4735904759173853E-3</v>
      </c>
      <c r="J666" s="1">
        <f>[1]Other_transformation!F$29</f>
        <v>6.4908108158717275E-3</v>
      </c>
      <c r="K666" s="1">
        <f>[1]Other_transformation!G$29</f>
        <v>6.5061345508052575E-3</v>
      </c>
    </row>
    <row r="667" spans="2:11" x14ac:dyDescent="0.3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</v>
      </c>
    </row>
    <row r="668" spans="2:11" x14ac:dyDescent="0.3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2.2405465285234246E-3</v>
      </c>
      <c r="J668" s="1">
        <f t="shared" si="426"/>
        <v>5.3840147260983467E-3</v>
      </c>
      <c r="K668" s="1">
        <f t="shared" si="426"/>
        <v>3.6104619505514263E-3</v>
      </c>
    </row>
    <row r="669" spans="2:11" x14ac:dyDescent="0.3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2.2405465285234246E-3</v>
      </c>
      <c r="J669" s="1">
        <f t="shared" si="427"/>
        <v>5.3840147260983467E-3</v>
      </c>
      <c r="K669" s="1">
        <f t="shared" si="427"/>
        <v>3.6104619505514263E-3</v>
      </c>
    </row>
    <row r="670" spans="2:11" x14ac:dyDescent="0.3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2.3304394739396081E-4</v>
      </c>
      <c r="J671" s="1">
        <f t="shared" si="429"/>
        <v>1.1067960897733807E-3</v>
      </c>
      <c r="K671" s="1">
        <f t="shared" si="429"/>
        <v>2.8956726002538312E-3</v>
      </c>
    </row>
    <row r="672" spans="2:11" x14ac:dyDescent="0.3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2.3304394739396081E-4</v>
      </c>
      <c r="J672" s="1">
        <f>IFERROR([1]Energy_Balances!F$157/([1]Energy_Balances!F$157+[1]Energy_Balances!F$72),0)*J666</f>
        <v>1.1067960897733807E-3</v>
      </c>
      <c r="K672" s="1">
        <f>IFERROR([1]Energy_Balances!G$157/([1]Energy_Balances!G$157+[1]Energy_Balances!G$72),0)*K666</f>
        <v>2.8956726002538312E-3</v>
      </c>
    </row>
    <row r="673" spans="2:11" x14ac:dyDescent="0.3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 x14ac:dyDescent="0.3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3.8280896952561005E-5</v>
      </c>
    </row>
    <row r="675" spans="2:11" x14ac:dyDescent="0.3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3.8280896952561005E-5</v>
      </c>
    </row>
    <row r="676" spans="2:11" x14ac:dyDescent="0.3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0</v>
      </c>
    </row>
    <row r="677" spans="2:11" x14ac:dyDescent="0.3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4.9816657470583576E-3</v>
      </c>
      <c r="G677" s="3">
        <f t="shared" ref="G677:K677" si="433">SUM(G678,G682,G684,G693)</f>
        <v>5.2973534977634367E-3</v>
      </c>
      <c r="H677" s="3">
        <f t="shared" si="433"/>
        <v>5.2078947468821545E-3</v>
      </c>
      <c r="I677" s="3">
        <f t="shared" si="433"/>
        <v>8.30192698247058E-3</v>
      </c>
      <c r="J677" s="3">
        <f t="shared" si="433"/>
        <v>1.3313924081323699E-2</v>
      </c>
      <c r="K677" s="3">
        <f t="shared" si="433"/>
        <v>1.3163419407352885E-2</v>
      </c>
    </row>
    <row r="678" spans="2:11" x14ac:dyDescent="0.3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4.9816657470583576E-3</v>
      </c>
      <c r="G678" s="1">
        <f t="shared" ref="G678:K678" si="434">SUM(G679:G681)</f>
        <v>5.2973534977634367E-3</v>
      </c>
      <c r="H678" s="1">
        <f t="shared" si="434"/>
        <v>5.2078947468821545E-3</v>
      </c>
      <c r="I678" s="1">
        <f t="shared" si="434"/>
        <v>5.0472026720529703E-3</v>
      </c>
      <c r="J678" s="1">
        <f t="shared" si="434"/>
        <v>4.6363976907204153E-3</v>
      </c>
      <c r="K678" s="1">
        <f t="shared" si="434"/>
        <v>4.4107986586747697E-3</v>
      </c>
    </row>
    <row r="679" spans="2:11" x14ac:dyDescent="0.3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4.9816657470583576E-3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5.2973534977634367E-3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5.2078947468821545E-3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5.046710862524572E-3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3.597572957457963E-3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2.9646066526552457E-3</v>
      </c>
    </row>
    <row r="680" spans="2:11" x14ac:dyDescent="0.3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4.9180952839800293E-7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1.2207331971504499E-4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2.9314892910924084E-4</v>
      </c>
    </row>
    <row r="681" spans="2:11" x14ac:dyDescent="0.3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9.167514135474073E-4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1.1530430769102836E-3</v>
      </c>
    </row>
    <row r="682" spans="2:11" x14ac:dyDescent="0.3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1.3698584340363583E-4</v>
      </c>
      <c r="K682" s="1">
        <f t="shared" si="441"/>
        <v>1.2811589743447582E-4</v>
      </c>
    </row>
    <row r="683" spans="2:11" x14ac:dyDescent="0.3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1.3698584340363583E-4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1.2811589743447582E-4</v>
      </c>
    </row>
    <row r="684" spans="2:11" x14ac:dyDescent="0.3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3.2547243104176092E-3</v>
      </c>
      <c r="J684" s="1">
        <f t="shared" si="442"/>
        <v>8.5405405471996477E-3</v>
      </c>
      <c r="K684" s="1">
        <f t="shared" si="442"/>
        <v>8.5607033563227051E-3</v>
      </c>
    </row>
    <row r="685" spans="2:11" x14ac:dyDescent="0.3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3.2547243104176092E-3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8.5405405471996477E-3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8.5607033563227051E-3</v>
      </c>
    </row>
    <row r="686" spans="2:11" x14ac:dyDescent="0.3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</v>
      </c>
    </row>
    <row r="687" spans="2:11" x14ac:dyDescent="0.3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2.9480875375308187E-3</v>
      </c>
      <c r="J687" s="1">
        <f t="shared" si="443"/>
        <v>7.0842299027609875E-3</v>
      </c>
      <c r="K687" s="1">
        <f t="shared" si="443"/>
        <v>4.750607829672928E-3</v>
      </c>
    </row>
    <row r="688" spans="2:11" x14ac:dyDescent="0.3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2.9480875375308187E-3</v>
      </c>
      <c r="J688" s="1">
        <f t="shared" si="444"/>
        <v>7.0842299027609875E-3</v>
      </c>
      <c r="K688" s="1">
        <f t="shared" si="444"/>
        <v>4.750607829672928E-3</v>
      </c>
    </row>
    <row r="689" spans="2:11" x14ac:dyDescent="0.3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3.0663677288679026E-4</v>
      </c>
      <c r="J690" s="1">
        <f t="shared" si="446"/>
        <v>1.4563106444386599E-3</v>
      </c>
      <c r="K690" s="1">
        <f t="shared" si="446"/>
        <v>3.8100955266497771E-3</v>
      </c>
    </row>
    <row r="691" spans="2:11" x14ac:dyDescent="0.3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3.0663677288679026E-4</v>
      </c>
      <c r="J691" s="1">
        <f t="shared" si="447"/>
        <v>1.4563106444386599E-3</v>
      </c>
      <c r="K691" s="1">
        <f t="shared" si="447"/>
        <v>3.8100955266497771E-3</v>
      </c>
    </row>
    <row r="692" spans="2:11" x14ac:dyDescent="0.3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 x14ac:dyDescent="0.3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6.3801494920935026E-5</v>
      </c>
    </row>
    <row r="694" spans="2:11" x14ac:dyDescent="0.3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6.3801494920935026E-5</v>
      </c>
    </row>
    <row r="695" spans="2:11" x14ac:dyDescent="0.3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0</v>
      </c>
    </row>
    <row r="696" spans="2:11" x14ac:dyDescent="0.3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0.69400000000000073</v>
      </c>
      <c r="H697" s="4">
        <f t="shared" si="450"/>
        <v>0.70749999999999946</v>
      </c>
      <c r="I697" s="4">
        <f t="shared" si="450"/>
        <v>0.73000000000000065</v>
      </c>
      <c r="J697" s="4">
        <f t="shared" si="450"/>
        <v>0.77499999999999969</v>
      </c>
      <c r="K697" s="4">
        <f t="shared" si="450"/>
        <v>0.81999999999999962</v>
      </c>
    </row>
    <row r="698" spans="2:11" x14ac:dyDescent="0.3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0.72999999999999932</v>
      </c>
      <c r="J698" s="4">
        <f t="shared" si="452"/>
        <v>0.77500000000000024</v>
      </c>
      <c r="K698" s="4">
        <f t="shared" si="452"/>
        <v>0.8200000000000004</v>
      </c>
    </row>
    <row r="699" spans="2:11" x14ac:dyDescent="0.3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0.86999999999999966</v>
      </c>
      <c r="K699" s="4">
        <f t="shared" si="453"/>
        <v>0.90000000000000013</v>
      </c>
    </row>
    <row r="700" spans="2:11" x14ac:dyDescent="0.3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0.76000000000000068</v>
      </c>
      <c r="J700" s="4">
        <f t="shared" si="454"/>
        <v>0.75999999999999945</v>
      </c>
      <c r="K700" s="4">
        <f t="shared" si="454"/>
        <v>0.76000000000000023</v>
      </c>
    </row>
    <row r="701" spans="2:11" x14ac:dyDescent="0.3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 t="str">
        <f t="shared" si="454"/>
        <v>-</v>
      </c>
    </row>
    <row r="702" spans="2:11" x14ac:dyDescent="0.3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0.59999999999999987</v>
      </c>
    </row>
    <row r="703" spans="2:11" x14ac:dyDescent="0.3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 t="str">
        <f t="shared" si="455"/>
        <v>-</v>
      </c>
    </row>
    <row r="704" spans="2:11" x14ac:dyDescent="0.3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1.1764709882060735</v>
      </c>
      <c r="G704" s="1">
        <f>[1]Other_transformation!C$39</f>
        <v>3.9391930699165574</v>
      </c>
      <c r="H704" s="1">
        <f>[1]Other_transformation!D$39</f>
        <v>3.9391919531163175</v>
      </c>
      <c r="I704" s="1">
        <f>[1]Other_transformation!E$39</f>
        <v>3.9391807759403723</v>
      </c>
      <c r="J704" s="1">
        <f>[1]Other_transformation!F$39</f>
        <v>3.938887953389115</v>
      </c>
      <c r="K704" s="1">
        <f>[1]Other_transformation!G$39</f>
        <v>3.7636788121085729</v>
      </c>
    </row>
    <row r="705" spans="2:11" x14ac:dyDescent="0.3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1.2890705975655619</v>
      </c>
      <c r="G705" s="1">
        <f>[1]Other_transformation!C$38</f>
        <v>4.3162118024741334</v>
      </c>
      <c r="H705" s="1">
        <f>[1]Other_transformation!D$38</f>
        <v>4.316210578785352</v>
      </c>
      <c r="I705" s="1">
        <f>[1]Other_transformation!E$38</f>
        <v>4.3161983318459676</v>
      </c>
      <c r="J705" s="1">
        <f>[1]Other_transformation!F$38</f>
        <v>4.3158774833550835</v>
      </c>
      <c r="K705" s="1">
        <f>[1]Other_transformation!G$38</f>
        <v>4.1238991390409181</v>
      </c>
    </row>
    <row r="706" spans="2:11" x14ac:dyDescent="0.3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0.91265054871925932</v>
      </c>
      <c r="G706" s="14">
        <f t="shared" si="456"/>
        <v>0.91265054871925844</v>
      </c>
      <c r="H706" s="14">
        <f t="shared" si="456"/>
        <v>0.91265054871925799</v>
      </c>
      <c r="I706" s="14">
        <f t="shared" si="456"/>
        <v>0.91265054871925888</v>
      </c>
      <c r="J706" s="14">
        <f t="shared" si="456"/>
        <v>0.91265054871925977</v>
      </c>
      <c r="K706" s="14">
        <f t="shared" si="456"/>
        <v>0.91265054871925877</v>
      </c>
    </row>
    <row r="707" spans="2:11" x14ac:dyDescent="0.3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5.9796244047694218</v>
      </c>
      <c r="G707" s="17" cm="1">
        <f t="array" ref="G707">SUMPRODUCT(("CT_CWODPLT"=[1]OUT_SyntheticFuels!$C$4:$C$1000)*1,("Var_Fout"=[1]OUT_SyntheticFuels!$B$4:$B$1000)*1,[1]OUT_SyntheticFuels!F$4:F$1000)</f>
        <v>7.5471027591519615</v>
      </c>
      <c r="H707" s="17" cm="1">
        <f t="array" ref="H707">SUMPRODUCT(("CT_CWODPLT"=[1]OUT_SyntheticFuels!$C$4:$C$1000)*1,("Var_Fout"=[1]OUT_SyntheticFuels!$B$4:$B$1000)*1,[1]OUT_SyntheticFuels!G$4:G$1000)</f>
        <v>1.869189944540788</v>
      </c>
      <c r="I707" s="17" cm="1">
        <f t="array" ref="I707">SUMPRODUCT(("CT_CWODPLT"=[1]OUT_SyntheticFuels!$C$4:$C$1000)*1,("Var_Fout"=[1]OUT_SyntheticFuels!$B$4:$B$1000)*1,[1]OUT_SyntheticFuels!H$4:H$1000)</f>
        <v>2.8346672900607004</v>
      </c>
      <c r="J707" s="17" cm="1">
        <f t="array" ref="J707">SUMPRODUCT(("CT_CWODPLT"=[1]OUT_SyntheticFuels!$C$4:$C$1000)*1,("Var_Fout"=[1]OUT_SyntheticFuels!$B$4:$B$1000)*1,[1]OUT_SyntheticFuels!I$4:I$1000)</f>
        <v>3.5944068130085451</v>
      </c>
      <c r="K707" s="17" cm="1">
        <f t="array" ref="K707">SUMPRODUCT(("CT_CWODPLT"=[1]OUT_SyntheticFuels!$C$4:$C$1000)*1,("Var_Fout"=[1]OUT_SyntheticFuels!$B$4:$B$1000)*1,[1]OUT_SyntheticFuels!J$4:J$1000)</f>
        <v>3.9797994467440314</v>
      </c>
    </row>
    <row r="708" spans="2:11" x14ac:dyDescent="0.3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5.9796244047694218</v>
      </c>
      <c r="G708" s="18">
        <f t="shared" ref="G708:K708" si="457">G707</f>
        <v>7.5471027591519615</v>
      </c>
      <c r="H708" s="18">
        <f t="shared" si="457"/>
        <v>1.869189944540788</v>
      </c>
      <c r="I708" s="18">
        <f t="shared" si="457"/>
        <v>2.8346672900607004</v>
      </c>
      <c r="J708" s="18">
        <f t="shared" si="457"/>
        <v>3.5944068130085451</v>
      </c>
      <c r="K708" s="18">
        <f t="shared" si="457"/>
        <v>3.9797994467440314</v>
      </c>
    </row>
    <row r="709" spans="2:11" x14ac:dyDescent="0.3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7.1186004818683664</v>
      </c>
      <c r="G709" s="17" cm="1">
        <f t="array" ref="G709">SUMPRODUCT(("CT_CWODPLT"=[1]OUT_SyntheticFuels!$C$4:$C$1000)*1,("Var_Fin"=[1]OUT_SyntheticFuels!$B$4:$B$1000)*1,[1]OUT_SyntheticFuels!F$4:F$1000)</f>
        <v>8.9846461418475752</v>
      </c>
      <c r="H709" s="17" cm="1">
        <f t="array" ref="H709">SUMPRODUCT(("CT_CWODPLT"=[1]OUT_SyntheticFuels!$C$4:$C$1000)*1,("Var_Fin"=[1]OUT_SyntheticFuels!$B$4:$B$1000)*1,[1]OUT_SyntheticFuels!G$4:G$1000)</f>
        <v>2.2252261244533202</v>
      </c>
      <c r="I709" s="17" cm="1">
        <f t="array" ref="I709">SUMPRODUCT(("CT_CWODPLT"=[1]OUT_SyntheticFuels!$C$4:$C$1000)*1,("Var_Fin"=[1]OUT_SyntheticFuels!$B$4:$B$1000)*1,[1]OUT_SyntheticFuels!H$4:H$1000)</f>
        <v>3.3746039167389283</v>
      </c>
      <c r="J709" s="17" cm="1">
        <f t="array" ref="J709">SUMPRODUCT(("CT_CWODPLT"=[1]OUT_SyntheticFuels!$C$4:$C$1000)*1,("Var_Fin"=[1]OUT_SyntheticFuels!$B$4:$B$1000)*1,[1]OUT_SyntheticFuels!I$4:I$1000)</f>
        <v>4.2790557297720779</v>
      </c>
      <c r="K709" s="17" cm="1">
        <f t="array" ref="K709">SUMPRODUCT(("CT_CWODPLT"=[1]OUT_SyntheticFuels!$C$4:$C$1000)*1,("Var_Fin"=[1]OUT_SyntheticFuels!$B$4:$B$1000)*1,[1]OUT_SyntheticFuels!J$4:J$1000)</f>
        <v>4.7378564842190825</v>
      </c>
    </row>
    <row r="710" spans="2:11" x14ac:dyDescent="0.3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7.1186004818683664</v>
      </c>
      <c r="G710" s="18">
        <f t="shared" si="458"/>
        <v>8.9846461418475752</v>
      </c>
      <c r="H710" s="18">
        <f t="shared" si="458"/>
        <v>2.2252261244533202</v>
      </c>
      <c r="I710" s="18">
        <f t="shared" si="458"/>
        <v>3.3746039167389283</v>
      </c>
      <c r="J710" s="18">
        <f t="shared" si="458"/>
        <v>4.2790557297720779</v>
      </c>
      <c r="K710" s="18">
        <f t="shared" si="458"/>
        <v>4.7378564842190825</v>
      </c>
    </row>
    <row r="711" spans="2:11" x14ac:dyDescent="0.3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0.83999999999999919</v>
      </c>
      <c r="G711" s="14">
        <f t="shared" si="459"/>
        <v>0.83999999999999986</v>
      </c>
      <c r="H711" s="14">
        <f t="shared" si="459"/>
        <v>0.83999999999999952</v>
      </c>
      <c r="I711" s="14">
        <f t="shared" si="459"/>
        <v>0.84000000000000019</v>
      </c>
      <c r="J711" s="14">
        <f t="shared" si="459"/>
        <v>0.84</v>
      </c>
      <c r="K711" s="14">
        <f t="shared" si="459"/>
        <v>0.84000000000000041</v>
      </c>
    </row>
    <row r="712" spans="2:11" x14ac:dyDescent="0.3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0</v>
      </c>
      <c r="K712" s="17">
        <f t="shared" si="460"/>
        <v>0</v>
      </c>
    </row>
    <row r="713" spans="2:11" x14ac:dyDescent="0.3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</v>
      </c>
      <c r="K713" s="18">
        <f t="shared" si="461"/>
        <v>0</v>
      </c>
    </row>
    <row r="714" spans="2:11" x14ac:dyDescent="0.3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 x14ac:dyDescent="0.3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0</v>
      </c>
      <c r="K715" s="18">
        <f t="shared" si="463"/>
        <v>0</v>
      </c>
    </row>
    <row r="716" spans="2:11" x14ac:dyDescent="0.3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</v>
      </c>
    </row>
    <row r="717" spans="2:11" x14ac:dyDescent="0.3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</v>
      </c>
    </row>
    <row r="718" spans="2:11" x14ac:dyDescent="0.3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0</v>
      </c>
      <c r="K719" s="17">
        <f t="shared" si="465"/>
        <v>0</v>
      </c>
    </row>
    <row r="720" spans="2:11" x14ac:dyDescent="0.3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0</v>
      </c>
      <c r="K720" s="18">
        <f t="shared" si="467"/>
        <v>0</v>
      </c>
    </row>
    <row r="721" spans="2:13" x14ac:dyDescent="0.3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</v>
      </c>
      <c r="K721" s="18">
        <f t="shared" si="469"/>
        <v>0</v>
      </c>
    </row>
    <row r="722" spans="2:13" x14ac:dyDescent="0.3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 x14ac:dyDescent="0.3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0</v>
      </c>
      <c r="K723" s="18">
        <f t="shared" si="470"/>
        <v>0</v>
      </c>
    </row>
    <row r="724" spans="2:13" x14ac:dyDescent="0.3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</v>
      </c>
    </row>
    <row r="725" spans="2:13" x14ac:dyDescent="0.3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</v>
      </c>
    </row>
    <row r="726" spans="2:13" x14ac:dyDescent="0.3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 t="str">
        <f t="shared" si="472"/>
        <v>-</v>
      </c>
      <c r="K728" s="14" t="str">
        <f t="shared" si="472"/>
        <v>-</v>
      </c>
    </row>
    <row r="729" spans="2:13" x14ac:dyDescent="0.3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 t="str">
        <f t="shared" si="474"/>
        <v>-</v>
      </c>
      <c r="K729" s="16" t="str">
        <f t="shared" si="474"/>
        <v>-</v>
      </c>
      <c r="L729" s="9"/>
      <c r="M729" s="9"/>
    </row>
    <row r="730" spans="2:13" x14ac:dyDescent="0.3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 t="str">
        <f t="shared" si="475"/>
        <v>-</v>
      </c>
      <c r="K730" s="16" t="str">
        <f t="shared" si="475"/>
        <v>-</v>
      </c>
      <c r="L730" s="9"/>
      <c r="M730" s="9"/>
    </row>
    <row r="731" spans="2:13" x14ac:dyDescent="0.3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 t="str">
        <f t="shared" si="476"/>
        <v>-</v>
      </c>
      <c r="K731" s="16" t="str">
        <f t="shared" si="476"/>
        <v>-</v>
      </c>
      <c r="L731" s="9"/>
      <c r="M731" s="9"/>
    </row>
    <row r="732" spans="2:13" x14ac:dyDescent="0.3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</v>
      </c>
      <c r="K732" s="17">
        <f t="shared" ref="K732" si="481">K733</f>
        <v>0</v>
      </c>
      <c r="L732" s="9"/>
      <c r="M732" s="9"/>
    </row>
    <row r="733" spans="2:13" x14ac:dyDescent="0.3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</v>
      </c>
      <c r="K733" s="18">
        <f t="shared" ref="K733" si="486">SUM(K737,K739)</f>
        <v>0</v>
      </c>
      <c r="L733" s="9"/>
      <c r="M733" s="9"/>
    </row>
    <row r="734" spans="2:13" x14ac:dyDescent="0.3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t="e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4" s="18" t="e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4" s="9"/>
      <c r="M734" s="9"/>
    </row>
    <row r="735" spans="2:13" x14ac:dyDescent="0.3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 t="e">
        <f>J733-J734-J736</f>
        <v>#DIV/0!</v>
      </c>
      <c r="K735" s="18" t="e">
        <f>K733-K734-K736</f>
        <v>#DIV/0!</v>
      </c>
      <c r="L735" s="9"/>
      <c r="M735" s="9"/>
    </row>
    <row r="736" spans="2:13" x14ac:dyDescent="0.3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t="e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6" s="18" t="e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6" s="9"/>
    </row>
    <row r="737" spans="2:13" x14ac:dyDescent="0.3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0</v>
      </c>
      <c r="K737" s="18">
        <f t="shared" ref="K737" si="492">K738</f>
        <v>0</v>
      </c>
      <c r="L737" s="9"/>
    </row>
    <row r="738" spans="2:13" x14ac:dyDescent="0.3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9"/>
    </row>
    <row r="739" spans="2:13" x14ac:dyDescent="0.3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</v>
      </c>
      <c r="K739" s="18">
        <f t="shared" ref="K739" si="499">SUM(K740:K742)</f>
        <v>0</v>
      </c>
      <c r="L739" s="9"/>
    </row>
    <row r="740" spans="2:13" x14ac:dyDescent="0.3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</v>
      </c>
      <c r="L740" s="9"/>
    </row>
    <row r="741" spans="2:13" x14ac:dyDescent="0.3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</v>
      </c>
      <c r="L741" s="9"/>
      <c r="M741" s="9"/>
    </row>
    <row r="742" spans="2:13" x14ac:dyDescent="0.3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0</v>
      </c>
    </row>
    <row r="744" spans="2:13" x14ac:dyDescent="0.3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0</v>
      </c>
    </row>
    <row r="745" spans="2:13" x14ac:dyDescent="0.3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</v>
      </c>
      <c r="K745" s="18">
        <f t="shared" si="504"/>
        <v>0</v>
      </c>
    </row>
    <row r="746" spans="2:13" x14ac:dyDescent="0.3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</v>
      </c>
      <c r="K746" s="18">
        <f t="shared" si="505"/>
        <v>0</v>
      </c>
    </row>
    <row r="747" spans="2:13" x14ac:dyDescent="0.3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0</v>
      </c>
      <c r="K747" s="18">
        <f t="shared" si="506"/>
        <v>0</v>
      </c>
    </row>
    <row r="748" spans="2:13" x14ac:dyDescent="0.3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0</v>
      </c>
      <c r="K748" s="18">
        <f t="shared" si="507"/>
        <v>0</v>
      </c>
    </row>
    <row r="749" spans="2:13" x14ac:dyDescent="0.3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0</v>
      </c>
      <c r="K749" s="18">
        <f t="shared" si="508"/>
        <v>0</v>
      </c>
    </row>
    <row r="750" spans="2:13" x14ac:dyDescent="0.3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0</v>
      </c>
      <c r="K750" s="18">
        <f t="shared" si="509"/>
        <v>0</v>
      </c>
    </row>
    <row r="751" spans="2:13" x14ac:dyDescent="0.3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0</v>
      </c>
      <c r="K751" s="18">
        <f t="shared" si="512"/>
        <v>0</v>
      </c>
    </row>
    <row r="752" spans="2:13" x14ac:dyDescent="0.3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0</v>
      </c>
      <c r="K752" s="18">
        <f t="shared" si="513"/>
        <v>0</v>
      </c>
    </row>
    <row r="753" spans="2:13" x14ac:dyDescent="0.3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0</v>
      </c>
      <c r="K753" s="18">
        <f t="shared" si="514"/>
        <v>0</v>
      </c>
    </row>
    <row r="754" spans="2:13" x14ac:dyDescent="0.3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0</v>
      </c>
      <c r="K754" s="18">
        <f t="shared" si="515"/>
        <v>0</v>
      </c>
    </row>
    <row r="755" spans="2:13" x14ac:dyDescent="0.3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 x14ac:dyDescent="0.3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 x14ac:dyDescent="0.3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 x14ac:dyDescent="0.3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 x14ac:dyDescent="0.3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 x14ac:dyDescent="0.3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 x14ac:dyDescent="0.3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142.21733735207673</v>
      </c>
      <c r="G761" s="17">
        <f t="shared" si="526"/>
        <v>140.50076872758211</v>
      </c>
      <c r="H761" s="17">
        <f t="shared" si="526"/>
        <v>140.72111594835721</v>
      </c>
      <c r="I761" s="17">
        <f t="shared" si="526"/>
        <v>142.8121734507842</v>
      </c>
      <c r="J761" s="17">
        <f t="shared" si="526"/>
        <v>141.92422180904987</v>
      </c>
      <c r="K761" s="17">
        <f t="shared" si="526"/>
        <v>142.64267976831718</v>
      </c>
    </row>
    <row r="762" spans="2:13" x14ac:dyDescent="0.3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60.070000668634535</v>
      </c>
      <c r="G762" s="18">
        <f>[1]Industry!C$11</f>
        <v>62.339943658326668</v>
      </c>
      <c r="H762" s="18">
        <f>[1]Industry!D$11</f>
        <v>63.939887712114185</v>
      </c>
      <c r="I762" s="18">
        <f>[1]Industry!E$11</f>
        <v>65.592007845058006</v>
      </c>
      <c r="J762" s="18">
        <f>[1]Industry!F$11</f>
        <v>67.896787907977</v>
      </c>
      <c r="K762" s="18">
        <f>[1]Industry!G$11</f>
        <v>70.084352254428325</v>
      </c>
    </row>
    <row r="763" spans="2:13" x14ac:dyDescent="0.3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11.646935421131701</v>
      </c>
      <c r="G763" s="1">
        <f t="shared" si="528"/>
        <v>12.258977684119692</v>
      </c>
      <c r="H763" s="1">
        <f t="shared" si="528"/>
        <v>12.249237825120204</v>
      </c>
      <c r="I763" s="1">
        <f t="shared" si="528"/>
        <v>12.459494043167865</v>
      </c>
      <c r="J763" s="1">
        <f t="shared" si="528"/>
        <v>12.885200822162858</v>
      </c>
      <c r="K763" s="1">
        <f>K762-K764-K765</f>
        <v>13.362821523410162</v>
      </c>
      <c r="L763" s="1"/>
      <c r="M763" s="1"/>
    </row>
    <row r="764" spans="2:13" x14ac:dyDescent="0.3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0.35966759533183701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0.4510623353258697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0.4730030134968356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0.46394082823830723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0.44681726787055126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0.4602599678367939</v>
      </c>
    </row>
    <row r="765" spans="2:13" x14ac:dyDescent="0.3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49.629903638881103</v>
      </c>
      <c r="H765" s="1">
        <f>[1]Industry!D$11-[1]Industry!D$33</f>
        <v>51.217646873497145</v>
      </c>
      <c r="I765" s="1">
        <f>[1]Industry!E$11-[1]Industry!E$33</f>
        <v>52.668572973651834</v>
      </c>
      <c r="J765" s="1">
        <f>[1]Industry!F$11-[1]Industry!F$33</f>
        <v>54.564769817943585</v>
      </c>
      <c r="K765" s="1">
        <f>[1]Industry!G$11-[1]Industry!G$33</f>
        <v>56.261270763181372</v>
      </c>
    </row>
    <row r="766" spans="2:13" x14ac:dyDescent="0.3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11.627801031899864</v>
      </c>
      <c r="G766" s="1">
        <f t="shared" ref="G766:K766" si="529">SUM(G769,G774)</f>
        <v>9.24794925685595</v>
      </c>
      <c r="H766" s="1">
        <f t="shared" si="529"/>
        <v>7.9432356730716229</v>
      </c>
      <c r="I766" s="1">
        <f t="shared" si="529"/>
        <v>6.470459960551235</v>
      </c>
      <c r="J766" s="1">
        <f t="shared" si="529"/>
        <v>3.3287643418785793</v>
      </c>
      <c r="K766" s="1">
        <f t="shared" si="529"/>
        <v>0.25105848197414149</v>
      </c>
    </row>
    <row r="767" spans="2:13" x14ac:dyDescent="0.3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8.8978004386684084</v>
      </c>
      <c r="G767" s="1">
        <f t="shared" ref="G767:K767" si="530">SUM(G771,G775)</f>
        <v>8.104699042679405</v>
      </c>
      <c r="H767" s="1">
        <f t="shared" si="530"/>
        <v>7.9425627991231913</v>
      </c>
      <c r="I767" s="1">
        <f t="shared" si="530"/>
        <v>6.4702670589794069</v>
      </c>
      <c r="J767" s="1">
        <f t="shared" si="530"/>
        <v>3.3285150409468236</v>
      </c>
      <c r="K767" s="1">
        <f t="shared" si="530"/>
        <v>0.25105848197414149</v>
      </c>
    </row>
    <row r="768" spans="2:13" x14ac:dyDescent="0.3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2.7300005932314551</v>
      </c>
      <c r="G768" s="1">
        <f t="shared" ref="G768:K768" si="531">G773</f>
        <v>1.1432502141765444</v>
      </c>
      <c r="H768" s="1">
        <f t="shared" si="531"/>
        <v>6.7287394843146503E-4</v>
      </c>
      <c r="I768" s="1">
        <f t="shared" si="531"/>
        <v>1.9290157182847914E-4</v>
      </c>
      <c r="J768" s="1">
        <f t="shared" si="531"/>
        <v>2.4930093175579593E-4</v>
      </c>
      <c r="K768" s="1">
        <f t="shared" si="531"/>
        <v>0</v>
      </c>
    </row>
    <row r="769" spans="2:11" x14ac:dyDescent="0.3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11.627801031899864</v>
      </c>
      <c r="G769" s="1">
        <f t="shared" ref="G769:K769" si="532">SUM(G770,G772)</f>
        <v>9.24794925685595</v>
      </c>
      <c r="H769" s="1">
        <f t="shared" si="532"/>
        <v>7.9432060423757997</v>
      </c>
      <c r="I769" s="1">
        <f t="shared" si="532"/>
        <v>6.4704249040815407</v>
      </c>
      <c r="J769" s="1">
        <f t="shared" si="532"/>
        <v>3.3287101662003953</v>
      </c>
      <c r="K769" s="1">
        <f t="shared" si="532"/>
        <v>0.25100393769171414</v>
      </c>
    </row>
    <row r="770" spans="2:11" x14ac:dyDescent="0.3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8.8978004386684084</v>
      </c>
      <c r="G770" s="1">
        <f>[1]Industry!C$34</f>
        <v>8.104699042679405</v>
      </c>
      <c r="H770" s="1">
        <f>[1]Industry!D$34</f>
        <v>7.9425331684273681</v>
      </c>
      <c r="I770" s="1">
        <f>[1]Industry!E$34</f>
        <v>6.4702320025097126</v>
      </c>
      <c r="J770" s="1">
        <f>[1]Industry!F$34</f>
        <v>3.3284608652686396</v>
      </c>
      <c r="K770" s="1">
        <f>[1]Industry!G$34</f>
        <v>0.25100393769171414</v>
      </c>
    </row>
    <row r="771" spans="2:11" x14ac:dyDescent="0.3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8.8978004386684084</v>
      </c>
      <c r="G771" s="1">
        <f t="shared" ref="G771:K771" si="533">G770</f>
        <v>8.104699042679405</v>
      </c>
      <c r="H771" s="1">
        <f t="shared" si="533"/>
        <v>7.9425331684273681</v>
      </c>
      <c r="I771" s="1">
        <f t="shared" si="533"/>
        <v>6.4702320025097126</v>
      </c>
      <c r="J771" s="1">
        <f t="shared" si="533"/>
        <v>3.3284608652686396</v>
      </c>
      <c r="K771" s="1">
        <f t="shared" si="533"/>
        <v>0.25100393769171414</v>
      </c>
    </row>
    <row r="772" spans="2:11" x14ac:dyDescent="0.3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2.7300005932314551</v>
      </c>
      <c r="G772" s="1">
        <f>[1]Industry!C$35</f>
        <v>1.1432502141765444</v>
      </c>
      <c r="H772" s="1">
        <f>[1]Industry!D$35</f>
        <v>6.7287394843146503E-4</v>
      </c>
      <c r="I772" s="1">
        <f>[1]Industry!E$35</f>
        <v>1.9290157182847914E-4</v>
      </c>
      <c r="J772" s="1">
        <f>[1]Industry!F$35</f>
        <v>2.4930093175579593E-4</v>
      </c>
      <c r="K772" s="1">
        <f>[1]Industry!G$35</f>
        <v>0</v>
      </c>
    </row>
    <row r="773" spans="2:11" x14ac:dyDescent="0.3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2.7300005932314551</v>
      </c>
      <c r="G773" s="1">
        <f t="shared" ref="G773:K773" si="534">G772</f>
        <v>1.1432502141765444</v>
      </c>
      <c r="H773" s="1">
        <f t="shared" si="534"/>
        <v>6.7287394843146503E-4</v>
      </c>
      <c r="I773" s="1">
        <f t="shared" si="534"/>
        <v>1.9290157182847914E-4</v>
      </c>
      <c r="J773" s="1">
        <f t="shared" si="534"/>
        <v>2.4930093175579593E-4</v>
      </c>
      <c r="K773" s="1">
        <f t="shared" si="534"/>
        <v>0</v>
      </c>
    </row>
    <row r="774" spans="2:11" x14ac:dyDescent="0.3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2.963069582359762E-5</v>
      </c>
      <c r="I774" s="1">
        <f>[1]Industry!E$36</f>
        <v>3.5056469694358193E-5</v>
      </c>
      <c r="J774" s="1">
        <f>[1]Industry!F$36</f>
        <v>5.4175678184110848E-5</v>
      </c>
      <c r="K774" s="1">
        <f>[1]Industry!G$36</f>
        <v>5.454428242733854E-5</v>
      </c>
    </row>
    <row r="775" spans="2:11" x14ac:dyDescent="0.3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2.963069582359762E-5</v>
      </c>
      <c r="I775" s="1">
        <f t="shared" si="535"/>
        <v>3.5056469694358193E-5</v>
      </c>
      <c r="J775" s="1">
        <f t="shared" si="535"/>
        <v>5.4175678184110848E-5</v>
      </c>
      <c r="K775" s="1">
        <f t="shared" si="535"/>
        <v>5.454428242733854E-5</v>
      </c>
    </row>
    <row r="776" spans="2:11" x14ac:dyDescent="0.3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35.989084448986482</v>
      </c>
      <c r="G776" s="1">
        <f>SUM([1]Industry!C$37:C$39)</f>
        <v>31.34686186095654</v>
      </c>
      <c r="H776" s="1">
        <f>SUM([1]Industry!D$37:D$39)</f>
        <v>25.997990740644358</v>
      </c>
      <c r="I776" s="1">
        <f>SUM([1]Industry!E$37:E$39)</f>
        <v>29.073581587664354</v>
      </c>
      <c r="J776" s="1">
        <f>SUM([1]Industry!F$37:F$39)</f>
        <v>38.87582811811594</v>
      </c>
      <c r="K776" s="1">
        <f>SUM([1]Industry!G$37:G$39)</f>
        <v>38.423393016872325</v>
      </c>
    </row>
    <row r="777" spans="2:11" x14ac:dyDescent="0.3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35.455223778596782</v>
      </c>
      <c r="G777" s="1">
        <f>SUM([1]Industry!C$37:C$38)-G778</f>
        <v>30.566898715748046</v>
      </c>
      <c r="H777" s="1">
        <f>SUM([1]Industry!D$37:D$38)-H778</f>
        <v>24.632283195567965</v>
      </c>
      <c r="I777" s="1">
        <f>SUM([1]Industry!E$37:E$38)-I778</f>
        <v>27.695838892721369</v>
      </c>
      <c r="J777" s="1">
        <f>SUM([1]Industry!F$37:F$38)-J778</f>
        <v>37.420337332098384</v>
      </c>
      <c r="K777" s="1">
        <f>SUM([1]Industry!G$37:G$38)-K778</f>
        <v>36.967898325344329</v>
      </c>
    </row>
    <row r="778" spans="2:11" x14ac:dyDescent="0.3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9.7136350487445663E-2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0.22789783386149343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0.53386067038969998</v>
      </c>
      <c r="G779" s="1">
        <f t="shared" si="540"/>
        <v>0.77996314520849452</v>
      </c>
      <c r="H779" s="1">
        <f t="shared" si="540"/>
        <v>1.3657075450763934</v>
      </c>
      <c r="I779" s="1">
        <f t="shared" si="540"/>
        <v>1.3777426949429845</v>
      </c>
      <c r="J779" s="1">
        <f t="shared" si="540"/>
        <v>1.4554907860175561</v>
      </c>
      <c r="K779" s="1">
        <f t="shared" si="540"/>
        <v>1.4554946915279956</v>
      </c>
    </row>
    <row r="780" spans="2:11" x14ac:dyDescent="0.3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35.251466218646371</v>
      </c>
      <c r="G780" s="1">
        <f>[1]Industry!C$37</f>
        <v>29.813618745128139</v>
      </c>
      <c r="H780" s="1">
        <f>[1]Industry!D$37</f>
        <v>23.780880006491</v>
      </c>
      <c r="I780" s="1">
        <f>[1]Industry!E$37</f>
        <v>26.905396573154746</v>
      </c>
      <c r="J780" s="1">
        <f>[1]Industry!F$37</f>
        <v>36.386258854764478</v>
      </c>
      <c r="K780" s="1">
        <f>[1]Industry!G$37</f>
        <v>35.896950232913341</v>
      </c>
    </row>
    <row r="781" spans="2:11" x14ac:dyDescent="0.3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35.155151972127207</v>
      </c>
      <c r="G781" s="1">
        <f>[1]Industry!C$37*G777/SUM(G777:G778)</f>
        <v>29.592982147622408</v>
      </c>
      <c r="H781" s="1">
        <f>[1]Industry!D$37*H777/SUM(H777:H778)</f>
        <v>23.780880006491</v>
      </c>
      <c r="I781" s="1">
        <f>[1]Industry!E$37*I777/SUM(I777:I778)</f>
        <v>26.90539657315475</v>
      </c>
      <c r="J781" s="1">
        <f>[1]Industry!F$37*J777/SUM(J777:J778)</f>
        <v>36.386258854764478</v>
      </c>
      <c r="K781" s="1">
        <f>[1]Industry!G$37*K777/SUM(K777:K778)</f>
        <v>35.896950232913341</v>
      </c>
    </row>
    <row r="782" spans="2:11" x14ac:dyDescent="0.3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9.631424651916376E-2</v>
      </c>
      <c r="G782" s="1">
        <f t="shared" ref="G782:K782" si="545">G780-G781</f>
        <v>0.22063659750573095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0.73761823034010865</v>
      </c>
      <c r="G783" s="1">
        <f t="shared" ref="G783:K783" si="546">SUM(G784:G786)</f>
        <v>1.5332431158283999</v>
      </c>
      <c r="H783" s="1">
        <f t="shared" si="546"/>
        <v>2.2171107341533602</v>
      </c>
      <c r="I783" s="1">
        <f t="shared" si="546"/>
        <v>2.1681850145096062</v>
      </c>
      <c r="J783" s="1">
        <f t="shared" si="546"/>
        <v>2.4895692633514628</v>
      </c>
      <c r="K783" s="1">
        <f t="shared" si="546"/>
        <v>2.5264427839589896</v>
      </c>
    </row>
    <row r="784" spans="2:11" x14ac:dyDescent="0.3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0.30007180646957565</v>
      </c>
      <c r="G784" s="1">
        <f>[1]Industry!C$38*G777/SUM(G777:G778)</f>
        <v>0.97391656812564009</v>
      </c>
      <c r="H784" s="1">
        <f>[1]Industry!D$38*H777/SUM(H777:H778)</f>
        <v>0.85140318907696555</v>
      </c>
      <c r="I784" s="1">
        <f>[1]Industry!E$38*I777/SUM(I777:I778)</f>
        <v>0.79044231956662125</v>
      </c>
      <c r="J784" s="1">
        <f>[1]Industry!F$38*J777/SUM(J777:J778)</f>
        <v>1.0340784773339042</v>
      </c>
      <c r="K784" s="1">
        <f>[1]Industry!G$38*K777/SUM(K777:K778)</f>
        <v>1.0709480924309904</v>
      </c>
    </row>
    <row r="785" spans="2:13" x14ac:dyDescent="0.3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8.2210396827969712E-4</v>
      </c>
      <c r="G785" s="1">
        <f>[1]Industry!C$38-G784</f>
        <v>7.261236355761036E-3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0.43672431990225336</v>
      </c>
      <c r="G786" s="1">
        <f>[1]Industry!C$39</f>
        <v>0.55206531134699877</v>
      </c>
      <c r="H786" s="1">
        <f>[1]Industry!D$39</f>
        <v>1.3657075450763949</v>
      </c>
      <c r="I786" s="1">
        <f>[1]Industry!E$39</f>
        <v>1.3777426949429847</v>
      </c>
      <c r="J786" s="1">
        <f>[1]Industry!F$39</f>
        <v>1.4554907860175585</v>
      </c>
      <c r="K786" s="1">
        <f>[1]Industry!G$39</f>
        <v>1.4554946915279989</v>
      </c>
    </row>
    <row r="787" spans="2:13" x14ac:dyDescent="0.3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3.5600006457603204</v>
      </c>
      <c r="G787" s="1">
        <f>[1]Industry!C$18</f>
        <v>3.4647169942733389</v>
      </c>
      <c r="H787" s="1">
        <f>[1]Industry!D$18</f>
        <v>3.2132939812462782</v>
      </c>
      <c r="I787" s="1">
        <f>[1]Industry!E$18</f>
        <v>3.0271423380016049</v>
      </c>
      <c r="J787" s="1">
        <f>[1]Industry!F$18</f>
        <v>2.562158924025054</v>
      </c>
      <c r="K787" s="1">
        <f>[1]Industry!G$18</f>
        <v>2.1148578688391484</v>
      </c>
    </row>
    <row r="788" spans="2:13" x14ac:dyDescent="0.3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3.5600006457603204</v>
      </c>
      <c r="G788" s="1">
        <f t="shared" ref="G788:K788" si="549">G787</f>
        <v>3.4647169942733389</v>
      </c>
      <c r="H788" s="1">
        <f t="shared" si="549"/>
        <v>3.2132939812462782</v>
      </c>
      <c r="I788" s="1">
        <f t="shared" si="549"/>
        <v>3.0271423380016049</v>
      </c>
      <c r="J788" s="1">
        <f t="shared" si="549"/>
        <v>2.562158924025054</v>
      </c>
      <c r="K788" s="1">
        <f t="shared" si="549"/>
        <v>2.1148578688391484</v>
      </c>
    </row>
    <row r="789" spans="2:13" x14ac:dyDescent="0.3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12.728639530200477</v>
      </c>
      <c r="G789" s="1">
        <f>[1]Industry!C$19</f>
        <v>13.638425532924821</v>
      </c>
      <c r="H789" s="1">
        <f>[1]Industry!D$19</f>
        <v>23.391561541407576</v>
      </c>
      <c r="I789" s="1">
        <f>[1]Industry!E$19</f>
        <v>23.322696463773831</v>
      </c>
      <c r="J789" s="1">
        <f>[1]Industry!F$19</f>
        <v>21.847996305473369</v>
      </c>
      <c r="K789" s="1">
        <f>[1]Industry!G$19</f>
        <v>24.182114803647355</v>
      </c>
    </row>
    <row r="790" spans="2:13" x14ac:dyDescent="0.3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4.2936520001304119</v>
      </c>
      <c r="G790" s="1">
        <f t="shared" ref="G790:K790" si="552">SUM(G791:G799)</f>
        <v>5.1054689818329182</v>
      </c>
      <c r="H790" s="1">
        <f t="shared" si="552"/>
        <v>10.160672725822392</v>
      </c>
      <c r="I790" s="1">
        <f t="shared" si="552"/>
        <v>9.653816779404222</v>
      </c>
      <c r="J790" s="1">
        <f t="shared" si="552"/>
        <v>11.470314403976143</v>
      </c>
      <c r="K790" s="1">
        <f t="shared" si="552"/>
        <v>12.838154308017476</v>
      </c>
      <c r="M790" s="1"/>
    </row>
    <row r="791" spans="2:13" x14ac:dyDescent="0.3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0.92932961169890305</v>
      </c>
      <c r="G791" s="1">
        <f t="shared" ref="G791:K791" si="555">G233</f>
        <v>2.072869017756843</v>
      </c>
      <c r="H791" s="1">
        <f t="shared" si="555"/>
        <v>1.7874367448776185</v>
      </c>
      <c r="I791" s="1">
        <f t="shared" si="555"/>
        <v>1.3179681478961682</v>
      </c>
      <c r="J791" s="1">
        <f t="shared" si="555"/>
        <v>8.0662267358682044E-4</v>
      </c>
      <c r="K791" s="1">
        <f t="shared" si="555"/>
        <v>4.246362942669082E-4</v>
      </c>
    </row>
    <row r="792" spans="2:13" x14ac:dyDescent="0.3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0.76992474022612301</v>
      </c>
      <c r="G792" s="1">
        <f t="shared" ref="G792:K792" si="556">G239</f>
        <v>0.57316382734527893</v>
      </c>
      <c r="H792" s="1">
        <f t="shared" si="556"/>
        <v>2.1092093782120465</v>
      </c>
      <c r="I792" s="1">
        <f t="shared" si="556"/>
        <v>3.4465294662924078</v>
      </c>
      <c r="J792" s="1">
        <f t="shared" si="556"/>
        <v>0.47855918080821919</v>
      </c>
      <c r="K792" s="1">
        <f t="shared" si="556"/>
        <v>0.11950248892153301</v>
      </c>
    </row>
    <row r="793" spans="2:13" x14ac:dyDescent="0.3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 x14ac:dyDescent="0.3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1.0595814438839431E-4</v>
      </c>
      <c r="J794" s="1">
        <f t="shared" si="558"/>
        <v>2.6283896113175203E-4</v>
      </c>
      <c r="K794" s="1">
        <f t="shared" si="558"/>
        <v>1.7757560061538576E-4</v>
      </c>
    </row>
    <row r="795" spans="2:13" x14ac:dyDescent="0.3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1.93478678787976</v>
      </c>
      <c r="G795" s="1">
        <f t="shared" ref="G795:K795" si="559">G272</f>
        <v>1.8587699477174597</v>
      </c>
      <c r="H795" s="1">
        <f t="shared" si="559"/>
        <v>2.5502887493861763</v>
      </c>
      <c r="I795" s="1">
        <f t="shared" si="559"/>
        <v>2.243331312034949</v>
      </c>
      <c r="J795" s="1">
        <f t="shared" si="559"/>
        <v>1.6589205375879721</v>
      </c>
      <c r="K795" s="1">
        <f t="shared" si="559"/>
        <v>1.0997679833091947</v>
      </c>
    </row>
    <row r="796" spans="2:13" x14ac:dyDescent="0.3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</v>
      </c>
      <c r="K796" s="1">
        <f t="shared" si="560"/>
        <v>0</v>
      </c>
    </row>
    <row r="797" spans="2:13" x14ac:dyDescent="0.3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0.65961086032562566</v>
      </c>
      <c r="G797" s="1">
        <f t="shared" ref="G797:K797" si="561">G281</f>
        <v>0.60066618901333635</v>
      </c>
      <c r="H797" s="1">
        <f t="shared" si="561"/>
        <v>3.7137378533465508</v>
      </c>
      <c r="I797" s="1">
        <f t="shared" si="561"/>
        <v>2.6452007802517947</v>
      </c>
      <c r="J797" s="1">
        <f t="shared" si="561"/>
        <v>9.330160020696983</v>
      </c>
      <c r="K797" s="1">
        <f t="shared" si="561"/>
        <v>11.617216401684972</v>
      </c>
    </row>
    <row r="798" spans="2:13" x14ac:dyDescent="0.3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</v>
      </c>
      <c r="K798" s="1">
        <f t="shared" si="562"/>
        <v>0</v>
      </c>
    </row>
    <row r="799" spans="2:13" x14ac:dyDescent="0.3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6.8111478451405888E-4</v>
      </c>
      <c r="J799" s="1">
        <f t="shared" si="563"/>
        <v>1.6052032482496924E-3</v>
      </c>
      <c r="K799" s="1">
        <f t="shared" si="563"/>
        <v>1.0652222068928976E-3</v>
      </c>
      <c r="M799" s="1"/>
    </row>
    <row r="800" spans="2:13" x14ac:dyDescent="0.3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7.1200004337135532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7.628906100343559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10.379284540245788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10.379284172522027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10.379596787183333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11.380057423776465</v>
      </c>
    </row>
    <row r="801" spans="2:11" x14ac:dyDescent="0.3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9.001894540422656</v>
      </c>
      <c r="G801" s="1">
        <f t="shared" ref="G801:K801" si="564">G802</f>
        <v>10.609940642798229</v>
      </c>
      <c r="H801" s="1">
        <f t="shared" si="564"/>
        <v>8.7752157560020674</v>
      </c>
      <c r="I801" s="1">
        <f t="shared" si="564"/>
        <v>7.8854660285103666</v>
      </c>
      <c r="J801" s="1">
        <f t="shared" si="564"/>
        <v>4.1553978785125664E-3</v>
      </c>
      <c r="K801" s="1">
        <f t="shared" si="564"/>
        <v>2.9691803536736343E-3</v>
      </c>
    </row>
    <row r="802" spans="2:11" x14ac:dyDescent="0.3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9.001894540422656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10.609940642798229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8.7752157560020674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7.8854660285103666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4.1553978785125664E-3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2.9691803536736343E-3</v>
      </c>
    </row>
    <row r="803" spans="2:11" x14ac:dyDescent="0.3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0.62578701471270615</v>
      </c>
      <c r="G803" s="1">
        <f t="shared" ref="G803:K803" si="566">G804</f>
        <v>0.73757349471309741</v>
      </c>
      <c r="H803" s="1">
        <f t="shared" si="566"/>
        <v>0.73632705124695352</v>
      </c>
      <c r="I803" s="1">
        <f t="shared" si="566"/>
        <v>0.73425878998019489</v>
      </c>
      <c r="J803" s="1">
        <f t="shared" si="566"/>
        <v>0.73015714771748819</v>
      </c>
      <c r="K803" s="1">
        <f t="shared" si="566"/>
        <v>0.72610107628142662</v>
      </c>
    </row>
    <row r="804" spans="2:11" x14ac:dyDescent="0.3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0.62578701471270615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0.73757349471309741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0.73632705124695352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0.73425878998019489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0.73015714771748819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0.72610107628142662</v>
      </c>
    </row>
    <row r="805" spans="2:11" x14ac:dyDescent="0.3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7.7980407754846262</v>
      </c>
      <c r="G805" s="1">
        <f>[1]Industry!C$21</f>
        <v>8.0801402883928581</v>
      </c>
      <c r="H805" s="1">
        <f>[1]Industry!D$21</f>
        <v>5.6082588025184537</v>
      </c>
      <c r="I805" s="1">
        <f>[1]Industry!E$21</f>
        <v>5.5456282812171276</v>
      </c>
      <c r="J805" s="1">
        <f>[1]Industry!F$21</f>
        <v>5.4553193243805733</v>
      </c>
      <c r="K805" s="1">
        <f>[1]Industry!G$21</f>
        <v>5.3999664293598029</v>
      </c>
    </row>
    <row r="806" spans="2:11" x14ac:dyDescent="0.3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7.7980407754846262</v>
      </c>
      <c r="G806" s="1">
        <f t="shared" ref="G806:K806" si="568">G805</f>
        <v>8.0801402883928581</v>
      </c>
      <c r="H806" s="1">
        <f t="shared" si="568"/>
        <v>5.6082588025184537</v>
      </c>
      <c r="I806" s="1">
        <f t="shared" si="568"/>
        <v>5.5456282812171276</v>
      </c>
      <c r="J806" s="1">
        <f t="shared" si="568"/>
        <v>5.4553193243805733</v>
      </c>
      <c r="K806" s="1">
        <f t="shared" si="568"/>
        <v>5.3999664293598029</v>
      </c>
    </row>
    <row r="807" spans="2:11" x14ac:dyDescent="0.3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7.7980407754846262</v>
      </c>
      <c r="G808" s="1">
        <f t="shared" ref="G808:K808" si="569">G806</f>
        <v>8.0801402883928581</v>
      </c>
      <c r="H808" s="1">
        <f t="shared" si="569"/>
        <v>5.6082588025184537</v>
      </c>
      <c r="I808" s="1">
        <f t="shared" si="569"/>
        <v>5.5456282812171276</v>
      </c>
      <c r="J808" s="1">
        <f t="shared" si="569"/>
        <v>5.4553193243805733</v>
      </c>
      <c r="K808" s="1">
        <f t="shared" si="569"/>
        <v>5.3999664293598029</v>
      </c>
    </row>
    <row r="809" spans="2:11" x14ac:dyDescent="0.3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8.5488474297683054E-2</v>
      </c>
      <c r="I809" s="1">
        <f>[1]Industry!E$22</f>
        <v>8.5488440361574547E-2</v>
      </c>
      <c r="J809" s="1">
        <f>[1]Industry!F$22</f>
        <v>8.5488407583738157E-2</v>
      </c>
      <c r="K809" s="1">
        <f>[1]Industry!G$22</f>
        <v>8.5488293119343181E-2</v>
      </c>
    </row>
    <row r="810" spans="2:11" x14ac:dyDescent="0.3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8.5488474297683054E-2</v>
      </c>
      <c r="I810" s="1">
        <f t="shared" si="572"/>
        <v>8.5488440361574547E-2</v>
      </c>
      <c r="J810" s="1">
        <f t="shared" si="572"/>
        <v>8.5488407583738157E-2</v>
      </c>
      <c r="K810" s="1">
        <f t="shared" si="572"/>
        <v>8.5488293119343181E-2</v>
      </c>
    </row>
    <row r="811" spans="2:11" x14ac:dyDescent="0.3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2.5997841842905801E-4</v>
      </c>
      <c r="I811" s="1">
        <f>[1]Industry!E$23</f>
        <v>1.1194882945100254E-3</v>
      </c>
      <c r="J811" s="1">
        <f>[1]Industry!F$23</f>
        <v>1.2806310312916409E-3</v>
      </c>
      <c r="K811" s="1">
        <f>[1]Industry!G$23</f>
        <v>1.2850122078356262E-3</v>
      </c>
    </row>
    <row r="812" spans="2:11" x14ac:dyDescent="0.3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2.5997841842905801E-4</v>
      </c>
      <c r="I812" s="1">
        <f t="shared" si="575"/>
        <v>1.1194882945100254E-3</v>
      </c>
      <c r="J812" s="1">
        <f t="shared" si="575"/>
        <v>1.2806310312916409E-3</v>
      </c>
      <c r="K812" s="1">
        <f t="shared" si="575"/>
        <v>1.2850122078356262E-3</v>
      </c>
    </row>
    <row r="813" spans="2:11" x14ac:dyDescent="0.3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0.74846113808354275</v>
      </c>
      <c r="G813" s="1">
        <f>[1]Industry!C$24</f>
        <v>0.94972865167530285</v>
      </c>
      <c r="H813" s="1">
        <f>[1]Industry!D$24</f>
        <v>1.0295962373895877</v>
      </c>
      <c r="I813" s="1">
        <f>[1]Industry!E$24</f>
        <v>1.0743242273713984</v>
      </c>
      <c r="J813" s="1">
        <f>[1]Industry!F$24</f>
        <v>1.1362853029883067</v>
      </c>
      <c r="K813" s="1">
        <f>[1]Industry!G$24</f>
        <v>1.3710933512337784</v>
      </c>
    </row>
    <row r="814" spans="2:11" x14ac:dyDescent="0.3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0.74846113808354275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0.94972865167530285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1.013349083761879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1.022417328570056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1.0395441148033899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1.127332969929018</v>
      </c>
    </row>
    <row r="815" spans="2:11" x14ac:dyDescent="0.3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1.6247153627708677E-2</v>
      </c>
      <c r="I815" s="1">
        <f t="shared" si="580"/>
        <v>5.1906898801342471E-2</v>
      </c>
      <c r="J815" s="1">
        <f t="shared" si="580"/>
        <v>9.6741188184916727E-2</v>
      </c>
      <c r="K815" s="1">
        <f t="shared" si="580"/>
        <v>0.24376038130476041</v>
      </c>
    </row>
    <row r="816" spans="2:11" x14ac:dyDescent="0.3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72.70817441756563</v>
      </c>
      <c r="G816" s="17">
        <f>[1]Industry!C$71</f>
        <v>74.111164006576843</v>
      </c>
      <c r="H816" s="17">
        <f>[1]Industry!D$71</f>
        <v>75.531566413403922</v>
      </c>
      <c r="I816" s="17">
        <f>[1]Industry!E$71</f>
        <v>76.55452487965168</v>
      </c>
      <c r="J816" s="17">
        <f>[1]Industry!F$71</f>
        <v>76.834949983406261</v>
      </c>
      <c r="K816" s="17">
        <f>[1]Industry!G$71</f>
        <v>76.995080526461507</v>
      </c>
    </row>
    <row r="817" spans="2:13" x14ac:dyDescent="0.3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58.985413876812046</v>
      </c>
      <c r="G817" s="18">
        <f t="shared" ref="G817:K817" si="581">SUM(G818:G820)</f>
        <v>61.365777346452923</v>
      </c>
      <c r="H817" s="18">
        <f t="shared" si="581"/>
        <v>63.039082315773165</v>
      </c>
      <c r="I817" s="18">
        <f t="shared" si="581"/>
        <v>64.681356595112959</v>
      </c>
      <c r="J817" s="18">
        <f t="shared" si="581"/>
        <v>66.966001394653389</v>
      </c>
      <c r="K817" s="18">
        <f t="shared" si="581"/>
        <v>69.198294462593466</v>
      </c>
    </row>
    <row r="818" spans="2:13" x14ac:dyDescent="0.3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9.8138874912256711</v>
      </c>
      <c r="G818" s="1">
        <f>[1]Industry!C$55</f>
        <v>10.335082720570634</v>
      </c>
      <c r="H818" s="1">
        <f>[1]Industry!D$55</f>
        <v>10.335083345017313</v>
      </c>
      <c r="I818" s="1">
        <f>[1]Industry!E$55</f>
        <v>10.526404888570479</v>
      </c>
      <c r="J818" s="1">
        <f>[1]Industry!F$55</f>
        <v>10.914857589757615</v>
      </c>
      <c r="K818" s="1">
        <f>[1]Industry!G$55</f>
        <v>11.349304431320034</v>
      </c>
      <c r="L818" s="1"/>
      <c r="M818" s="1"/>
    </row>
    <row r="819" spans="2:13" x14ac:dyDescent="0.3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1.1081287334153798</v>
      </c>
      <c r="G819" s="1">
        <f>[1]Industry!C$56</f>
        <v>1.4007909870011725</v>
      </c>
      <c r="H819" s="1">
        <f>[1]Industry!D$56</f>
        <v>1.4863520972587148</v>
      </c>
      <c r="I819" s="1">
        <f>[1]Industry!E$56</f>
        <v>1.4863581568083633</v>
      </c>
      <c r="J819" s="1">
        <f>[1]Industry!F$56</f>
        <v>1.4863613826739412</v>
      </c>
      <c r="K819" s="1">
        <f>[1]Industry!G$56</f>
        <v>1.587592937765812</v>
      </c>
    </row>
    <row r="820" spans="2:13" x14ac:dyDescent="0.3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49.629903638881117</v>
      </c>
      <c r="H820" s="1">
        <f>[1]Industry!D$3-([1]Industry!D$6-[1]Industry!D$70)</f>
        <v>51.217646873497138</v>
      </c>
      <c r="I820" s="1">
        <f>[1]Industry!E$3-([1]Industry!E$6-[1]Industry!E$70)</f>
        <v>52.668593549734119</v>
      </c>
      <c r="J820" s="1">
        <f>[1]Industry!F$3-([1]Industry!F$6-[1]Industry!F$70)</f>
        <v>54.564782422221839</v>
      </c>
      <c r="K820" s="1">
        <f>[1]Industry!G$3-([1]Industry!G$6-[1]Industry!G$70)</f>
        <v>56.261397093507618</v>
      </c>
    </row>
    <row r="821" spans="2:13" x14ac:dyDescent="0.3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8.7635245524241085</v>
      </c>
      <c r="G821" s="1">
        <f t="shared" ref="G821:K821" si="583">SUM(G822:G823)</f>
        <v>7.0876143696740677</v>
      </c>
      <c r="H821" s="1">
        <f t="shared" si="583"/>
        <v>6.2004761401006521</v>
      </c>
      <c r="I821" s="1">
        <f t="shared" si="583"/>
        <v>5.0712108727663443</v>
      </c>
      <c r="J821" s="1">
        <f t="shared" si="583"/>
        <v>2.6298347628706251</v>
      </c>
      <c r="K821" s="1">
        <f t="shared" si="583"/>
        <v>0.19992500762441545</v>
      </c>
    </row>
    <row r="822" spans="2:13" x14ac:dyDescent="0.3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6.9177029013254936</v>
      </c>
      <c r="G822" s="1">
        <f>[1]Industry!C$57</f>
        <v>6.3112903117374861</v>
      </c>
      <c r="H822" s="1">
        <f>[1]Industry!D$57</f>
        <v>6.2000162728115207</v>
      </c>
      <c r="I822" s="1">
        <f>[1]Industry!E$57</f>
        <v>5.0710776260056036</v>
      </c>
      <c r="J822" s="1">
        <f>[1]Industry!F$57</f>
        <v>2.6296589122258878</v>
      </c>
      <c r="K822" s="1">
        <f>[1]Industry!G$57</f>
        <v>0.19992500762441545</v>
      </c>
    </row>
    <row r="823" spans="2:13" x14ac:dyDescent="0.3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1.8458216510986154</v>
      </c>
      <c r="G823" s="1">
        <f>[1]Industry!C$58</f>
        <v>0.77632405793658199</v>
      </c>
      <c r="H823" s="1">
        <f>[1]Industry!D$58</f>
        <v>4.5986728913112896E-4</v>
      </c>
      <c r="I823" s="1">
        <f>[1]Industry!E$58</f>
        <v>1.3324676074052204E-4</v>
      </c>
      <c r="J823" s="1">
        <f>[1]Industry!F$58</f>
        <v>1.7585064473724457E-4</v>
      </c>
      <c r="K823" s="1">
        <f>[1]Industry!G$58</f>
        <v>0</v>
      </c>
    </row>
    <row r="824" spans="2:13" x14ac:dyDescent="0.3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28.930279323641777</v>
      </c>
      <c r="G824" s="1">
        <f t="shared" ref="G824:K824" si="584">SUM(G825:G827)</f>
        <v>25.204130985559711</v>
      </c>
      <c r="H824" s="1">
        <f t="shared" si="584"/>
        <v>20.863481998445337</v>
      </c>
      <c r="I824" s="1">
        <f t="shared" si="584"/>
        <v>23.435173110728549</v>
      </c>
      <c r="J824" s="1">
        <f t="shared" si="584"/>
        <v>31.53716762983337</v>
      </c>
      <c r="K824" s="1">
        <f t="shared" si="584"/>
        <v>31.483907279692463</v>
      </c>
    </row>
    <row r="825" spans="2:13" x14ac:dyDescent="0.3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28.619768332191274</v>
      </c>
      <c r="G825" s="1">
        <f>[1]Industry!C$59</f>
        <v>24.811612549191995</v>
      </c>
      <c r="H825" s="1">
        <f>[1]Industry!D$59</f>
        <v>19.857867206875241</v>
      </c>
      <c r="I825" s="1">
        <f>[1]Industry!E$59</f>
        <v>22.347408871984108</v>
      </c>
      <c r="J825" s="1">
        <f>[1]Industry!F$59</f>
        <v>30.308436142302522</v>
      </c>
      <c r="K825" s="1">
        <f>[1]Industry!G$59</f>
        <v>29.964292886626051</v>
      </c>
    </row>
    <row r="826" spans="2:13" x14ac:dyDescent="0.3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3.4596727020779726E-2</v>
      </c>
      <c r="I826" s="1">
        <f>[1]Industry!E$60</f>
        <v>0.10818918263998074</v>
      </c>
      <c r="J826" s="1">
        <f>[1]Industry!F$60</f>
        <v>0.19387753867236227</v>
      </c>
      <c r="K826" s="1">
        <f>[1]Industry!G$60</f>
        <v>0.47165821516625406</v>
      </c>
    </row>
    <row r="827" spans="2:13" x14ac:dyDescent="0.3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0.31051099145050282</v>
      </c>
      <c r="G827" s="1">
        <f>[1]Industry!C$68</f>
        <v>0.39251843636771627</v>
      </c>
      <c r="H827" s="1">
        <f>[1]Industry!D$68</f>
        <v>0.97101806454931672</v>
      </c>
      <c r="I827" s="1">
        <f>[1]Industry!E$68</f>
        <v>0.97957505610446216</v>
      </c>
      <c r="J827" s="1">
        <f>[1]Industry!F$68</f>
        <v>1.0348539488584851</v>
      </c>
      <c r="K827" s="1">
        <f>[1]Industry!G$68</f>
        <v>1.0479561779001594</v>
      </c>
    </row>
    <row r="828" spans="2:13" x14ac:dyDescent="0.3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2.3674004294306141</v>
      </c>
      <c r="G828" s="1">
        <f t="shared" ref="G828:K828" si="587">G829</f>
        <v>2.307501518186045</v>
      </c>
      <c r="H828" s="1">
        <f t="shared" si="587"/>
        <v>2.1448737324818916</v>
      </c>
      <c r="I828" s="1">
        <f t="shared" si="587"/>
        <v>2.0281853664610776</v>
      </c>
      <c r="J828" s="1">
        <f t="shared" si="587"/>
        <v>1.7294572737169112</v>
      </c>
      <c r="K828" s="1">
        <f t="shared" si="587"/>
        <v>1.4381033508106187</v>
      </c>
    </row>
    <row r="829" spans="2:13" x14ac:dyDescent="0.3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2.3674004294306141</v>
      </c>
      <c r="G829" s="1">
        <f>[1]Industry!C$61</f>
        <v>2.307501518186045</v>
      </c>
      <c r="H829" s="1">
        <f>[1]Industry!D$61</f>
        <v>2.1448737324818916</v>
      </c>
      <c r="I829" s="1">
        <f>[1]Industry!E$61</f>
        <v>2.0281853664610776</v>
      </c>
      <c r="J829" s="1">
        <f>[1]Industry!F$61</f>
        <v>1.7294572737169112</v>
      </c>
      <c r="K829" s="1">
        <f>[1]Industry!G$61</f>
        <v>1.4381033508106187</v>
      </c>
    </row>
    <row r="830" spans="2:13" x14ac:dyDescent="0.3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11.76732509788069</v>
      </c>
      <c r="G830" s="1">
        <f t="shared" ref="G830:K830" si="588">G831+G841</f>
        <v>12.635406131667718</v>
      </c>
      <c r="H830" s="1">
        <f t="shared" si="588"/>
        <v>21.740737565289603</v>
      </c>
      <c r="I830" s="1">
        <f t="shared" si="588"/>
        <v>21.792185816993886</v>
      </c>
      <c r="J830" s="1">
        <f t="shared" si="588"/>
        <v>20.630666551728964</v>
      </c>
      <c r="K830" s="1">
        <f t="shared" si="588"/>
        <v>22.973108711361697</v>
      </c>
    </row>
    <row r="831" spans="2:13" x14ac:dyDescent="0.3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5.1850537088786579</v>
      </c>
      <c r="G831" s="1">
        <f>[1]Industry!C$62</f>
        <v>5.5675575236674302</v>
      </c>
      <c r="H831" s="1">
        <f>[1]Industry!D$62</f>
        <v>12.093955288462919</v>
      </c>
      <c r="I831" s="1">
        <f>[1]Industry!E$62</f>
        <v>12.094023784730126</v>
      </c>
      <c r="J831" s="1">
        <f>[1]Industry!F$62</f>
        <v>10.829449130124516</v>
      </c>
      <c r="K831" s="1">
        <f>[1]Industry!G$62</f>
        <v>12.162054158774056</v>
      </c>
      <c r="M831" s="1"/>
    </row>
    <row r="832" spans="2:13" x14ac:dyDescent="0.3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1.1222670001583275</v>
      </c>
      <c r="G832" s="1">
        <f t="shared" ref="G832:K832" si="589">IFERROR(G791/G$790,0)*G$831</f>
        <v>2.2604813654642846</v>
      </c>
      <c r="H832" s="1">
        <f t="shared" si="589"/>
        <v>2.1275343332895265</v>
      </c>
      <c r="I832" s="1">
        <f t="shared" si="589"/>
        <v>1.6511125591464426</v>
      </c>
      <c r="J832" s="1">
        <f t="shared" si="589"/>
        <v>7.6155534217836704E-4</v>
      </c>
      <c r="K832" s="1">
        <f t="shared" si="589"/>
        <v>4.0227352661044403E-4</v>
      </c>
    </row>
    <row r="833" spans="2:13" x14ac:dyDescent="0.3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0.92976820891531109</v>
      </c>
      <c r="G833" s="1">
        <f t="shared" si="590"/>
        <v>0.62504004834529037</v>
      </c>
      <c r="H833" s="1">
        <f t="shared" si="590"/>
        <v>2.5105310054200691</v>
      </c>
      <c r="I833" s="1">
        <f t="shared" si="590"/>
        <v>4.3177129100937846</v>
      </c>
      <c r="J833" s="1">
        <f t="shared" si="590"/>
        <v>0.4518212946735064</v>
      </c>
      <c r="K833" s="1">
        <f t="shared" si="590"/>
        <v>0.11320908812136103</v>
      </c>
    </row>
    <row r="834" spans="2:13" x14ac:dyDescent="0.3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 x14ac:dyDescent="0.3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1.327413133790793E-4</v>
      </c>
      <c r="J835" s="1">
        <f t="shared" si="590"/>
        <v>2.4815371739107594E-4</v>
      </c>
      <c r="K835" s="1">
        <f t="shared" si="590"/>
        <v>1.6822387549995582E-4</v>
      </c>
    </row>
    <row r="836" spans="2:13" x14ac:dyDescent="0.3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2.3364663484792598</v>
      </c>
      <c r="G836" s="1">
        <f t="shared" si="590"/>
        <v>2.0270045012526792</v>
      </c>
      <c r="H836" s="1">
        <f t="shared" si="590"/>
        <v>3.0355350418247062</v>
      </c>
      <c r="I836" s="1">
        <f t="shared" si="590"/>
        <v>2.8103808954259928</v>
      </c>
      <c r="J836" s="1">
        <f t="shared" si="590"/>
        <v>1.5662339269881032</v>
      </c>
      <c r="K836" s="1">
        <f t="shared" si="590"/>
        <v>1.0418505226050396</v>
      </c>
    </row>
    <row r="837" spans="2:13" x14ac:dyDescent="0.3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</v>
      </c>
      <c r="K837" s="1">
        <f t="shared" si="590"/>
        <v>0</v>
      </c>
    </row>
    <row r="838" spans="2:13" x14ac:dyDescent="0.3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0.79655215132575896</v>
      </c>
      <c r="G838" s="1">
        <f t="shared" si="590"/>
        <v>0.6550316086051754</v>
      </c>
      <c r="H838" s="1">
        <f t="shared" si="590"/>
        <v>4.4203549079286164</v>
      </c>
      <c r="I838" s="1">
        <f t="shared" si="590"/>
        <v>3.3138313977537699</v>
      </c>
      <c r="J838" s="1">
        <f t="shared" si="590"/>
        <v>8.8088686814926493</v>
      </c>
      <c r="K838" s="1">
        <f t="shared" si="590"/>
        <v>11.005414926603216</v>
      </c>
    </row>
    <row r="839" spans="2:13" x14ac:dyDescent="0.3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</v>
      </c>
      <c r="K839" s="1">
        <f t="shared" si="590"/>
        <v>0</v>
      </c>
    </row>
    <row r="840" spans="2:13" x14ac:dyDescent="0.3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8.5328099675750519E-4</v>
      </c>
      <c r="J840" s="1">
        <f t="shared" si="590"/>
        <v>1.5155179106864554E-3</v>
      </c>
      <c r="K840" s="1">
        <f t="shared" si="590"/>
        <v>1.0091240423297932E-3</v>
      </c>
      <c r="M840" s="1"/>
    </row>
    <row r="841" spans="2:13" x14ac:dyDescent="0.3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6.5822713890020328</v>
      </c>
      <c r="G841" s="1">
        <f>[1]Industry!C$63</f>
        <v>7.0678486080002871</v>
      </c>
      <c r="H841" s="1">
        <f>[1]Industry!D$63</f>
        <v>9.6467822768266842</v>
      </c>
      <c r="I841" s="1">
        <f>[1]Industry!E$63</f>
        <v>9.6981620322637596</v>
      </c>
      <c r="J841" s="1">
        <f>[1]Industry!F$63</f>
        <v>9.8012174216044503</v>
      </c>
      <c r="K841" s="1">
        <f>[1]Industry!G$63</f>
        <v>10.811054552587642</v>
      </c>
    </row>
    <row r="842" spans="2:13" x14ac:dyDescent="0.3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5.3111177788493666</v>
      </c>
      <c r="G842" s="1">
        <f t="shared" ref="G842:K842" si="591">G843</f>
        <v>6.266938273012828</v>
      </c>
      <c r="H842" s="1">
        <f t="shared" si="591"/>
        <v>5.1920026556345498</v>
      </c>
      <c r="I842" s="1">
        <f t="shared" si="591"/>
        <v>4.6787098435828192</v>
      </c>
      <c r="J842" s="1">
        <f t="shared" si="591"/>
        <v>2.4793874008458348E-3</v>
      </c>
      <c r="K842" s="1">
        <f t="shared" si="591"/>
        <v>1.781508212204182E-3</v>
      </c>
    </row>
    <row r="843" spans="2:13" x14ac:dyDescent="0.3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5.3111177788493666</v>
      </c>
      <c r="G843" s="1">
        <f>[1]Industry!C$64</f>
        <v>6.266938273012828</v>
      </c>
      <c r="H843" s="1">
        <f>[1]Industry!D$64</f>
        <v>5.1920026556345498</v>
      </c>
      <c r="I843" s="1">
        <f>[1]Industry!E$64</f>
        <v>4.6787098435828192</v>
      </c>
      <c r="J843" s="1">
        <f>[1]Industry!F$64</f>
        <v>2.4793874008458348E-3</v>
      </c>
      <c r="K843" s="1">
        <f>[1]Industry!G$64</f>
        <v>1.781508212204182E-3</v>
      </c>
    </row>
    <row r="844" spans="2:13" x14ac:dyDescent="0.3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0.46151792335062081</v>
      </c>
      <c r="G844" s="1">
        <f t="shared" ref="G844:K844" si="592">G845</f>
        <v>0.5445750969298373</v>
      </c>
      <c r="H844" s="1">
        <f t="shared" si="592"/>
        <v>0.54457521498472605</v>
      </c>
      <c r="I844" s="1">
        <f t="shared" si="592"/>
        <v>0.54457526923531185</v>
      </c>
      <c r="J844" s="1">
        <f t="shared" si="592"/>
        <v>0.54457553933929326</v>
      </c>
      <c r="K844" s="1">
        <f t="shared" si="592"/>
        <v>0.54457580721106991</v>
      </c>
    </row>
    <row r="845" spans="2:13" x14ac:dyDescent="0.3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0.46151792335062081</v>
      </c>
      <c r="G845" s="1">
        <f>[1]Industry!C$65</f>
        <v>0.5445750969298373</v>
      </c>
      <c r="H845" s="1">
        <f>[1]Industry!D$65</f>
        <v>0.54457521498472605</v>
      </c>
      <c r="I845" s="1">
        <f>[1]Industry!E$65</f>
        <v>0.54457526923531185</v>
      </c>
      <c r="J845" s="1">
        <f>[1]Industry!F$65</f>
        <v>0.54457553933929326</v>
      </c>
      <c r="K845" s="1">
        <f>[1]Industry!G$65</f>
        <v>0.54457580721106991</v>
      </c>
    </row>
    <row r="846" spans="2:13" x14ac:dyDescent="0.3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4.1173655294558822</v>
      </c>
      <c r="G846" s="1">
        <f t="shared" ref="G846:K846" si="593">G847</f>
        <v>4.2663140722714274</v>
      </c>
      <c r="H846" s="1">
        <f t="shared" si="593"/>
        <v>2.9611606477297419</v>
      </c>
      <c r="I846" s="1">
        <f t="shared" si="593"/>
        <v>2.9280917324826459</v>
      </c>
      <c r="J846" s="1">
        <f t="shared" si="593"/>
        <v>2.8804086032729455</v>
      </c>
      <c r="K846" s="1">
        <f t="shared" si="593"/>
        <v>2.9375817375717332</v>
      </c>
    </row>
    <row r="847" spans="2:13" x14ac:dyDescent="0.3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4.1173655294558822</v>
      </c>
      <c r="G847" s="1">
        <f>[1]Industry!C$66</f>
        <v>4.2663140722714274</v>
      </c>
      <c r="H847" s="1">
        <f>[1]Industry!D$66</f>
        <v>2.9611606477297419</v>
      </c>
      <c r="I847" s="1">
        <f>[1]Industry!E$66</f>
        <v>2.9280917324826459</v>
      </c>
      <c r="J847" s="1">
        <f>[1]Industry!F$66</f>
        <v>2.8804086032729455</v>
      </c>
      <c r="K847" s="1">
        <f>[1]Industry!G$66</f>
        <v>2.9375817375717332</v>
      </c>
    </row>
    <row r="848" spans="2:13" x14ac:dyDescent="0.3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8.5488474297683054E-2</v>
      </c>
      <c r="I848" s="1">
        <f t="shared" si="594"/>
        <v>8.5488440361574547E-2</v>
      </c>
      <c r="J848" s="1">
        <f t="shared" si="594"/>
        <v>8.5488407583738157E-2</v>
      </c>
      <c r="K848" s="1">
        <f t="shared" si="594"/>
        <v>8.5488293119343181E-2</v>
      </c>
    </row>
    <row r="849" spans="2:11" x14ac:dyDescent="0.3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8.5488474297683054E-2</v>
      </c>
      <c r="I849" s="1">
        <f>[1]Industry!E$67</f>
        <v>8.5488440361574547E-2</v>
      </c>
      <c r="J849" s="1">
        <f>[1]Industry!F$67</f>
        <v>8.5488407583738157E-2</v>
      </c>
      <c r="K849" s="1">
        <f>[1]Industry!G$67</f>
        <v>8.5488293119343181E-2</v>
      </c>
    </row>
    <row r="850" spans="2:11" x14ac:dyDescent="0.3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8.0532569132216289E-4</v>
      </c>
      <c r="J850" s="1">
        <f t="shared" si="595"/>
        <v>8.8919098500951524E-4</v>
      </c>
      <c r="K850" s="1">
        <f t="shared" si="595"/>
        <v>8.9222128460738541E-4</v>
      </c>
    </row>
    <row r="851" spans="2:11" x14ac:dyDescent="0.3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8.0532569132216289E-4</v>
      </c>
      <c r="J851" s="1">
        <f>[1]Industry!F$69</f>
        <v>8.8919098500951524E-4</v>
      </c>
      <c r="K851" s="1">
        <f>[1]Industry!G$69</f>
        <v>8.9222128460738541E-4</v>
      </c>
    </row>
    <row r="852" spans="2:11" x14ac:dyDescent="0.3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4.894188878452594</v>
      </c>
      <c r="H852" s="1">
        <f t="shared" si="596"/>
        <v>4.8941890220746211</v>
      </c>
      <c r="I852" s="1">
        <f t="shared" si="596"/>
        <v>4.8941920686495832</v>
      </c>
      <c r="J852" s="1">
        <f t="shared" si="596"/>
        <v>4.8942212546948669</v>
      </c>
      <c r="K852" s="1">
        <f t="shared" si="596"/>
        <v>4.8942343332596838</v>
      </c>
    </row>
    <row r="853" spans="2:11" x14ac:dyDescent="0.3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0.91686737341446367</v>
      </c>
      <c r="H853" s="1">
        <f>[1]Industry!D$6-H854</f>
        <v>0.91685447991090463</v>
      </c>
      <c r="I853" s="1">
        <f>[1]Industry!E$6-I854</f>
        <v>0.91685601268027028</v>
      </c>
      <c r="J853" s="1">
        <f>[1]Industry!F$6-J854</f>
        <v>0.50145759045184146</v>
      </c>
      <c r="K853" s="1">
        <f>[1]Industry!G$6-K854</f>
        <v>0.50141509277217455</v>
      </c>
    </row>
    <row r="854" spans="2:11" x14ac:dyDescent="0.3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3.9773215050381303</v>
      </c>
      <c r="H854" s="1">
        <f>[1]Industry!D$70</f>
        <v>3.9773345421637165</v>
      </c>
      <c r="I854" s="1">
        <f>[1]Industry!E$70</f>
        <v>3.9773360559693129</v>
      </c>
      <c r="J854" s="1">
        <f>[1]Industry!F$70</f>
        <v>4.3927636642430254</v>
      </c>
      <c r="K854" s="1">
        <f>[1]Industry!G$70</f>
        <v>4.3928192404875093</v>
      </c>
    </row>
    <row r="855" spans="2:11" x14ac:dyDescent="0.3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0.8426154294132836</v>
      </c>
      <c r="G856" s="4">
        <f t="shared" ref="G856:K856" si="597">IFERROR(G818/G763,"-")</f>
        <v>0.84306236513985366</v>
      </c>
      <c r="H856" s="4">
        <f t="shared" si="597"/>
        <v>0.84373276872970615</v>
      </c>
      <c r="I856" s="4">
        <f t="shared" si="597"/>
        <v>0.84485010804612959</v>
      </c>
      <c r="J856" s="4">
        <f t="shared" si="597"/>
        <v>0.84708478667897791</v>
      </c>
      <c r="K856" s="4">
        <f t="shared" si="597"/>
        <v>0.84931946531182267</v>
      </c>
    </row>
    <row r="857" spans="2:11" x14ac:dyDescent="0.3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3.0809801822513272</v>
      </c>
      <c r="G857" s="4">
        <f t="shared" si="600"/>
        <v>3.1055374774069131</v>
      </c>
      <c r="H857" s="4">
        <f t="shared" si="600"/>
        <v>3.1423734201402893</v>
      </c>
      <c r="I857" s="4">
        <f t="shared" si="600"/>
        <v>3.2037666580292488</v>
      </c>
      <c r="J857" s="4">
        <f t="shared" si="600"/>
        <v>3.3265531338071725</v>
      </c>
      <c r="K857" s="4">
        <f t="shared" si="600"/>
        <v>3.4493396095850883</v>
      </c>
    </row>
    <row r="858" spans="2:11" x14ac:dyDescent="0.3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1.0000000000000002</v>
      </c>
      <c r="H858" s="4">
        <f t="shared" si="601"/>
        <v>0.99999999999999989</v>
      </c>
      <c r="I858" s="4">
        <f t="shared" si="601"/>
        <v>1.000000390670966</v>
      </c>
      <c r="J858" s="4">
        <f t="shared" si="601"/>
        <v>1.0000002309966356</v>
      </c>
      <c r="K858" s="4">
        <f t="shared" si="601"/>
        <v>1.0000022454225532</v>
      </c>
    </row>
    <row r="859" spans="2:11" x14ac:dyDescent="0.3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0.77746213224363525</v>
      </c>
      <c r="G859" s="4">
        <f t="shared" ref="G859:K860" si="602">IFERROR(G822/G767,"-")</f>
        <v>0.77871988564932326</v>
      </c>
      <c r="H859" s="4">
        <f t="shared" si="602"/>
        <v>0.78060651575785633</v>
      </c>
      <c r="I859" s="4">
        <f t="shared" si="602"/>
        <v>0.78375089927207653</v>
      </c>
      <c r="J859" s="4">
        <f t="shared" si="602"/>
        <v>0.79003966630051925</v>
      </c>
      <c r="K859" s="4">
        <f t="shared" si="602"/>
        <v>0.79632843332896164</v>
      </c>
    </row>
    <row r="860" spans="2:11" x14ac:dyDescent="0.3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0.6761249999999992</v>
      </c>
      <c r="G860" s="4">
        <f t="shared" si="602"/>
        <v>0.6790499999999996</v>
      </c>
      <c r="H860" s="4">
        <f t="shared" si="602"/>
        <v>0.68343749999999936</v>
      </c>
      <c r="I860" s="4">
        <f t="shared" si="602"/>
        <v>0.69075000000000042</v>
      </c>
      <c r="J860" s="4">
        <f t="shared" si="602"/>
        <v>0.70537500000000009</v>
      </c>
      <c r="K860" s="4" t="str">
        <f t="shared" si="602"/>
        <v>-</v>
      </c>
    </row>
    <row r="861" spans="2:11" x14ac:dyDescent="0.3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0.80720879131689871</v>
      </c>
      <c r="G861" s="4">
        <f t="shared" ref="G861:K863" si="603">IFERROR(G825/G777,"-")</f>
        <v>0.8117150771468048</v>
      </c>
      <c r="H861" s="4">
        <f t="shared" si="603"/>
        <v>0.80617241403136453</v>
      </c>
      <c r="I861" s="4">
        <f t="shared" si="603"/>
        <v>0.80688687418156302</v>
      </c>
      <c r="J861" s="4">
        <f t="shared" si="603"/>
        <v>0.80994556177623167</v>
      </c>
      <c r="K861" s="4">
        <f t="shared" si="603"/>
        <v>0.81054899640002609</v>
      </c>
    </row>
    <row r="862" spans="2:11" x14ac:dyDescent="0.3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0.58163301526565059</v>
      </c>
      <c r="G863" s="4">
        <f t="shared" si="603"/>
        <v>0.50325254312213796</v>
      </c>
      <c r="H863" s="4">
        <f t="shared" si="603"/>
        <v>0.71100000000000074</v>
      </c>
      <c r="I863" s="4">
        <f t="shared" si="603"/>
        <v>0.71100000000000008</v>
      </c>
      <c r="J863" s="4">
        <f t="shared" si="603"/>
        <v>0.71100000000000185</v>
      </c>
      <c r="K863" s="4">
        <f t="shared" si="603"/>
        <v>0.72000000000000175</v>
      </c>
    </row>
    <row r="864" spans="2:11" x14ac:dyDescent="0.3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0.66500000000000026</v>
      </c>
      <c r="G864" s="4">
        <f t="shared" ref="G864:K864" si="604">IFERROR(G829/G788,"-")</f>
        <v>0.66600000000000037</v>
      </c>
      <c r="H864" s="4">
        <f t="shared" si="604"/>
        <v>0.66750000000000032</v>
      </c>
      <c r="I864" s="4">
        <f t="shared" si="604"/>
        <v>0.67000000000000082</v>
      </c>
      <c r="J864" s="4">
        <f t="shared" si="604"/>
        <v>0.67499999999999993</v>
      </c>
      <c r="K864" s="4">
        <f t="shared" si="604"/>
        <v>0.67999999999999894</v>
      </c>
    </row>
    <row r="865" spans="2:12" x14ac:dyDescent="0.3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1.2076092120929156</v>
      </c>
      <c r="G865" s="4">
        <f t="shared" ref="G865:K865" si="605">IFERROR(G832/G791,"-")</f>
        <v>1.0905085396618386</v>
      </c>
      <c r="H865" s="4">
        <f t="shared" si="605"/>
        <v>1.1902711183411381</v>
      </c>
      <c r="I865" s="4">
        <f t="shared" si="605"/>
        <v>1.2527712158917212</v>
      </c>
      <c r="J865" s="4">
        <f t="shared" si="605"/>
        <v>0.94412836028021396</v>
      </c>
      <c r="K865" s="4">
        <f t="shared" si="605"/>
        <v>0.94733665501892339</v>
      </c>
    </row>
    <row r="866" spans="2:12" x14ac:dyDescent="0.3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1.2076092120929156</v>
      </c>
      <c r="G866" s="4">
        <f t="shared" si="606"/>
        <v>1.0905085396618386</v>
      </c>
      <c r="H866" s="4">
        <f t="shared" si="606"/>
        <v>1.1902711183411381</v>
      </c>
      <c r="I866" s="4">
        <f t="shared" si="606"/>
        <v>1.2527712158917212</v>
      </c>
      <c r="J866" s="4">
        <f t="shared" si="606"/>
        <v>0.94412836028021396</v>
      </c>
      <c r="K866" s="4">
        <f t="shared" si="606"/>
        <v>0.94733665501892339</v>
      </c>
    </row>
    <row r="867" spans="2:12" x14ac:dyDescent="0.3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 x14ac:dyDescent="0.3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1.2527712158917212</v>
      </c>
      <c r="J868" s="4">
        <f t="shared" si="606"/>
        <v>0.94412836028021396</v>
      </c>
      <c r="K868" s="4">
        <f t="shared" si="606"/>
        <v>0.94733665501892339</v>
      </c>
    </row>
    <row r="869" spans="2:12" x14ac:dyDescent="0.3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1.2076092120929156</v>
      </c>
      <c r="G869" s="4">
        <f t="shared" si="606"/>
        <v>1.0905085396618386</v>
      </c>
      <c r="H869" s="4">
        <f t="shared" si="606"/>
        <v>1.1902711183411379</v>
      </c>
      <c r="I869" s="4">
        <f t="shared" si="606"/>
        <v>1.252771215891721</v>
      </c>
      <c r="J869" s="4">
        <f t="shared" si="606"/>
        <v>0.94412836028021396</v>
      </c>
      <c r="K869" s="4">
        <f t="shared" si="606"/>
        <v>0.94733665501892339</v>
      </c>
    </row>
    <row r="870" spans="2:12" x14ac:dyDescent="0.3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 t="str">
        <f t="shared" si="606"/>
        <v>-</v>
      </c>
      <c r="K870" s="4" t="str">
        <f t="shared" si="606"/>
        <v>-</v>
      </c>
    </row>
    <row r="871" spans="2:12" x14ac:dyDescent="0.3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1.2076092120929156</v>
      </c>
      <c r="G871" s="4">
        <f t="shared" si="606"/>
        <v>1.0905085396618386</v>
      </c>
      <c r="H871" s="4">
        <f t="shared" si="606"/>
        <v>1.1902711183411381</v>
      </c>
      <c r="I871" s="4">
        <f t="shared" si="606"/>
        <v>1.252771215891721</v>
      </c>
      <c r="J871" s="4">
        <f t="shared" si="606"/>
        <v>0.94412836028021396</v>
      </c>
      <c r="K871" s="4">
        <f t="shared" si="606"/>
        <v>0.94733665501892339</v>
      </c>
    </row>
    <row r="872" spans="2:12" x14ac:dyDescent="0.3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 t="str">
        <f t="shared" si="606"/>
        <v>-</v>
      </c>
      <c r="K872" s="4" t="str">
        <f t="shared" si="606"/>
        <v>-</v>
      </c>
    </row>
    <row r="873" spans="2:12" x14ac:dyDescent="0.3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1.2527712158917212</v>
      </c>
      <c r="J873" s="4">
        <f t="shared" si="606"/>
        <v>0.94412836028021396</v>
      </c>
      <c r="K873" s="4">
        <f t="shared" si="606"/>
        <v>0.9473366550189235</v>
      </c>
    </row>
    <row r="874" spans="2:12" x14ac:dyDescent="0.3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0.9244762623657512</v>
      </c>
      <c r="G874" s="4">
        <f t="shared" si="606"/>
        <v>0.92645636412827193</v>
      </c>
      <c r="H874" s="4">
        <f t="shared" si="606"/>
        <v>0.92942651677205512</v>
      </c>
      <c r="I874" s="4">
        <f t="shared" si="606"/>
        <v>0.93437677117835727</v>
      </c>
      <c r="J874" s="4">
        <f t="shared" si="606"/>
        <v>0.94427727999096633</v>
      </c>
      <c r="K874" s="4">
        <f>IFERROR(K841/K800,"-")</f>
        <v>0.95</v>
      </c>
    </row>
    <row r="875" spans="2:12" x14ac:dyDescent="0.3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</v>
      </c>
      <c r="G875" s="4">
        <f t="shared" ref="G875:K875" si="607">IFERROR(G843/G802,"-")</f>
        <v>0.59066666666666734</v>
      </c>
      <c r="H875" s="4">
        <f t="shared" si="607"/>
        <v>0.5916666666666659</v>
      </c>
      <c r="I875" s="4">
        <f t="shared" si="607"/>
        <v>0.59333333333333349</v>
      </c>
      <c r="J875" s="4">
        <f t="shared" si="607"/>
        <v>0.59666666666666757</v>
      </c>
      <c r="K875" s="4">
        <f t="shared" si="607"/>
        <v>0.60000000000000042</v>
      </c>
    </row>
    <row r="876" spans="2:12" x14ac:dyDescent="0.3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0.73750000000000004</v>
      </c>
      <c r="G876" s="4">
        <f t="shared" ref="G876:K876" si="608">IFERROR(G845/G804,"-")</f>
        <v>0.73833333333333384</v>
      </c>
      <c r="H876" s="4">
        <f t="shared" si="608"/>
        <v>0.73958333333333337</v>
      </c>
      <c r="I876" s="4">
        <f t="shared" si="608"/>
        <v>0.74166666666666758</v>
      </c>
      <c r="J876" s="4">
        <f t="shared" si="608"/>
        <v>0.74583333333333335</v>
      </c>
      <c r="K876" s="4">
        <f t="shared" si="608"/>
        <v>0.74999999999999989</v>
      </c>
    </row>
    <row r="877" spans="2:12" x14ac:dyDescent="0.3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0.52799999999999991</v>
      </c>
      <c r="G877" s="4">
        <f t="shared" ref="G877:K877" si="609">IFERROR(G847/G806,"-")</f>
        <v>0.5279999999999998</v>
      </c>
      <c r="H877" s="4">
        <f t="shared" si="609"/>
        <v>0.52799999999999969</v>
      </c>
      <c r="I877" s="4">
        <f t="shared" si="609"/>
        <v>0.52800000000000047</v>
      </c>
      <c r="J877" s="4">
        <f t="shared" si="609"/>
        <v>0.52800000000000047</v>
      </c>
      <c r="K877" s="4">
        <f t="shared" si="609"/>
        <v>0.54400000000000004</v>
      </c>
    </row>
    <row r="878" spans="2:12" x14ac:dyDescent="0.3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0.71936946127215706</v>
      </c>
      <c r="J879" s="4">
        <f t="shared" si="611"/>
        <v>0.69433815305309265</v>
      </c>
      <c r="K879" s="4">
        <f t="shared" si="611"/>
        <v>0.69432903373748722</v>
      </c>
    </row>
    <row r="880" spans="2:12" x14ac:dyDescent="0.3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140.10105309493883</v>
      </c>
      <c r="G880" s="17">
        <f t="shared" si="612"/>
        <v>141.56411011683602</v>
      </c>
      <c r="H880" s="17">
        <f t="shared" si="612"/>
        <v>132.85006844705939</v>
      </c>
      <c r="I880" s="17">
        <f t="shared" si="612"/>
        <v>126.3340046077853</v>
      </c>
      <c r="J880" s="17">
        <f t="shared" si="612"/>
        <v>115.47580827530386</v>
      </c>
      <c r="K880" s="17">
        <f t="shared" si="612"/>
        <v>104.69025741206075</v>
      </c>
      <c r="L880" s="17"/>
    </row>
    <row r="881" spans="2:12" x14ac:dyDescent="0.3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60.950000536692428</v>
      </c>
      <c r="G881" s="1">
        <f>[1]Services!C$11</f>
        <v>60.244467362419428</v>
      </c>
      <c r="H881" s="1">
        <f>[1]Services!D$11</f>
        <v>64.275385732544166</v>
      </c>
      <c r="I881" s="1">
        <f>[1]Services!E$11</f>
        <v>62.884603531877936</v>
      </c>
      <c r="J881" s="1">
        <f>[1]Services!F$11</f>
        <v>60.109843972525475</v>
      </c>
      <c r="K881" s="1">
        <f>[1]Services!G$11</f>
        <v>56.402232913785717</v>
      </c>
    </row>
    <row r="882" spans="2:12" x14ac:dyDescent="0.3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2.6235994391630446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2.2214544755901174E-2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0.86550072955074009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0.62816689344189081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0.490149199853469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0.38719869287735975</v>
      </c>
    </row>
    <row r="883" spans="2:12" x14ac:dyDescent="0.3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1.3316265226169404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1.520358277837361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1.9941649260095147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2.63853579108036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3.2821892079761854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3.6914478610005195</v>
      </c>
    </row>
    <row r="884" spans="2:12" x14ac:dyDescent="0.3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58.701894539826164</v>
      </c>
      <c r="H884" s="1">
        <f>[1]Services!D$11-[1]Services!D$28</f>
        <v>61.415720076983909</v>
      </c>
      <c r="I884" s="1">
        <f>[1]Services!E$11-[1]Services!E$28</f>
        <v>59.617900847355685</v>
      </c>
      <c r="J884" s="1">
        <f>[1]Services!F$11-[1]Services!F$28</f>
        <v>56.337505564695817</v>
      </c>
      <c r="K884" s="1">
        <f>[1]Services!G$11-[1]Services!G$28</f>
        <v>52.323586359907836</v>
      </c>
    </row>
    <row r="885" spans="2:12" x14ac:dyDescent="0.3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30.256633786710971</v>
      </c>
      <c r="G885" s="1">
        <f t="shared" ref="G885:K885" si="615">G886</f>
        <v>27.850000119416624</v>
      </c>
      <c r="H885" s="1">
        <f t="shared" si="615"/>
        <v>18.807615832607183</v>
      </c>
      <c r="I885" s="1">
        <f t="shared" si="615"/>
        <v>11.124917765349194</v>
      </c>
      <c r="J885" s="1">
        <f t="shared" si="615"/>
        <v>5.7962894182456619</v>
      </c>
      <c r="K885" s="1">
        <f t="shared" si="615"/>
        <v>1.4889791354447539</v>
      </c>
      <c r="L885" s="1"/>
    </row>
    <row r="886" spans="2:12" x14ac:dyDescent="0.3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30.256633786710971</v>
      </c>
      <c r="G886" s="1">
        <f t="shared" ref="G886:K886" si="616">SUM(G889,G891)</f>
        <v>27.850000119416624</v>
      </c>
      <c r="H886" s="1">
        <f t="shared" si="616"/>
        <v>18.807615832607183</v>
      </c>
      <c r="I886" s="1">
        <f t="shared" si="616"/>
        <v>11.124917765349194</v>
      </c>
      <c r="J886" s="1">
        <f t="shared" si="616"/>
        <v>5.7962894182456619</v>
      </c>
      <c r="K886" s="1">
        <f t="shared" si="616"/>
        <v>1.4889791354447539</v>
      </c>
    </row>
    <row r="887" spans="2:12" x14ac:dyDescent="0.3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30.256633786710971</v>
      </c>
      <c r="G887" s="1">
        <f t="shared" ref="G887:K887" si="617">G888</f>
        <v>27.850000119416624</v>
      </c>
      <c r="H887" s="1">
        <f t="shared" si="617"/>
        <v>18.80758160675872</v>
      </c>
      <c r="I887" s="1">
        <f t="shared" si="617"/>
        <v>11.124880381586904</v>
      </c>
      <c r="J887" s="1">
        <f t="shared" si="617"/>
        <v>5.7962282238841061</v>
      </c>
      <c r="K887" s="1">
        <f t="shared" si="617"/>
        <v>1.4889423362614831</v>
      </c>
    </row>
    <row r="888" spans="2:12" x14ac:dyDescent="0.3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30.256633786710971</v>
      </c>
      <c r="G888" s="1">
        <f>[1]Services!C$12</f>
        <v>27.850000119416624</v>
      </c>
      <c r="H888" s="1">
        <f>[1]Services!D$12</f>
        <v>18.80758160675872</v>
      </c>
      <c r="I888" s="1">
        <f>[1]Services!E$12</f>
        <v>11.124880381586904</v>
      </c>
      <c r="J888" s="1">
        <f>[1]Services!F$12</f>
        <v>5.7962282238841061</v>
      </c>
      <c r="K888" s="1">
        <f>[1]Services!G$12</f>
        <v>1.4889423362614831</v>
      </c>
    </row>
    <row r="889" spans="2:12" x14ac:dyDescent="0.3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30.256633786710971</v>
      </c>
      <c r="G889" s="1">
        <f t="shared" ref="G889:K889" si="618">G888</f>
        <v>27.850000119416624</v>
      </c>
      <c r="H889" s="1">
        <f t="shared" si="618"/>
        <v>18.80758160675872</v>
      </c>
      <c r="I889" s="1">
        <f t="shared" si="618"/>
        <v>11.124880381586904</v>
      </c>
      <c r="J889" s="1">
        <f t="shared" si="618"/>
        <v>5.7962282238841061</v>
      </c>
      <c r="K889" s="1">
        <f t="shared" si="618"/>
        <v>1.4889423362614831</v>
      </c>
    </row>
    <row r="890" spans="2:12" x14ac:dyDescent="0.3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3.4225848463225261E-5</v>
      </c>
      <c r="I890">
        <f t="shared" si="619"/>
        <v>3.7383762290017266E-5</v>
      </c>
      <c r="J890">
        <f t="shared" si="619"/>
        <v>6.1194361556034553E-5</v>
      </c>
      <c r="K890">
        <f t="shared" si="619"/>
        <v>3.6799183270883093E-5</v>
      </c>
    </row>
    <row r="891" spans="2:12" x14ac:dyDescent="0.3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3.4225848463225261E-5</v>
      </c>
      <c r="I891">
        <f>[1]Services!E$13</f>
        <v>3.7383762290017266E-5</v>
      </c>
      <c r="J891">
        <f>[1]Services!F$13</f>
        <v>6.1194361556034553E-5</v>
      </c>
      <c r="K891">
        <f>[1]Services!G$13</f>
        <v>3.6799183270883093E-5</v>
      </c>
    </row>
    <row r="892" spans="2:12" x14ac:dyDescent="0.3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26.950963482470264</v>
      </c>
      <c r="G892" s="1">
        <f t="shared" ref="G892:K892" si="620">SUM(G893:G895)</f>
        <v>29.478454910379906</v>
      </c>
      <c r="H892" s="1">
        <f t="shared" si="620"/>
        <v>27.636484716002009</v>
      </c>
      <c r="I892" s="1">
        <f t="shared" si="620"/>
        <v>24.748368214444838</v>
      </c>
      <c r="J892" s="1">
        <f t="shared" si="620"/>
        <v>18.747721020320043</v>
      </c>
      <c r="K892" s="1">
        <f t="shared" si="620"/>
        <v>14.359420087068457</v>
      </c>
    </row>
    <row r="893" spans="2:12" x14ac:dyDescent="0.3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25.54868672939768</v>
      </c>
      <c r="G893" s="1">
        <f>SUM([1]Services!C$14:C$15)</f>
        <v>27.941231860218647</v>
      </c>
      <c r="H893" s="1">
        <f>SUM([1]Services!D$14:D$15)</f>
        <v>24.699788732499538</v>
      </c>
      <c r="I893" s="1">
        <f>SUM([1]Services!E$14:E$15)</f>
        <v>21.20829390738264</v>
      </c>
      <c r="J893" s="1">
        <f>SUM([1]Services!F$14:F$15)</f>
        <v>14.817118469261386</v>
      </c>
      <c r="K893" s="1">
        <f>SUM([1]Services!G$14:G$15)</f>
        <v>10.314171416173087</v>
      </c>
    </row>
    <row r="894" spans="2:12" x14ac:dyDescent="0.3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2.9366959835024691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3.5400743070621985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3.9306025510586577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4.0452486708953694</v>
      </c>
    </row>
    <row r="895" spans="2:12" x14ac:dyDescent="0.3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1.4022767530725848</v>
      </c>
      <c r="G895" s="1">
        <f>[1]Services!C$16</f>
        <v>1.5372230501612603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3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25.270747582976728</v>
      </c>
      <c r="G896" s="1">
        <f>[1]Services!C$14</f>
        <v>26.789701298656428</v>
      </c>
      <c r="H896" s="1">
        <f>[1]Services!D$14</f>
        <v>23.709249616493175</v>
      </c>
      <c r="I896" s="1">
        <f>[1]Services!E$14</f>
        <v>20.548330684549704</v>
      </c>
      <c r="J896" s="1">
        <f>[1]Services!F$14</f>
        <v>14.201881688552675</v>
      </c>
      <c r="K896" s="1">
        <f>[1]Services!G$14</f>
        <v>9.86477202462377</v>
      </c>
    </row>
    <row r="897" spans="2:11" x14ac:dyDescent="0.3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25.270747582976728</v>
      </c>
      <c r="G897" s="1">
        <f>[1]Services!C$14*IFERROR(G893/SUM(G893:G894),0)</f>
        <v>26.789701298656428</v>
      </c>
      <c r="H897" s="1">
        <f>[1]Services!D$14*IFERROR(H893/SUM(H893:H894),0)</f>
        <v>21.189867761814028</v>
      </c>
      <c r="I897" s="1">
        <f>[1]Services!E$14*IFERROR(I893/SUM(I893:I894),0)</f>
        <v>17.609041238107146</v>
      </c>
      <c r="J897" s="1">
        <f>[1]Services!F$14*IFERROR(J893/SUM(J893:J894),0)</f>
        <v>11.224348988212469</v>
      </c>
      <c r="K897" s="1">
        <f>[1]Services!G$14*IFERROR(K893/SUM(K893:K894),0)</f>
        <v>7.0857283251339513</v>
      </c>
    </row>
    <row r="898" spans="2:11" x14ac:dyDescent="0.3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2.5193818546791462</v>
      </c>
      <c r="I898" s="1">
        <f t="shared" si="624"/>
        <v>2.9392894464425581</v>
      </c>
      <c r="J898" s="1">
        <f t="shared" si="624"/>
        <v>2.9775327003402055</v>
      </c>
      <c r="K898" s="1">
        <f t="shared" si="624"/>
        <v>2.7790436994898187</v>
      </c>
    </row>
    <row r="899" spans="2:11" x14ac:dyDescent="0.3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1.6802158994935361</v>
      </c>
      <c r="G899" s="1">
        <f>[1]Services!C$15+G902</f>
        <v>2.6887536117234792</v>
      </c>
      <c r="H899" s="1">
        <f>[1]Services!D$15+H902</f>
        <v>0.99053911600636502</v>
      </c>
      <c r="I899" s="1">
        <f>[1]Services!E$15+I902</f>
        <v>0.65996322283293618</v>
      </c>
      <c r="J899" s="1">
        <f>[1]Services!F$15+J902</f>
        <v>0.61523678070871191</v>
      </c>
      <c r="K899" s="1">
        <f>[1]Services!G$15+K902</f>
        <v>0.44939939154931635</v>
      </c>
    </row>
    <row r="900" spans="2:11" x14ac:dyDescent="0.3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0.27793914642095119</v>
      </c>
      <c r="G900" s="1">
        <f>[1]Services!C$15*G893/SUM(G893:G894)</f>
        <v>1.1515305615622187</v>
      </c>
      <c r="H900" s="1">
        <f>[1]Services!D$15*H893/SUM(H893:H894)</f>
        <v>0.88528288413134404</v>
      </c>
      <c r="I900" s="1">
        <f>[1]Services!E$15*I893/SUM(I893:I894)</f>
        <v>0.56556027761599836</v>
      </c>
      <c r="J900" s="1">
        <f>[1]Services!F$15*J893/SUM(J893:J894)</f>
        <v>0.48624770213549678</v>
      </c>
      <c r="K900" s="1">
        <f>[1]Services!G$15*K893/SUM(K893:K894)</f>
        <v>0.32279732263963801</v>
      </c>
    </row>
    <row r="901" spans="2:11" x14ac:dyDescent="0.3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0.10525623187502089</v>
      </c>
      <c r="I901" s="1">
        <f>[1]Services!E$15*I894/SUM(I893:I894)</f>
        <v>9.4402945216937845E-2</v>
      </c>
      <c r="J901" s="1">
        <f>[1]Services!F$15*J894/SUM(J893:J894)</f>
        <v>0.12898907857321515</v>
      </c>
      <c r="K901" s="1">
        <f>[1]Services!G$15*K894/SUM(K893:K894)</f>
        <v>0.12660206890967829</v>
      </c>
    </row>
    <row r="902" spans="2:11" x14ac:dyDescent="0.3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1.4022767530725848</v>
      </c>
      <c r="G902" s="1">
        <f>[1]Services!C$16</f>
        <v>1.5372230501612603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3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7.7268826878558823</v>
      </c>
      <c r="G903" s="1">
        <f>[1]Services!C$17</f>
        <v>8.8747550900804875</v>
      </c>
      <c r="H903" s="1">
        <f>[1]Services!D$17</f>
        <v>7.2306081039061212</v>
      </c>
      <c r="I903" s="1">
        <f>[1]Services!E$17</f>
        <v>8.6677031141734098</v>
      </c>
      <c r="J903" s="1">
        <f>[1]Services!F$17</f>
        <v>10.455933564729859</v>
      </c>
      <c r="K903" s="1">
        <f>[1]Services!G$17</f>
        <v>10.139485818441219</v>
      </c>
    </row>
    <row r="904" spans="2:11" x14ac:dyDescent="0.3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2.1168823684026359</v>
      </c>
      <c r="G904" s="1">
        <f>[1]Services!C$51/0.99</f>
        <v>2.2929881793955045</v>
      </c>
      <c r="H904" s="1">
        <f>[1]Services!D$51/0.99</f>
        <v>2.0190364452883367</v>
      </c>
      <c r="I904" s="1">
        <f>[1]Services!E$51/0.99</f>
        <v>2.8320097911152446</v>
      </c>
      <c r="J904" s="1">
        <f>[1]Services!F$51/0.99</f>
        <v>4.3446552183170892</v>
      </c>
      <c r="K904" s="1">
        <f>[1]Services!G$51/0.99</f>
        <v>4.3996260014726509</v>
      </c>
    </row>
    <row r="905" spans="2:11" x14ac:dyDescent="0.3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1.4243071912517036</v>
      </c>
      <c r="G905" s="1">
        <f t="shared" ref="G905:K905" si="626">G904-SUM(G906:G909)</f>
        <v>1.5427935164075555</v>
      </c>
      <c r="H905" s="1">
        <f t="shared" si="626"/>
        <v>1.405647986418467</v>
      </c>
      <c r="I905" s="1">
        <f t="shared" si="626"/>
        <v>1.1800705725765344</v>
      </c>
      <c r="J905" s="1">
        <f t="shared" si="626"/>
        <v>0.77269308686889282</v>
      </c>
      <c r="K905" s="1">
        <f t="shared" si="626"/>
        <v>0.65444795810155876</v>
      </c>
    </row>
    <row r="906" spans="2:11" x14ac:dyDescent="0.3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0.69257517715093242</v>
      </c>
      <c r="G906" s="1">
        <f t="shared" si="627"/>
        <v>0.75019466298794912</v>
      </c>
      <c r="H906" s="1">
        <f t="shared" si="627"/>
        <v>0.6133884588698697</v>
      </c>
      <c r="I906" s="1">
        <f t="shared" si="627"/>
        <v>1.6506910713513823</v>
      </c>
      <c r="J906" s="1">
        <f t="shared" si="627"/>
        <v>3.5704609262205254</v>
      </c>
      <c r="K906" s="1">
        <f t="shared" si="627"/>
        <v>3.7442941200471438</v>
      </c>
    </row>
    <row r="907" spans="2:11" x14ac:dyDescent="0.3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3.059109596104928E-5</v>
      </c>
      <c r="J907" s="1">
        <f t="shared" si="627"/>
        <v>6.9229384767477493E-5</v>
      </c>
      <c r="K907" s="1">
        <f t="shared" si="627"/>
        <v>6.3836386982738162E-5</v>
      </c>
    </row>
    <row r="908" spans="2:11" x14ac:dyDescent="0.3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1.0443627883034527E-3</v>
      </c>
      <c r="J908" s="1">
        <f t="shared" si="628"/>
        <v>1.1393092274530742E-3</v>
      </c>
      <c r="K908" s="1">
        <f t="shared" si="628"/>
        <v>5.7617788994931659E-4</v>
      </c>
    </row>
    <row r="909" spans="2:11" x14ac:dyDescent="0.3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1.7319330306355145E-4</v>
      </c>
      <c r="J909" s="1">
        <f t="shared" si="629"/>
        <v>2.9266661545046963E-4</v>
      </c>
      <c r="K909" s="1">
        <f t="shared" si="629"/>
        <v>2.4390904701676529E-4</v>
      </c>
    </row>
    <row r="910" spans="2:11" x14ac:dyDescent="0.3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5.6100003194532464</v>
      </c>
      <c r="G910" s="1">
        <f t="shared" ref="G910:K910" si="630">G903-G904</f>
        <v>6.5817669106849834</v>
      </c>
      <c r="H910" s="1">
        <f t="shared" si="630"/>
        <v>5.2115716586177845</v>
      </c>
      <c r="I910" s="1">
        <f t="shared" si="630"/>
        <v>5.8356933230581651</v>
      </c>
      <c r="J910" s="1">
        <f t="shared" si="630"/>
        <v>6.11127834641277</v>
      </c>
      <c r="K910" s="1">
        <f t="shared" si="630"/>
        <v>5.7398598169685684</v>
      </c>
    </row>
    <row r="911" spans="2:11" x14ac:dyDescent="0.3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8.5743674577531568</v>
      </c>
      <c r="G911" s="1">
        <f t="shared" ref="G911:K911" si="631">G912</f>
        <v>8.6406505038144061</v>
      </c>
      <c r="H911" s="1">
        <f t="shared" si="631"/>
        <v>9.936059002953769</v>
      </c>
      <c r="I911" s="1">
        <f t="shared" si="631"/>
        <v>11.664220481577606</v>
      </c>
      <c r="J911" s="1">
        <f t="shared" si="631"/>
        <v>11.34303945399963</v>
      </c>
      <c r="K911" s="1">
        <f t="shared" si="631"/>
        <v>10.72731244315902</v>
      </c>
    </row>
    <row r="912" spans="2:11" x14ac:dyDescent="0.3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8.5743674577531568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8.6406505038144061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9.936059002953769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11.664220481577606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11.34303945399963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10.72731244315902</v>
      </c>
    </row>
    <row r="913" spans="2:12" x14ac:dyDescent="0.3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2.0856334395256249</v>
      </c>
      <c r="G913" s="1">
        <f t="shared" ref="G913:K913" si="632">G914</f>
        <v>2.6911607420882375</v>
      </c>
      <c r="H913" s="1">
        <f t="shared" si="632"/>
        <v>0.70070705148073786</v>
      </c>
      <c r="I913" s="1">
        <f t="shared" si="632"/>
        <v>1.3625825989010492</v>
      </c>
      <c r="J913" s="1">
        <f t="shared" si="632"/>
        <v>1.8067907588529648</v>
      </c>
      <c r="K913" s="1">
        <f t="shared" si="632"/>
        <v>2.078671887345052</v>
      </c>
    </row>
    <row r="914" spans="2:12" x14ac:dyDescent="0.3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2.0856334395256249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2.6911607420882375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0.70070705148073786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1.3625825989010492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1.8067907588529648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2.078671887345052</v>
      </c>
    </row>
    <row r="915" spans="2:12" x14ac:dyDescent="0.3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0.68733148947450895</v>
      </c>
      <c r="H915" s="1">
        <f t="shared" si="633"/>
        <v>0.68733260438261812</v>
      </c>
      <c r="I915" s="1">
        <f t="shared" si="633"/>
        <v>0.68733374351646837</v>
      </c>
      <c r="J915" s="1">
        <f t="shared" si="633"/>
        <v>5.8726507837972034E-3</v>
      </c>
      <c r="K915" s="1">
        <f t="shared" si="633"/>
        <v>0.44535302210638311</v>
      </c>
    </row>
    <row r="916" spans="2:12" x14ac:dyDescent="0.3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0.68733148947450895</v>
      </c>
      <c r="H916" s="1">
        <f>[1]Services!D$19</f>
        <v>0.68733260438261812</v>
      </c>
      <c r="I916" s="1">
        <f>[1]Services!E$19</f>
        <v>0.68733374351646837</v>
      </c>
      <c r="J916" s="1">
        <f>[1]Services!F$19</f>
        <v>5.8726507837972034E-3</v>
      </c>
      <c r="K916" s="1">
        <f>[1]Services!G$19</f>
        <v>0.44535302210638311</v>
      </c>
    </row>
    <row r="917" spans="2:12" x14ac:dyDescent="0.3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2.8517419281513464E-4</v>
      </c>
      <c r="I917" s="1">
        <f>[1]Services!E$20</f>
        <v>1.3303985753365926E-4</v>
      </c>
      <c r="J917" s="1">
        <f>[1]Services!F$20</f>
        <v>1.2591896945328226E-4</v>
      </c>
      <c r="K917" s="1">
        <f>[1]Services!G$20</f>
        <v>1.0626432870427084E-4</v>
      </c>
    </row>
    <row r="918" spans="2:12" x14ac:dyDescent="0.3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2.8517419281513464E-4</v>
      </c>
      <c r="I919" s="1">
        <f t="shared" si="635"/>
        <v>1.3303985753365926E-4</v>
      </c>
      <c r="J919" s="1">
        <f t="shared" si="635"/>
        <v>1.2591896945328226E-4</v>
      </c>
      <c r="K919" s="1">
        <f t="shared" si="635"/>
        <v>1.0626432870427084E-4</v>
      </c>
    </row>
    <row r="920" spans="2:12" x14ac:dyDescent="0.3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2.8517419281513464E-4</v>
      </c>
      <c r="I920" s="1">
        <f>[1]Services!E$20</f>
        <v>1.3303985753365926E-4</v>
      </c>
      <c r="J920" s="1">
        <f>[1]Services!F$20</f>
        <v>1.2591896945328226E-4</v>
      </c>
      <c r="K920" s="1">
        <f>[1]Services!G$20</f>
        <v>1.0626432870427084E-4</v>
      </c>
    </row>
    <row r="921" spans="2:12" x14ac:dyDescent="0.3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2.9295783497572656</v>
      </c>
      <c r="G921" s="1">
        <f t="shared" ref="G921:K921" si="636">G922</f>
        <v>3.0972898991624342</v>
      </c>
      <c r="H921" s="1">
        <f t="shared" si="636"/>
        <v>3.5755902289899666</v>
      </c>
      <c r="I921" s="1">
        <f t="shared" si="636"/>
        <v>5.194142118087302</v>
      </c>
      <c r="J921" s="1">
        <f t="shared" si="636"/>
        <v>7.2101915168769581</v>
      </c>
      <c r="K921" s="1">
        <f t="shared" si="636"/>
        <v>9.0486958403814448</v>
      </c>
    </row>
    <row r="922" spans="2:12" x14ac:dyDescent="0.3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2.9295783497572656</v>
      </c>
      <c r="G922" s="1">
        <f>[1]Services!C$21-G923</f>
        <v>3.0972898991624342</v>
      </c>
      <c r="H922" s="1">
        <f>[1]Services!D$21-H923</f>
        <v>3.5755902289899666</v>
      </c>
      <c r="I922" s="1">
        <f>[1]Services!E$21-I923</f>
        <v>5.194142118087302</v>
      </c>
      <c r="J922" s="1">
        <f>[1]Services!F$21-J923</f>
        <v>7.2101915168769581</v>
      </c>
      <c r="K922" s="1">
        <f>[1]Services!G$21-K923</f>
        <v>9.0486958403814448</v>
      </c>
    </row>
    <row r="923" spans="2:12" x14ac:dyDescent="0.3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2.5904824882240138</v>
      </c>
      <c r="I923" s="1">
        <f>[1]Services!E$50-I894</f>
        <v>3.2798217386391526</v>
      </c>
      <c r="J923" s="1">
        <f>[1]Services!F$50-J894</f>
        <v>4.0220436068864194</v>
      </c>
      <c r="K923" s="1">
        <f>[1]Services!G$50-K894</f>
        <v>4.6063559183110199</v>
      </c>
    </row>
    <row r="924" spans="2:12" x14ac:dyDescent="0.3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73.238310464178099</v>
      </c>
      <c r="G924" s="17">
        <f>[1]Services!C$59</f>
        <v>78.57383717576775</v>
      </c>
      <c r="H924" s="17">
        <f>[1]Services!D$59</f>
        <v>60.192178156037173</v>
      </c>
      <c r="I924" s="17">
        <f>[1]Services!E$59</f>
        <v>56.955864574634013</v>
      </c>
      <c r="J924" s="17">
        <f>[1]Services!F$59</f>
        <v>51.716311908051239</v>
      </c>
      <c r="K924" s="17">
        <f>[1]Services!G$59</f>
        <v>46.944304065594864</v>
      </c>
    </row>
    <row r="925" spans="2:12" x14ac:dyDescent="0.3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63.650013935522928</v>
      </c>
      <c r="G925" s="1">
        <f t="shared" ref="G925:K925" si="639">SUM(G926:G928)</f>
        <v>63.33647147064476</v>
      </c>
      <c r="H925" s="1">
        <f t="shared" si="639"/>
        <v>67.449723768982452</v>
      </c>
      <c r="I925" s="1">
        <f t="shared" si="639"/>
        <v>67.796568665205328</v>
      </c>
      <c r="J925" s="1">
        <f t="shared" si="639"/>
        <v>67.108493538976461</v>
      </c>
      <c r="K925" s="1">
        <f t="shared" si="639"/>
        <v>65.291845045146488</v>
      </c>
    </row>
    <row r="926" spans="2:12" x14ac:dyDescent="0.3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2.394034488236279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1.6928753818801209E-2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0.46424853699906715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0.34598990868197887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0.27860724942749909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0.228114983856683</v>
      </c>
    </row>
    <row r="927" spans="2:12" x14ac:dyDescent="0.3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4.261204872374206</v>
      </c>
      <c r="G927" s="1">
        <f>[1]Services!C$47</f>
        <v>4.6176481769997952</v>
      </c>
      <c r="H927" s="1">
        <f>[1]Services!D$47</f>
        <v>5.5697551549994806</v>
      </c>
      <c r="I927" s="1">
        <f>[1]Services!E$47</f>
        <v>7.8326779091676606</v>
      </c>
      <c r="J927" s="1">
        <f>[1]Services!F$47</f>
        <v>10.492380724853144</v>
      </c>
      <c r="K927" s="1">
        <f>[1]Services!G$47</f>
        <v>12.740143701381962</v>
      </c>
    </row>
    <row r="928" spans="2:12" x14ac:dyDescent="0.3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58.701894539826164</v>
      </c>
      <c r="H928" s="1">
        <f>[1]Services!D$3-([1]Services!D$6-[1]Services!D$58)</f>
        <v>61.415720076983902</v>
      </c>
      <c r="I928" s="1">
        <f>[1]Services!E$3-([1]Services!E$6-[1]Services!E$58)</f>
        <v>59.617900847355685</v>
      </c>
      <c r="J928" s="1">
        <f>[1]Services!F$3-([1]Services!F$6-[1]Services!F$58)</f>
        <v>56.337505564695817</v>
      </c>
      <c r="K928" s="1">
        <f>[1]Services!G$3-([1]Services!G$6-[1]Services!G$58)</f>
        <v>52.323586359907836</v>
      </c>
      <c r="L928" s="1"/>
    </row>
    <row r="929" spans="2:11" x14ac:dyDescent="0.3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24.843069408206294</v>
      </c>
      <c r="G929" s="1">
        <f t="shared" ref="G929:K929" si="642">G930</f>
        <v>23.179168179673567</v>
      </c>
      <c r="H929" s="1">
        <f t="shared" si="642"/>
        <v>15.969501850203754</v>
      </c>
      <c r="I929" s="1">
        <f t="shared" si="642"/>
        <v>9.7140734384495424</v>
      </c>
      <c r="J929" s="1">
        <f t="shared" si="642"/>
        <v>5.2934957620306156</v>
      </c>
      <c r="K929" s="1">
        <f t="shared" si="642"/>
        <v>1.4141270691116863</v>
      </c>
    </row>
    <row r="930" spans="2:11" x14ac:dyDescent="0.3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24.843069408206294</v>
      </c>
      <c r="G930" s="1">
        <f>[1]Services!C$48</f>
        <v>23.179168179673567</v>
      </c>
      <c r="H930" s="1">
        <f>[1]Services!D$48</f>
        <v>15.969501850203754</v>
      </c>
      <c r="I930" s="1">
        <f>[1]Services!E$48</f>
        <v>9.7140734384495424</v>
      </c>
      <c r="J930" s="1">
        <f>[1]Services!F$48</f>
        <v>5.2934957620306156</v>
      </c>
      <c r="K930" s="1">
        <f>[1]Services!G$48</f>
        <v>1.4141270691116863</v>
      </c>
    </row>
    <row r="931" spans="2:11" x14ac:dyDescent="0.3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25.412779815055409</v>
      </c>
      <c r="G931" s="1">
        <f t="shared" ref="G931:K931" si="643">SUM(G932:G934)</f>
        <v>26.667685600258363</v>
      </c>
      <c r="H931" s="1">
        <f t="shared" si="643"/>
        <v>23.936287810804249</v>
      </c>
      <c r="I931" s="1">
        <f t="shared" si="643"/>
        <v>21.852729593499085</v>
      </c>
      <c r="J931" s="1">
        <f t="shared" si="643"/>
        <v>17.259420262136633</v>
      </c>
      <c r="K931" s="1">
        <f t="shared" si="643"/>
        <v>14.112356960286268</v>
      </c>
    </row>
    <row r="932" spans="2:11" x14ac:dyDescent="0.3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24.189714031025499</v>
      </c>
      <c r="G932" s="1">
        <f>[1]Services!C$49</f>
        <v>25.326919655907712</v>
      </c>
      <c r="H932" s="1">
        <f>[1]Services!D$49</f>
        <v>18.409109339077766</v>
      </c>
      <c r="I932" s="1">
        <f>[1]Services!E$49</f>
        <v>15.032833547797733</v>
      </c>
      <c r="J932" s="1">
        <f>[1]Services!F$49</f>
        <v>9.3067741041915557</v>
      </c>
      <c r="K932" s="1">
        <f>[1]Services!G$49</f>
        <v>5.4607523710798791</v>
      </c>
    </row>
    <row r="933" spans="2:11" x14ac:dyDescent="0.3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5.5271784717264829</v>
      </c>
      <c r="I933" s="1">
        <f>[1]Services!E$50</f>
        <v>6.8198960457013511</v>
      </c>
      <c r="J933" s="1">
        <f>[1]Services!F$50</f>
        <v>7.9526461579450771</v>
      </c>
      <c r="K933" s="1">
        <f>[1]Services!G$50</f>
        <v>8.6516045892063893</v>
      </c>
    </row>
    <row r="934" spans="2:11" x14ac:dyDescent="0.3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1.2230657840299082</v>
      </c>
      <c r="G934" s="1">
        <f>[1]Services!C$56</f>
        <v>1.3407659443506508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3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7.6496138609773237</v>
      </c>
      <c r="G935" s="1">
        <f t="shared" ref="G935:K935" si="648">G936+G942</f>
        <v>8.2859939437562797</v>
      </c>
      <c r="H935" s="1">
        <f t="shared" si="648"/>
        <v>6.1685006829708495</v>
      </c>
      <c r="I935" s="1">
        <f t="shared" si="648"/>
        <v>7.5016485924631429</v>
      </c>
      <c r="J935" s="1">
        <f t="shared" si="648"/>
        <v>9.2410292556906626</v>
      </c>
      <c r="K935" s="1">
        <f t="shared" si="648"/>
        <v>9.0377060497685218</v>
      </c>
    </row>
    <row r="936" spans="2:11" x14ac:dyDescent="0.3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2.0957135447186097</v>
      </c>
      <c r="G936" s="1">
        <f>[1]Services!C$51</f>
        <v>2.2700582976015493</v>
      </c>
      <c r="H936" s="1">
        <f>[1]Services!D$51</f>
        <v>1.9988460808354533</v>
      </c>
      <c r="I936" s="1">
        <f>[1]Services!E$51</f>
        <v>2.8036896932040922</v>
      </c>
      <c r="J936" s="1">
        <f>[1]Services!F$51</f>
        <v>4.3012086661339186</v>
      </c>
      <c r="K936" s="1">
        <f>[1]Services!G$51</f>
        <v>4.3556297414579248</v>
      </c>
    </row>
    <row r="937" spans="2:11" x14ac:dyDescent="0.3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1.4100641193391867</v>
      </c>
      <c r="G937" s="1">
        <f t="shared" ref="G937:K937" si="649">IFERROR(G905/G$904,0)*G$936</f>
        <v>1.5273655812434799</v>
      </c>
      <c r="H937" s="1">
        <f t="shared" si="649"/>
        <v>1.3915915065542823</v>
      </c>
      <c r="I937" s="1">
        <f t="shared" si="649"/>
        <v>1.1682698668507689</v>
      </c>
      <c r="J937" s="1">
        <f t="shared" si="649"/>
        <v>0.7649661560002039</v>
      </c>
      <c r="K937" s="1">
        <f t="shared" si="649"/>
        <v>0.6479034785205432</v>
      </c>
    </row>
    <row r="938" spans="2:11" x14ac:dyDescent="0.3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0.68564942537942319</v>
      </c>
      <c r="G938" s="1">
        <f t="shared" ref="G938:K941" si="650">IFERROR(G906/G$904,0)*G$936</f>
        <v>0.74269271635806955</v>
      </c>
      <c r="H938" s="1">
        <f t="shared" si="650"/>
        <v>0.60725457428117102</v>
      </c>
      <c r="I938" s="1">
        <f t="shared" si="650"/>
        <v>1.6341841606378684</v>
      </c>
      <c r="J938" s="1">
        <f t="shared" si="650"/>
        <v>3.5347563169583203</v>
      </c>
      <c r="K938" s="1">
        <f t="shared" si="650"/>
        <v>3.7068511788466729</v>
      </c>
    </row>
    <row r="939" spans="2:11" x14ac:dyDescent="0.3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3.0285185001438789E-5</v>
      </c>
      <c r="J939" s="1">
        <f t="shared" si="650"/>
        <v>6.8537090919802717E-5</v>
      </c>
      <c r="K939" s="1">
        <f t="shared" si="650"/>
        <v>6.3198023112910783E-5</v>
      </c>
    </row>
    <row r="940" spans="2:11" x14ac:dyDescent="0.3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1.0339191604204182E-3</v>
      </c>
      <c r="J940" s="1">
        <f t="shared" si="650"/>
        <v>1.1279161351785436E-3</v>
      </c>
      <c r="K940" s="1">
        <f t="shared" si="650"/>
        <v>5.7041611104982355E-4</v>
      </c>
    </row>
    <row r="941" spans="2:11" x14ac:dyDescent="0.3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1.7146137003291593E-4</v>
      </c>
      <c r="J941" s="1">
        <f t="shared" si="650"/>
        <v>2.8973994929596498E-4</v>
      </c>
      <c r="K941" s="1">
        <f t="shared" si="650"/>
        <v>2.4146995654659764E-4</v>
      </c>
    </row>
    <row r="942" spans="2:11" x14ac:dyDescent="0.3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5.5539003162587139</v>
      </c>
      <c r="G942" s="1">
        <f>[1]Services!C$52</f>
        <v>6.0159356461547304</v>
      </c>
      <c r="H942" s="1">
        <f>[1]Services!D$52</f>
        <v>4.1696546021353962</v>
      </c>
      <c r="I942" s="1">
        <f>[1]Services!E$52</f>
        <v>4.6979588992590511</v>
      </c>
      <c r="J942" s="1">
        <f>[1]Services!F$52</f>
        <v>4.9398205895567449</v>
      </c>
      <c r="K942" s="1">
        <f>[1]Services!G$52</f>
        <v>4.682076308310597</v>
      </c>
    </row>
    <row r="943" spans="2:11" x14ac:dyDescent="0.3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6.1735445695822717</v>
      </c>
      <c r="G943" s="1">
        <f t="shared" ref="G943:K943" si="651">G944</f>
        <v>5.9947657215021719</v>
      </c>
      <c r="H943" s="1">
        <f t="shared" si="651"/>
        <v>6.5028125465015618</v>
      </c>
      <c r="I943" s="1">
        <f t="shared" si="651"/>
        <v>7.7034035991378573</v>
      </c>
      <c r="J943" s="1">
        <f t="shared" si="651"/>
        <v>7.5801710443321113</v>
      </c>
      <c r="K943" s="1">
        <f t="shared" si="651"/>
        <v>7.2615992024984335</v>
      </c>
    </row>
    <row r="944" spans="2:11" x14ac:dyDescent="0.3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6.1735445695822717</v>
      </c>
      <c r="G944" s="1">
        <f>[1]Services!C$53</f>
        <v>5.9947657215021719</v>
      </c>
      <c r="H944" s="1">
        <f>[1]Services!D$53</f>
        <v>6.5028125465015618</v>
      </c>
      <c r="I944" s="1">
        <f>[1]Services!E$53</f>
        <v>7.7034035991378573</v>
      </c>
      <c r="J944" s="1">
        <f>[1]Services!F$53</f>
        <v>7.5801710443321113</v>
      </c>
      <c r="K944" s="1">
        <f>[1]Services!G$53</f>
        <v>7.2615992024984335</v>
      </c>
    </row>
    <row r="945" spans="2:11" x14ac:dyDescent="0.3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1.8770700955730646</v>
      </c>
      <c r="G945" s="1">
        <f t="shared" ref="G945:K945" si="652">G946</f>
        <v>2.1600820291150953</v>
      </c>
      <c r="H945" s="1">
        <f t="shared" si="652"/>
        <v>0.46011599675274145</v>
      </c>
      <c r="I945" s="1">
        <f t="shared" si="652"/>
        <v>0.90363898193431935</v>
      </c>
      <c r="J945" s="1">
        <f t="shared" si="652"/>
        <v>1.2004353553503369</v>
      </c>
      <c r="K945" s="1">
        <f t="shared" si="652"/>
        <v>1.3797453502543338</v>
      </c>
    </row>
    <row r="946" spans="2:11" x14ac:dyDescent="0.3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1.8770700955730646</v>
      </c>
      <c r="G946" s="1">
        <f>[1]Services!C$54</f>
        <v>2.1600820291150953</v>
      </c>
      <c r="H946" s="1">
        <f>[1]Services!D$54</f>
        <v>0.46011599675274145</v>
      </c>
      <c r="I946" s="1">
        <f>[1]Services!E$54</f>
        <v>0.90363898193431935</v>
      </c>
      <c r="J946" s="1">
        <f>[1]Services!F$54</f>
        <v>1.2004353553503369</v>
      </c>
      <c r="K946" s="1">
        <f>[1]Services!G$54</f>
        <v>1.3797453502543338</v>
      </c>
    </row>
    <row r="947" spans="2:11" x14ac:dyDescent="0.3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0.68733148947450895</v>
      </c>
      <c r="H947" s="1">
        <f t="shared" si="653"/>
        <v>0.68733260438261812</v>
      </c>
      <c r="I947" s="1">
        <f t="shared" si="653"/>
        <v>0.68733374351646837</v>
      </c>
      <c r="J947" s="1">
        <f t="shared" si="653"/>
        <v>5.8726507837972034E-3</v>
      </c>
      <c r="K947" s="1">
        <f t="shared" si="653"/>
        <v>0.44535302210638311</v>
      </c>
    </row>
    <row r="948" spans="2:11" x14ac:dyDescent="0.3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0.68733148947450895</v>
      </c>
      <c r="H948" s="1">
        <f>[1]Services!D$55</f>
        <v>0.68733260438261812</v>
      </c>
      <c r="I948" s="1">
        <f>[1]Services!E$55</f>
        <v>0.68733374351646837</v>
      </c>
      <c r="J948" s="1">
        <f>[1]Services!F$55</f>
        <v>5.8726507837972034E-3</v>
      </c>
      <c r="K948" s="1">
        <f>[1]Services!G$55</f>
        <v>0.44535302210638311</v>
      </c>
    </row>
    <row r="949" spans="2:11" x14ac:dyDescent="0.3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</v>
      </c>
      <c r="J949" s="1">
        <f t="shared" si="654"/>
        <v>0</v>
      </c>
      <c r="K949" s="1">
        <f t="shared" si="654"/>
        <v>0</v>
      </c>
    </row>
    <row r="950" spans="2:11" x14ac:dyDescent="0.3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3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6.9642332811691716</v>
      </c>
      <c r="H951" s="1">
        <f>[1]Services!D$58</f>
        <v>0.43362297242285197</v>
      </c>
      <c r="I951" s="1">
        <f>[1]Services!E$58</f>
        <v>0.41436880778396662</v>
      </c>
      <c r="J951" s="1">
        <f>[1]Services!F$58</f>
        <v>0.36489960344643546</v>
      </c>
      <c r="K951" s="1">
        <f>[1]Services!G$58</f>
        <v>0.3251577263306028</v>
      </c>
    </row>
    <row r="952" spans="2:11" x14ac:dyDescent="0.3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0.91250000000000031</v>
      </c>
      <c r="G953" s="4">
        <f t="shared" si="657"/>
        <v>0.76205720192866777</v>
      </c>
      <c r="H953" s="4">
        <f t="shared" si="657"/>
        <v>0.53639300482166785</v>
      </c>
      <c r="I953" s="4">
        <f t="shared" si="657"/>
        <v>0.55079296966162861</v>
      </c>
      <c r="J953" s="4">
        <f t="shared" si="657"/>
        <v>0.56841314748813065</v>
      </c>
      <c r="K953" s="4">
        <f t="shared" si="657"/>
        <v>0.58914192649130537</v>
      </c>
    </row>
    <row r="954" spans="2:11" x14ac:dyDescent="0.3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3.1999999999999975</v>
      </c>
      <c r="G954" s="4">
        <f t="shared" si="657"/>
        <v>3.0372105340645006</v>
      </c>
      <c r="H954" s="4">
        <f t="shared" si="657"/>
        <v>2.7930263351612603</v>
      </c>
      <c r="I954" s="4">
        <f t="shared" si="657"/>
        <v>2.9685698923039952</v>
      </c>
      <c r="J954" s="4">
        <f t="shared" si="657"/>
        <v>3.1967629103633546</v>
      </c>
      <c r="K954" s="4">
        <f t="shared" si="657"/>
        <v>3.4512592839192666</v>
      </c>
    </row>
    <row r="955" spans="2:11" x14ac:dyDescent="0.3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 x14ac:dyDescent="0.3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0.82107843137254843</v>
      </c>
      <c r="G956" s="4">
        <f t="shared" si="658"/>
        <v>0.83228610701202044</v>
      </c>
      <c r="H956" s="4">
        <f t="shared" si="658"/>
        <v>0.84909762047122805</v>
      </c>
      <c r="I956" s="4">
        <f t="shared" si="658"/>
        <v>0.87318159498724468</v>
      </c>
      <c r="J956" s="4">
        <f t="shared" si="658"/>
        <v>0.91325594359861606</v>
      </c>
      <c r="K956" s="4">
        <f t="shared" si="658"/>
        <v>0.94972927118235972</v>
      </c>
    </row>
    <row r="957" spans="2:11" x14ac:dyDescent="0.3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0.94680851063829929</v>
      </c>
      <c r="G957" s="4">
        <f t="shared" si="659"/>
        <v>0.90643532764090251</v>
      </c>
      <c r="H957" s="4">
        <f t="shared" si="659"/>
        <v>0.74531444533593882</v>
      </c>
      <c r="I957" s="4">
        <f t="shared" si="659"/>
        <v>0.70881861659625434</v>
      </c>
      <c r="J957" s="4">
        <f t="shared" si="659"/>
        <v>0.62810958308113507</v>
      </c>
      <c r="K957" s="4">
        <f t="shared" si="659"/>
        <v>0.52944169247732031</v>
      </c>
    </row>
    <row r="958" spans="2:11" x14ac:dyDescent="0.3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1.8821078187107603</v>
      </c>
      <c r="I958" s="4">
        <f t="shared" si="659"/>
        <v>1.9264838684589585</v>
      </c>
      <c r="J958" s="4">
        <f t="shared" si="659"/>
        <v>2.0232638773928269</v>
      </c>
      <c r="K958" s="4">
        <f t="shared" si="659"/>
        <v>2.1387077267839398</v>
      </c>
    </row>
    <row r="959" spans="2:11" x14ac:dyDescent="0.3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0.87219999999999975</v>
      </c>
      <c r="G959" s="4">
        <f t="shared" si="659"/>
        <v>0.87219999999999975</v>
      </c>
      <c r="H959" s="4" t="str">
        <f t="shared" si="659"/>
        <v>-</v>
      </c>
      <c r="I959" s="4" t="str">
        <f t="shared" si="659"/>
        <v>-</v>
      </c>
      <c r="J959" s="4" t="str">
        <f t="shared" si="659"/>
        <v>-</v>
      </c>
      <c r="K959" s="4" t="str">
        <f t="shared" si="659"/>
        <v>-</v>
      </c>
    </row>
    <row r="960" spans="2:11" x14ac:dyDescent="0.3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3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</v>
      </c>
      <c r="J961" s="4">
        <f t="shared" si="660"/>
        <v>0.99</v>
      </c>
      <c r="K961" s="4">
        <f t="shared" si="660"/>
        <v>0.9900000000000001</v>
      </c>
    </row>
    <row r="962" spans="2:11" x14ac:dyDescent="0.3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</v>
      </c>
    </row>
    <row r="963" spans="2:11" x14ac:dyDescent="0.3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0.9900000000000001</v>
      </c>
      <c r="K963" s="4">
        <f t="shared" si="660"/>
        <v>0.99000000000000021</v>
      </c>
    </row>
    <row r="964" spans="2:11" x14ac:dyDescent="0.3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0.99</v>
      </c>
    </row>
    <row r="965" spans="2:11" x14ac:dyDescent="0.3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</v>
      </c>
      <c r="G965" s="4">
        <f t="shared" si="660"/>
        <v>0.91403049178000051</v>
      </c>
      <c r="H965" s="4">
        <f t="shared" si="660"/>
        <v>0.80007622944999934</v>
      </c>
      <c r="I965" s="4">
        <f t="shared" si="660"/>
        <v>0.80503868849590432</v>
      </c>
      <c r="J965" s="4">
        <f t="shared" si="660"/>
        <v>0.80831215820113089</v>
      </c>
      <c r="K965" s="4">
        <f t="shared" si="660"/>
        <v>0.81571265808079862</v>
      </c>
    </row>
    <row r="966" spans="2:11" x14ac:dyDescent="0.3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0.71999999999999986</v>
      </c>
      <c r="G966" s="4">
        <f t="shared" si="661"/>
        <v>0.69378639013993093</v>
      </c>
      <c r="H966" s="4">
        <f t="shared" si="661"/>
        <v>0.65446597534982642</v>
      </c>
      <c r="I966" s="4">
        <f t="shared" si="661"/>
        <v>0.66043021145772773</v>
      </c>
      <c r="J966" s="4">
        <f t="shared" si="661"/>
        <v>0.66826630331954751</v>
      </c>
      <c r="K966" s="4">
        <f t="shared" si="661"/>
        <v>0.67692623301274979</v>
      </c>
    </row>
    <row r="967" spans="2:11" x14ac:dyDescent="0.3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0.90000000000000102</v>
      </c>
      <c r="G967" s="4">
        <f t="shared" si="662"/>
        <v>0.80265812269502512</v>
      </c>
      <c r="H967" s="4">
        <f t="shared" si="662"/>
        <v>0.65664530673756161</v>
      </c>
      <c r="I967" s="4">
        <f t="shared" si="662"/>
        <v>0.66318106708769264</v>
      </c>
      <c r="J967" s="4">
        <f t="shared" si="662"/>
        <v>0.66440197873960194</v>
      </c>
      <c r="K967" s="4">
        <f t="shared" si="662"/>
        <v>0.66376293375314266</v>
      </c>
    </row>
    <row r="968" spans="2:11" x14ac:dyDescent="0.3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</v>
      </c>
      <c r="J969" s="4">
        <f t="shared" si="664"/>
        <v>0</v>
      </c>
      <c r="K969" s="4">
        <f t="shared" si="664"/>
        <v>0</v>
      </c>
    </row>
    <row r="970" spans="2:11" x14ac:dyDescent="0.3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218.94665538880065</v>
      </c>
      <c r="G970" s="3">
        <f>[1]Residential!C$26</f>
        <v>219.01704755657119</v>
      </c>
      <c r="H970" s="3">
        <f>[1]Residential!D$26</f>
        <v>208.89690568979972</v>
      </c>
      <c r="I970" s="3">
        <f>[1]Residential!E$26</f>
        <v>204.19993679361312</v>
      </c>
      <c r="J970" s="3">
        <f>[1]Residential!F$26</f>
        <v>198.60956682233072</v>
      </c>
      <c r="K970" s="3">
        <f>[1]Residential!G$26</f>
        <v>192.40618233387491</v>
      </c>
    </row>
    <row r="971" spans="2:11" x14ac:dyDescent="0.3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69.47000140248015</v>
      </c>
      <c r="G971" s="1">
        <f>[1]Residential!C$15</f>
        <v>70.028401649018249</v>
      </c>
      <c r="H971" s="1">
        <f>[1]Residential!D$15</f>
        <v>60.922830025250363</v>
      </c>
      <c r="I971" s="1">
        <f>[1]Residential!E$15</f>
        <v>63.247075328377875</v>
      </c>
      <c r="J971" s="1">
        <f>[1]Residential!F$15</f>
        <v>66.788324584892834</v>
      </c>
      <c r="K971" s="1">
        <f>[1]Residential!G$15</f>
        <v>68.787231192630657</v>
      </c>
    </row>
    <row r="972" spans="2:11" x14ac:dyDescent="0.3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15.333193157523272</v>
      </c>
      <c r="G972" s="1">
        <f t="shared" ref="G972:K972" si="665">SUM(G973:G974)</f>
        <v>15.081915033347853</v>
      </c>
      <c r="H972" s="1">
        <f t="shared" si="665"/>
        <v>9.9818144918718588</v>
      </c>
      <c r="I972" s="1">
        <f t="shared" si="665"/>
        <v>11.022466560729205</v>
      </c>
      <c r="J972" s="1">
        <f t="shared" si="665"/>
        <v>12.199344914986895</v>
      </c>
      <c r="K972" s="1">
        <f t="shared" si="665"/>
        <v>12.708948541679499</v>
      </c>
    </row>
    <row r="973" spans="2:11" x14ac:dyDescent="0.3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9.3768412320067043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7.9912691914872189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0.82139614775913916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0.20040482672302251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9.3800995286498663E-3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7.0379981145116746E-3</v>
      </c>
    </row>
    <row r="974" spans="2:11" x14ac:dyDescent="0.3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5.9563519255165671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7.090645841860634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9.1604183441127205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10.822061734006182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12.189964815458245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12.701910543564987</v>
      </c>
    </row>
    <row r="975" spans="2:11" x14ac:dyDescent="0.3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9.5599026547166606</v>
      </c>
      <c r="G975" s="1">
        <f t="shared" ref="G975:K975" si="669">SUM(G976:G977)</f>
        <v>10.085306283883824</v>
      </c>
      <c r="H975" s="1">
        <f t="shared" si="669"/>
        <v>5.3968775542031517</v>
      </c>
      <c r="I975" s="1">
        <f t="shared" si="669"/>
        <v>5.6587782359458085</v>
      </c>
      <c r="J975" s="1">
        <f t="shared" si="669"/>
        <v>6.2604317168845274</v>
      </c>
      <c r="K975" s="1">
        <f t="shared" si="669"/>
        <v>6.8135847009040473</v>
      </c>
    </row>
    <row r="976" spans="2:11" x14ac:dyDescent="0.3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8.4110056281593497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8.7988745068660297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3.5269704263156458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3.0517990877394556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2.8663136760345664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2.7726264449910287</v>
      </c>
    </row>
    <row r="977" spans="2:11" x14ac:dyDescent="0.3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1.1488970265573111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1.2864317770177947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1.8699071278875059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2.6069791482063533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3.3941180408499614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4.0409582559130186</v>
      </c>
    </row>
    <row r="978" spans="2:11" x14ac:dyDescent="0.3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44.576905590240216</v>
      </c>
      <c r="G978" s="1">
        <f>[1]Residential!C$3-([1]Residential!C$10-[1]Residential!C$244)</f>
        <v>44.861180331786571</v>
      </c>
      <c r="H978" s="1">
        <f>[1]Residential!D$3-([1]Residential!D$10-[1]Residential!D$244)</f>
        <v>45.544137979175353</v>
      </c>
      <c r="I978" s="1">
        <f>[1]Residential!E$3-([1]Residential!E$10-[1]Residential!E$244)</f>
        <v>46.565830531702865</v>
      </c>
      <c r="J978" s="1">
        <f>[1]Residential!F$3-([1]Residential!F$10-[1]Residential!F$244)</f>
        <v>48.328547953021413</v>
      </c>
      <c r="K978" s="1">
        <f>[1]Residential!G$3-([1]Residential!G$10-[1]Residential!G$244)</f>
        <v>49.264697950047108</v>
      </c>
    </row>
    <row r="979" spans="2:11" x14ac:dyDescent="0.3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60.231815549805361</v>
      </c>
      <c r="G979" s="1">
        <f>SUM([1]Residential!C$16:C$17)</f>
        <v>51.319999423078357</v>
      </c>
      <c r="H979" s="1">
        <f>SUM([1]Residential!D$16:D$17)</f>
        <v>39.243846203733135</v>
      </c>
      <c r="I979" s="1">
        <f>SUM([1]Residential!E$16:E$17)</f>
        <v>23.484685865464652</v>
      </c>
      <c r="J979" s="1">
        <f>SUM([1]Residential!F$16:F$17)</f>
        <v>10.561774527397395</v>
      </c>
      <c r="K979" s="1">
        <f>SUM([1]Residential!G$16:G$17)</f>
        <v>2.7770436449365214</v>
      </c>
    </row>
    <row r="980" spans="2:11" x14ac:dyDescent="0.3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60.231815549805361</v>
      </c>
      <c r="G980" s="1">
        <f>[1]Residential!C$16</f>
        <v>51.319999423078357</v>
      </c>
      <c r="H980" s="1">
        <f>[1]Residential!D$16</f>
        <v>39.243811537497379</v>
      </c>
      <c r="I980" s="1">
        <f>[1]Residential!E$16</f>
        <v>23.484648061437539</v>
      </c>
      <c r="J980" s="1">
        <f>[1]Residential!F$16</f>
        <v>10.56171285387442</v>
      </c>
      <c r="K980" s="1">
        <f>[1]Residential!G$16</f>
        <v>2.7770063891893111</v>
      </c>
    </row>
    <row r="981" spans="2:11" x14ac:dyDescent="0.3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3.4666235758725832E-5</v>
      </c>
      <c r="I981" s="1">
        <f>[1]Residential!E$17</f>
        <v>3.7804027111054625E-5</v>
      </c>
      <c r="J981" s="1">
        <f>[1]Residential!F$17</f>
        <v>6.1673522974487111E-5</v>
      </c>
      <c r="K981" s="1">
        <f>[1]Residential!G$17</f>
        <v>3.7255747210300776E-5</v>
      </c>
    </row>
    <row r="982" spans="2:11" x14ac:dyDescent="0.3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50.371407450386648</v>
      </c>
      <c r="G982" s="1">
        <f t="shared" ref="G982:K982" si="672">SUM(G984,G986)</f>
        <v>42.32776867917697</v>
      </c>
      <c r="H982" s="1">
        <f t="shared" si="672"/>
        <v>33.345393085193436</v>
      </c>
      <c r="I982" s="1">
        <f t="shared" si="672"/>
        <v>19.694498140707566</v>
      </c>
      <c r="J982" s="1">
        <f t="shared" si="672"/>
        <v>8.7408590395169945</v>
      </c>
      <c r="K982" s="1">
        <f t="shared" si="672"/>
        <v>2.2500562686470875</v>
      </c>
    </row>
    <row r="983" spans="2:11" x14ac:dyDescent="0.3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50.371407450386648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42.32776867917697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33.345393085193436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19.694498140707566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8.7408590395169945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2.2500562686470875</v>
      </c>
    </row>
    <row r="984" spans="2:11" x14ac:dyDescent="0.3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50.371407450386648</v>
      </c>
      <c r="G984" s="1">
        <f t="shared" ref="G984:K984" si="673">G985</f>
        <v>42.32776867917697</v>
      </c>
      <c r="H984" s="1">
        <f t="shared" si="673"/>
        <v>33.345363629383932</v>
      </c>
      <c r="I984" s="1">
        <f t="shared" si="673"/>
        <v>19.69446643786317</v>
      </c>
      <c r="J984" s="1">
        <f t="shared" si="673"/>
        <v>8.7408079988922012</v>
      </c>
      <c r="K984" s="1">
        <f t="shared" si="673"/>
        <v>2.2500260827594056</v>
      </c>
    </row>
    <row r="985" spans="2:11" x14ac:dyDescent="0.3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50.371407450386648</v>
      </c>
      <c r="G985" s="1">
        <f t="shared" ref="G985:K985" si="674">G983*IFERROR(G980/G979,0)</f>
        <v>42.32776867917697</v>
      </c>
      <c r="H985" s="1">
        <f t="shared" si="674"/>
        <v>33.345363629383932</v>
      </c>
      <c r="I985" s="1">
        <f t="shared" si="674"/>
        <v>19.69446643786317</v>
      </c>
      <c r="J985" s="1">
        <f t="shared" si="674"/>
        <v>8.7408079988922012</v>
      </c>
      <c r="K985" s="1">
        <f t="shared" si="674"/>
        <v>2.2500260827594056</v>
      </c>
    </row>
    <row r="986" spans="2:11" x14ac:dyDescent="0.3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2.9455809503531327E-5</v>
      </c>
      <c r="I986" s="1">
        <f t="shared" si="675"/>
        <v>3.1702844395908869E-5</v>
      </c>
      <c r="J986" s="1">
        <f t="shared" si="675"/>
        <v>5.104062479333038E-5</v>
      </c>
      <c r="K986" s="1">
        <f t="shared" si="675"/>
        <v>3.0185887681888346E-5</v>
      </c>
    </row>
    <row r="987" spans="2:11" x14ac:dyDescent="0.3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2.9455809503531327E-5</v>
      </c>
      <c r="I987" s="1">
        <f t="shared" si="676"/>
        <v>3.1702844395908869E-5</v>
      </c>
      <c r="J987" s="1">
        <f t="shared" si="676"/>
        <v>5.104062479333038E-5</v>
      </c>
      <c r="K987" s="1">
        <f t="shared" si="676"/>
        <v>3.0185887681888346E-5</v>
      </c>
    </row>
    <row r="988" spans="2:11" x14ac:dyDescent="0.3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9.8604080994187129</v>
      </c>
      <c r="G988" s="1">
        <f t="shared" ref="G988:K988" si="677">G989</f>
        <v>8.9922307439013878</v>
      </c>
      <c r="H988" s="1">
        <f t="shared" si="677"/>
        <v>5.8984531185397042</v>
      </c>
      <c r="I988" s="1">
        <f t="shared" si="677"/>
        <v>3.7901877247570877</v>
      </c>
      <c r="J988" s="1">
        <f t="shared" si="677"/>
        <v>1.8209154878804006</v>
      </c>
      <c r="K988" s="1">
        <f t="shared" si="677"/>
        <v>0.52698737628943382</v>
      </c>
    </row>
    <row r="989" spans="2:11" x14ac:dyDescent="0.3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9.8604080994187129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8.9922307439013878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5.8984531185397042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3.7901877247570877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1.8209154878804006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0.52698737628943382</v>
      </c>
    </row>
    <row r="990" spans="2:11" x14ac:dyDescent="0.3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9.8604080994187129</v>
      </c>
      <c r="G990" s="1">
        <f t="shared" ref="G990:K990" si="678">IFERROR(G980/G979,0)*G989</f>
        <v>8.9922307439013878</v>
      </c>
      <c r="H990" s="1">
        <f t="shared" si="678"/>
        <v>5.8984479081134547</v>
      </c>
      <c r="I990" s="1">
        <f t="shared" si="678"/>
        <v>3.7901816235743713</v>
      </c>
      <c r="J990" s="1">
        <f t="shared" si="678"/>
        <v>1.820904854982218</v>
      </c>
      <c r="K990" s="1">
        <f t="shared" si="678"/>
        <v>0.52698030642990534</v>
      </c>
    </row>
    <row r="991" spans="2:11" x14ac:dyDescent="0.3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5.2104262495689113E-6</v>
      </c>
      <c r="I991" s="1">
        <f t="shared" si="679"/>
        <v>6.1011827163781618E-6</v>
      </c>
      <c r="J991" s="1">
        <f t="shared" si="679"/>
        <v>1.0632898182594275E-5</v>
      </c>
      <c r="K991" s="1">
        <f t="shared" si="679"/>
        <v>7.0698595284746091E-6</v>
      </c>
    </row>
    <row r="992" spans="2:11" x14ac:dyDescent="0.3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47.001911728682167</v>
      </c>
      <c r="G992" s="1">
        <f t="shared" ref="G992:K992" si="680">SUM(G993:G994)</f>
        <v>48.274915727258509</v>
      </c>
      <c r="H992" s="1">
        <f t="shared" si="680"/>
        <v>48.975546017058214</v>
      </c>
      <c r="I992" s="1">
        <f t="shared" si="680"/>
        <v>45.508426700450606</v>
      </c>
      <c r="J992" s="1">
        <f t="shared" si="680"/>
        <v>37.172026880049124</v>
      </c>
      <c r="K992" s="1">
        <f t="shared" si="680"/>
        <v>29.461210063779948</v>
      </c>
    </row>
    <row r="993" spans="2:13" x14ac:dyDescent="0.3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46.685263924648559</v>
      </c>
      <c r="G993" s="1">
        <f>[1]Residential!C$18</f>
        <v>46.609213811570555</v>
      </c>
      <c r="H993" s="1">
        <f>[1]Residential!D$18</f>
        <v>47.695152723181415</v>
      </c>
      <c r="I993" s="1">
        <f>[1]Residential!E$18</f>
        <v>44.675654903155269</v>
      </c>
      <c r="J993" s="1">
        <f>[1]Residential!F$18</f>
        <v>36.31643993018001</v>
      </c>
      <c r="K993" s="1">
        <f>[1]Residential!G$18</f>
        <v>28.834177750153607</v>
      </c>
    </row>
    <row r="994" spans="2:13" x14ac:dyDescent="0.3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0.31664780403360598</v>
      </c>
      <c r="G994" s="1">
        <f>[1]Residential!C$19</f>
        <v>1.6657019156879558</v>
      </c>
      <c r="H994" s="1">
        <f>[1]Residential!D$19</f>
        <v>1.2803932938768017</v>
      </c>
      <c r="I994" s="1">
        <f>[1]Residential!E$19</f>
        <v>0.83277179729533612</v>
      </c>
      <c r="J994" s="1">
        <f>[1]Residential!F$19</f>
        <v>0.85558694986911132</v>
      </c>
      <c r="K994" s="1">
        <f>[1]Residential!G$19</f>
        <v>0.62703231362634182</v>
      </c>
    </row>
    <row r="995" spans="2:13" x14ac:dyDescent="0.3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38.494646699877222</v>
      </c>
      <c r="G995" s="1">
        <f t="shared" ref="G995:K995" si="683">SUM(G996:G997)</f>
        <v>41.812287433865599</v>
      </c>
      <c r="H995" s="1">
        <f t="shared" si="683"/>
        <v>38.711052742084327</v>
      </c>
      <c r="I995" s="1">
        <f t="shared" si="683"/>
        <v>35.783140563248367</v>
      </c>
      <c r="J995" s="1">
        <f t="shared" si="683"/>
        <v>29.041094459420062</v>
      </c>
      <c r="K995" s="1">
        <f t="shared" si="683"/>
        <v>22.822889226515372</v>
      </c>
    </row>
    <row r="996" spans="2:13" x14ac:dyDescent="0.3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38.494646699877222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41.812287433865599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31.042422524410593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26.646424166189203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19.113274507266414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12.722267081052742</v>
      </c>
    </row>
    <row r="997" spans="2:13" x14ac:dyDescent="0.3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7.6686302176737362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9.1367163970591658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9.9278199521536479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10.10062214546263</v>
      </c>
    </row>
    <row r="998" spans="2:13" x14ac:dyDescent="0.3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38.235311602723563</v>
      </c>
      <c r="G998" s="1">
        <f t="shared" ref="G998:K998" si="684">SUM(G999:G1000)</f>
        <v>40.369575287636842</v>
      </c>
      <c r="H998" s="1">
        <f t="shared" si="684"/>
        <v>37.699009460063294</v>
      </c>
      <c r="I998" s="1">
        <f t="shared" si="684"/>
        <v>35.128334575867733</v>
      </c>
      <c r="J998" s="1">
        <f t="shared" si="684"/>
        <v>28.372656832664447</v>
      </c>
      <c r="K998" s="1">
        <f t="shared" si="684"/>
        <v>22.337142408772355</v>
      </c>
    </row>
    <row r="999" spans="2:13" x14ac:dyDescent="0.3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38.235311602723563</v>
      </c>
      <c r="G999" s="1">
        <f t="shared" ref="G999:K999" si="685">G996-G1002</f>
        <v>40.369575287636842</v>
      </c>
      <c r="H999" s="1">
        <f t="shared" si="685"/>
        <v>30.230864249754468</v>
      </c>
      <c r="I999" s="1">
        <f t="shared" si="685"/>
        <v>26.158813581660876</v>
      </c>
      <c r="J999" s="1">
        <f t="shared" si="685"/>
        <v>18.673345086940397</v>
      </c>
      <c r="K999" s="1">
        <f t="shared" si="685"/>
        <v>12.451495020260435</v>
      </c>
    </row>
    <row r="1000" spans="2:13" x14ac:dyDescent="0.3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7.4681452103088253</v>
      </c>
      <c r="I1000" s="1">
        <f t="shared" si="686"/>
        <v>8.9695209942068548</v>
      </c>
      <c r="J1000" s="1">
        <f t="shared" si="686"/>
        <v>9.6993117457240494</v>
      </c>
      <c r="K1000" s="1">
        <f t="shared" si="686"/>
        <v>9.88564738851192</v>
      </c>
    </row>
    <row r="1001" spans="2:13" x14ac:dyDescent="0.3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0.25933509715366171</v>
      </c>
      <c r="G1001" s="1">
        <f t="shared" ref="G1001:K1001" si="687">SUM(G1002:G1003)</f>
        <v>1.4427121462287542</v>
      </c>
      <c r="H1001" s="1">
        <f t="shared" si="687"/>
        <v>1.0120432820210374</v>
      </c>
      <c r="I1001" s="1">
        <f t="shared" si="687"/>
        <v>0.65480598738063889</v>
      </c>
      <c r="J1001" s="1">
        <f t="shared" si="687"/>
        <v>0.66843762675561491</v>
      </c>
      <c r="K1001" s="1">
        <f t="shared" si="687"/>
        <v>0.48574681774301659</v>
      </c>
      <c r="L1001" s="1"/>
    </row>
    <row r="1002" spans="2:13" x14ac:dyDescent="0.3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0.25933509715366171</v>
      </c>
      <c r="G1002" s="1">
        <f t="shared" ref="G1002:K1002" si="688">G996*IFERROR(G994/G992,0)</f>
        <v>1.4427121462287542</v>
      </c>
      <c r="H1002" s="1">
        <f t="shared" si="688"/>
        <v>0.81155827465612662</v>
      </c>
      <c r="I1002" s="1">
        <f t="shared" si="688"/>
        <v>0.48761058452832734</v>
      </c>
      <c r="J1002" s="1">
        <f t="shared" si="688"/>
        <v>0.43992942032601645</v>
      </c>
      <c r="K1002" s="1">
        <f t="shared" si="688"/>
        <v>0.27077206079230687</v>
      </c>
    </row>
    <row r="1003" spans="2:13" x14ac:dyDescent="0.3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0.2004850073649109</v>
      </c>
      <c r="I1003" s="1">
        <f t="shared" si="689"/>
        <v>0.16719540285231152</v>
      </c>
      <c r="J1003" s="1">
        <f t="shared" si="689"/>
        <v>0.2285082064295984</v>
      </c>
      <c r="K1003" s="1">
        <f t="shared" si="689"/>
        <v>0.21497475695070972</v>
      </c>
    </row>
    <row r="1004" spans="2:13" x14ac:dyDescent="0.3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8.5072650288049445</v>
      </c>
      <c r="G1004" s="1">
        <f t="shared" ref="G1004:K1004" si="690">SUM(G1005:G1006)</f>
        <v>6.4626282933929105</v>
      </c>
      <c r="H1004" s="1">
        <f t="shared" si="690"/>
        <v>10.264493274973884</v>
      </c>
      <c r="I1004" s="1">
        <f t="shared" si="690"/>
        <v>9.7252861372022377</v>
      </c>
      <c r="J1004" s="1">
        <f t="shared" si="690"/>
        <v>8.1309324206290619</v>
      </c>
      <c r="K1004" s="1">
        <f t="shared" si="690"/>
        <v>6.6383208372645761</v>
      </c>
      <c r="L1004" s="1"/>
      <c r="M1004" s="19"/>
    </row>
    <row r="1005" spans="2:13" x14ac:dyDescent="0.3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8.5072650288049445</v>
      </c>
      <c r="G1005" s="1">
        <f t="shared" ref="G1005:K1005" si="691">G992-G996-G997-G1006</f>
        <v>6.4626282933929105</v>
      </c>
      <c r="H1005" s="1">
        <f t="shared" si="691"/>
        <v>8.1499779521527582</v>
      </c>
      <c r="I1005" s="1">
        <f t="shared" si="691"/>
        <v>6.9418522446926554</v>
      </c>
      <c r="J1005" s="1">
        <f t="shared" si="691"/>
        <v>4.8261597774331229</v>
      </c>
      <c r="K1005" s="1">
        <f t="shared" si="691"/>
        <v>2.9662206154601365</v>
      </c>
    </row>
    <row r="1006" spans="2:13" x14ac:dyDescent="0.3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2.1145153228211249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2.7834338925095823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3.3047726431959394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3.6721002218044396</v>
      </c>
    </row>
    <row r="1007" spans="2:13" x14ac:dyDescent="0.3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8.4499523219250001</v>
      </c>
      <c r="G1007" s="1">
        <f t="shared" ref="G1007:K1007" si="692">SUM(G1008:G1009)</f>
        <v>6.2396385239337091</v>
      </c>
      <c r="H1007" s="1">
        <f t="shared" si="692"/>
        <v>9.9961432631181193</v>
      </c>
      <c r="I1007" s="1">
        <f t="shared" si="692"/>
        <v>9.5473203272875402</v>
      </c>
      <c r="J1007" s="1">
        <f t="shared" si="692"/>
        <v>7.9437830975155652</v>
      </c>
      <c r="K1007" s="1">
        <f t="shared" si="692"/>
        <v>6.4970353413812507</v>
      </c>
    </row>
    <row r="1008" spans="2:13" x14ac:dyDescent="0.3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8.4499523219250001</v>
      </c>
      <c r="G1008" s="1">
        <f t="shared" ref="G1008:K1008" si="693">G1005-G1011</f>
        <v>6.2396385239337091</v>
      </c>
      <c r="H1008" s="1">
        <f t="shared" si="693"/>
        <v>7.936908819415665</v>
      </c>
      <c r="I1008" s="1">
        <f t="shared" si="693"/>
        <v>6.814821292635723</v>
      </c>
      <c r="J1008" s="1">
        <f t="shared" si="693"/>
        <v>4.7150762646378812</v>
      </c>
      <c r="K1008" s="1">
        <f t="shared" si="693"/>
        <v>2.9030895977181079</v>
      </c>
    </row>
    <row r="1009" spans="2:11" x14ac:dyDescent="0.3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2.0592344437024539</v>
      </c>
      <c r="I1009" s="1">
        <f t="shared" si="694"/>
        <v>2.7324990346518176</v>
      </c>
      <c r="J1009" s="1">
        <f t="shared" si="694"/>
        <v>3.2287068328776845</v>
      </c>
      <c r="K1009" s="1">
        <f t="shared" si="694"/>
        <v>3.5939457436631428</v>
      </c>
    </row>
    <row r="1010" spans="2:11" x14ac:dyDescent="0.3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5.731270687994431E-2</v>
      </c>
      <c r="G1010" s="1">
        <f t="shared" si="695"/>
        <v>0.22298976945920146</v>
      </c>
      <c r="H1010" s="1">
        <f t="shared" si="695"/>
        <v>0.26835001185576401</v>
      </c>
      <c r="I1010" s="1">
        <f t="shared" si="695"/>
        <v>0.17796580991469724</v>
      </c>
      <c r="J1010" s="1">
        <f t="shared" si="695"/>
        <v>0.18714932311349647</v>
      </c>
      <c r="K1010" s="1">
        <f t="shared" si="695"/>
        <v>0.14128549588332523</v>
      </c>
    </row>
    <row r="1011" spans="2:11" x14ac:dyDescent="0.3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5.731270687994431E-2</v>
      </c>
      <c r="G1011" s="1">
        <f t="shared" ref="G1011:K1011" si="696">G1005*IFERROR(G$994/G$992,0)</f>
        <v>0.22298976945920146</v>
      </c>
      <c r="H1011" s="1">
        <f t="shared" si="696"/>
        <v>0.21306913273709294</v>
      </c>
      <c r="I1011" s="1">
        <f t="shared" si="696"/>
        <v>0.12703095205693246</v>
      </c>
      <c r="J1011" s="1">
        <f t="shared" si="696"/>
        <v>0.11108351279524141</v>
      </c>
      <c r="K1011" s="1">
        <f t="shared" si="696"/>
        <v>6.313101774202852E-2</v>
      </c>
    </row>
    <row r="1012" spans="2:11" x14ac:dyDescent="0.3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5.5280879118671092E-2</v>
      </c>
      <c r="I1012" s="1">
        <f t="shared" si="697"/>
        <v>5.0934857857764762E-2</v>
      </c>
      <c r="J1012" s="1">
        <f t="shared" si="697"/>
        <v>7.6065810318255045E-2</v>
      </c>
      <c r="K1012" s="1">
        <f t="shared" si="697"/>
        <v>7.8154478141296724E-2</v>
      </c>
    </row>
    <row r="1013" spans="2:11" x14ac:dyDescent="0.3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0.10000056939642804</v>
      </c>
      <c r="G1013" s="1">
        <f>[1]Residential!C$20</f>
        <v>9.5784040248596727E-2</v>
      </c>
      <c r="H1013" s="1">
        <f>[1]Residential!D$20</f>
        <v>2.3822398936811314E-2</v>
      </c>
      <c r="I1013" s="1">
        <f>[1]Residential!E$20</f>
        <v>4.7265178247009087E-3</v>
      </c>
      <c r="J1013" s="1">
        <f>[1]Residential!F$20</f>
        <v>0</v>
      </c>
      <c r="K1013" s="1">
        <f>[1]Residential!G$20</f>
        <v>0</v>
      </c>
    </row>
    <row r="1014" spans="2:11" x14ac:dyDescent="0.3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0.10000056939642804</v>
      </c>
      <c r="G1014" s="1">
        <f t="shared" ref="G1014:G1015" si="698">G1013</f>
        <v>9.5784040248596727E-2</v>
      </c>
      <c r="H1014" s="1">
        <f t="shared" ref="H1014:H1015" si="699">H1013</f>
        <v>2.3822398936811314E-2</v>
      </c>
      <c r="I1014" s="1">
        <f t="shared" ref="I1014:I1015" si="700">I1013</f>
        <v>4.7265178247009087E-3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0.10000056939642804</v>
      </c>
      <c r="G1015" s="1">
        <f t="shared" si="698"/>
        <v>9.5784040248596727E-2</v>
      </c>
      <c r="H1015" s="1">
        <f t="shared" si="699"/>
        <v>2.3822398936811314E-2</v>
      </c>
      <c r="I1015" s="1">
        <f t="shared" si="700"/>
        <v>4.7265178247009087E-3</v>
      </c>
      <c r="J1015" s="1">
        <f t="shared" si="701"/>
        <v>0</v>
      </c>
      <c r="K1015" s="1">
        <f t="shared" si="702"/>
        <v>0</v>
      </c>
    </row>
    <row r="1016" spans="2:11" x14ac:dyDescent="0.3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13.722984435786334</v>
      </c>
      <c r="G1018" s="1">
        <f t="shared" ref="G1018:K1018" si="704">G1019+G1021</f>
        <v>14.933556024590402</v>
      </c>
      <c r="H1018" s="1">
        <f t="shared" si="704"/>
        <v>17.226851583825347</v>
      </c>
      <c r="I1018" s="1">
        <f t="shared" si="704"/>
        <v>18.412987899802953</v>
      </c>
      <c r="J1018" s="1">
        <f t="shared" si="704"/>
        <v>17.8033432919378</v>
      </c>
      <c r="K1018" s="1">
        <f t="shared" si="704"/>
        <v>16.057158122492357</v>
      </c>
    </row>
    <row r="1019" spans="2:11" x14ac:dyDescent="0.3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12.68204478497452</v>
      </c>
      <c r="G1019" s="1">
        <f t="shared" ref="G1019:K1019" si="705">G1020</f>
        <v>13.739074885873064</v>
      </c>
      <c r="H1019" s="1">
        <f t="shared" si="705"/>
        <v>14.498323375533795</v>
      </c>
      <c r="I1019" s="1">
        <f t="shared" si="705"/>
        <v>15.195032034864971</v>
      </c>
      <c r="J1019" s="1">
        <f t="shared" si="705"/>
        <v>13.742378870747618</v>
      </c>
      <c r="K1019" s="1">
        <f t="shared" si="705"/>
        <v>11.891102711382137</v>
      </c>
    </row>
    <row r="1020" spans="2:11" x14ac:dyDescent="0.3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12.68204478497452</v>
      </c>
      <c r="G1020" s="1">
        <f>[1]Residential!C$22-G1022-G1023</f>
        <v>13.739074885873064</v>
      </c>
      <c r="H1020" s="1">
        <f>[1]Residential!D$22-H1022-H1023</f>
        <v>14.498323375533795</v>
      </c>
      <c r="I1020" s="1">
        <f>[1]Residential!E$22-I1022-I1023</f>
        <v>15.195032034864971</v>
      </c>
      <c r="J1020" s="1">
        <f>[1]Residential!F$22-J1022-J1023</f>
        <v>13.742378870747618</v>
      </c>
      <c r="K1020" s="1">
        <f>[1]Residential!G$22-K1022-K1023</f>
        <v>11.891102711382137</v>
      </c>
    </row>
    <row r="1021" spans="2:11" x14ac:dyDescent="0.3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1.0409396508118134</v>
      </c>
      <c r="G1021" s="1">
        <f t="shared" ref="G1021" si="706">G1022</f>
        <v>1.1944811387173386</v>
      </c>
      <c r="H1021" s="1">
        <f t="shared" ref="H1021" si="707">H1022</f>
        <v>2.7285282082915523</v>
      </c>
      <c r="I1021" s="1">
        <f t="shared" ref="I1021" si="708">I1022</f>
        <v>3.2179558649379816</v>
      </c>
      <c r="J1021" s="1">
        <f t="shared" ref="J1021" si="709">J1022</f>
        <v>4.0609644211901808</v>
      </c>
      <c r="K1021" s="1">
        <f t="shared" ref="K1021" si="710">K1022</f>
        <v>4.1660554111102206</v>
      </c>
    </row>
    <row r="1022" spans="2:11" x14ac:dyDescent="0.3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1.0409396508118134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1.1944811387173386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2.7285282082915523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3.2179558649379816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4.0609644211901808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4.1660554111102206</v>
      </c>
    </row>
    <row r="1023" spans="2:11" x14ac:dyDescent="0.3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3.2682039505310954</v>
      </c>
      <c r="G1023" s="1">
        <f t="shared" ref="G1023:K1023" si="711">G1024+G1026</f>
        <v>4.1183685223506235</v>
      </c>
      <c r="H1023" s="1">
        <f t="shared" si="711"/>
        <v>0.43215791030228001</v>
      </c>
      <c r="I1023" s="1">
        <f t="shared" si="711"/>
        <v>0.73782791695578809</v>
      </c>
      <c r="J1023" s="1">
        <f t="shared" si="711"/>
        <v>1.0574608903096592</v>
      </c>
      <c r="K1023" s="1">
        <f t="shared" si="711"/>
        <v>1.1750284207169326</v>
      </c>
    </row>
    <row r="1024" spans="2:11" x14ac:dyDescent="0.3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2.9965373522094145</v>
      </c>
      <c r="G1024" s="1">
        <f t="shared" ref="G1024:K1024" si="712">G1025</f>
        <v>3.8066304156256687</v>
      </c>
      <c r="H1024" s="1">
        <f t="shared" si="712"/>
        <v>0.3135998921785908</v>
      </c>
      <c r="I1024" s="1">
        <f t="shared" si="712"/>
        <v>0.53330684069900491</v>
      </c>
      <c r="J1024" s="1">
        <f t="shared" si="712"/>
        <v>0.74173850482612647</v>
      </c>
      <c r="K1024" s="1">
        <f t="shared" si="712"/>
        <v>0.82994538716143151</v>
      </c>
    </row>
    <row r="1025" spans="2:11" x14ac:dyDescent="0.3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2.9965373522094145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3.8066304156256687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0.3135998921785908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0.53330684069900491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0.74173850482612647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0.82994538716143151</v>
      </c>
    </row>
    <row r="1026" spans="2:11" x14ac:dyDescent="0.3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0.271666598321681</v>
      </c>
      <c r="G1026" s="1">
        <f t="shared" ref="G1026:K1026" si="713">G1027</f>
        <v>0.31173810672495467</v>
      </c>
      <c r="H1026" s="1">
        <f t="shared" si="713"/>
        <v>0.11855801812368921</v>
      </c>
      <c r="I1026" s="1">
        <f t="shared" si="713"/>
        <v>0.2045210762567832</v>
      </c>
      <c r="J1026" s="1">
        <f t="shared" si="713"/>
        <v>0.31572238548353265</v>
      </c>
      <c r="K1026" s="1">
        <f t="shared" si="713"/>
        <v>0.34508303355550118</v>
      </c>
    </row>
    <row r="1027" spans="2:11" x14ac:dyDescent="0.3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0.271666598321681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0.31173810672495467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0.11855801812368921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0.2045210762567832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0.31572238548353265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0.34508303355550118</v>
      </c>
    </row>
    <row r="1028" spans="2:11" x14ac:dyDescent="0.3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2.9279878866358748</v>
      </c>
      <c r="H1028" s="1">
        <f>[1]Residential!D$23</f>
        <v>3.059138212042253</v>
      </c>
      <c r="I1028" s="1">
        <f>[1]Residential!E$23</f>
        <v>3.3584216740656876</v>
      </c>
      <c r="J1028" s="1">
        <f>[1]Residential!F$23</f>
        <v>3.7484638850889471</v>
      </c>
      <c r="K1028" s="1">
        <f>[1]Residential!G$23</f>
        <v>4.6265971835035753</v>
      </c>
    </row>
    <row r="1029" spans="2:11" x14ac:dyDescent="0.3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0.94127060236273308</v>
      </c>
      <c r="H1029" s="1">
        <f t="shared" si="714"/>
        <v>1.0724196826989745</v>
      </c>
      <c r="I1029" s="1">
        <f t="shared" si="714"/>
        <v>1.3717028313852997</v>
      </c>
      <c r="J1029" s="1">
        <f t="shared" si="714"/>
        <v>1.6131931046765733</v>
      </c>
      <c r="K1029" s="1">
        <f t="shared" si="714"/>
        <v>2.2606459308805116</v>
      </c>
    </row>
    <row r="1030" spans="2:11" x14ac:dyDescent="0.3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0.94127060236273308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1.0724196826989745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1.3717028313852997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1.6131931046765733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2.2606459308805116</v>
      </c>
    </row>
    <row r="1031" spans="2:11" x14ac:dyDescent="0.3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1.9867172842731418</v>
      </c>
      <c r="H1031" s="1">
        <f t="shared" si="715"/>
        <v>1.9867185293432785</v>
      </c>
      <c r="I1031" s="1">
        <f t="shared" si="715"/>
        <v>1.9867188426803879</v>
      </c>
      <c r="J1031" s="1">
        <f t="shared" si="715"/>
        <v>2.1352707804123741</v>
      </c>
      <c r="K1031" s="1">
        <f t="shared" si="715"/>
        <v>2.3659512526230637</v>
      </c>
    </row>
    <row r="1032" spans="2:11" x14ac:dyDescent="0.3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1.9867172842731418</v>
      </c>
      <c r="H1032" s="1">
        <f t="shared" si="716"/>
        <v>1.9867185293432785</v>
      </c>
      <c r="I1032" s="1">
        <f t="shared" si="716"/>
        <v>1.9867188426803879</v>
      </c>
      <c r="J1032" s="1">
        <f t="shared" si="716"/>
        <v>2.1352707804123741</v>
      </c>
      <c r="K1032" s="1">
        <f t="shared" si="716"/>
        <v>2.3659512526230637</v>
      </c>
    </row>
    <row r="1033" spans="2:11" x14ac:dyDescent="0.3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3.0626130716152685E-4</v>
      </c>
      <c r="I1033" s="1">
        <f>[1]Residential!E$24</f>
        <v>1.4271557582849615E-4</v>
      </c>
      <c r="J1033" s="1">
        <f>[1]Residential!F$24</f>
        <v>1.5578410063686403E-4</v>
      </c>
      <c r="K1033" s="1">
        <f>[1]Residential!G$24</f>
        <v>1.4715915974286659E-4</v>
      </c>
    </row>
    <row r="1034" spans="2:11" x14ac:dyDescent="0.3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3.0626130716152685E-4</v>
      </c>
      <c r="I1034" s="1">
        <f t="shared" si="717"/>
        <v>1.4271557582849615E-4</v>
      </c>
      <c r="J1034" s="1">
        <f t="shared" si="717"/>
        <v>1.5578410063686403E-4</v>
      </c>
      <c r="K1034" s="1">
        <f t="shared" si="717"/>
        <v>1.4715915974286659E-4</v>
      </c>
    </row>
    <row r="1035" spans="2:11" x14ac:dyDescent="0.3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7.4499464306399492</v>
      </c>
      <c r="G1040" s="1">
        <f>[1]Residential!C$21</f>
        <v>9.9885351763231807</v>
      </c>
      <c r="H1040" s="1">
        <f>[1]Residential!D$21</f>
        <v>9.680572241015172</v>
      </c>
      <c r="I1040" s="1">
        <f>[1]Residential!E$21</f>
        <v>11.112689399640686</v>
      </c>
      <c r="J1040" s="1">
        <f>[1]Residential!F$21</f>
        <v>12.838653758885588</v>
      </c>
      <c r="K1040" s="1">
        <f>[1]Residential!G$21</f>
        <v>12.60778260659327</v>
      </c>
    </row>
    <row r="1041" spans="2:13" x14ac:dyDescent="0.3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0.11538701219840355</v>
      </c>
      <c r="G1041" s="1">
        <f t="shared" ref="G1041:K1041" si="721">SUM(G1042:G1044)</f>
        <v>5.1823108269462969E-3</v>
      </c>
      <c r="H1041" s="1">
        <f t="shared" si="721"/>
        <v>2.5146537790022849</v>
      </c>
      <c r="I1041" s="1">
        <f t="shared" si="721"/>
        <v>3.1302037369729132</v>
      </c>
      <c r="J1041" s="1">
        <f t="shared" si="721"/>
        <v>4.678033914773942</v>
      </c>
      <c r="K1041" s="1">
        <f t="shared" si="721"/>
        <v>4.5848282624177719</v>
      </c>
    </row>
    <row r="1042" spans="2:13" x14ac:dyDescent="0.3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0.11538459613032356</v>
      </c>
      <c r="G1042" s="1">
        <f t="shared" si="722"/>
        <v>5.1738571145235708E-3</v>
      </c>
      <c r="H1042" s="1">
        <f t="shared" si="722"/>
        <v>2.5146446166738459</v>
      </c>
      <c r="I1042" s="1">
        <f t="shared" si="722"/>
        <v>3.1289820089355214</v>
      </c>
      <c r="J1042" s="1">
        <f t="shared" si="722"/>
        <v>4.6761225136549616</v>
      </c>
      <c r="K1042" s="1">
        <f t="shared" si="722"/>
        <v>4.5832644289258502</v>
      </c>
    </row>
    <row r="1043" spans="2:13" x14ac:dyDescent="0.3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2.4160680799915829E-6</v>
      </c>
      <c r="G1044" s="1">
        <f t="shared" si="723"/>
        <v>8.4537124227260017E-6</v>
      </c>
      <c r="H1044" s="1">
        <f t="shared" si="723"/>
        <v>9.1623284389871106E-6</v>
      </c>
      <c r="I1044" s="1">
        <f t="shared" si="723"/>
        <v>1.2217280373917243E-3</v>
      </c>
      <c r="J1044" s="1">
        <f t="shared" si="723"/>
        <v>1.9114011189806739E-3</v>
      </c>
      <c r="K1044" s="1">
        <f t="shared" si="723"/>
        <v>1.5638334919219437E-3</v>
      </c>
    </row>
    <row r="1045" spans="2:13" x14ac:dyDescent="0.3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7.3345594184415459</v>
      </c>
      <c r="G1045" s="1">
        <f t="shared" ref="G1045:K1045" si="724">G1040-G1041</f>
        <v>9.9833528654962347</v>
      </c>
      <c r="H1045" s="1">
        <f t="shared" si="724"/>
        <v>7.1659184620128871</v>
      </c>
      <c r="I1045" s="1">
        <f t="shared" si="724"/>
        <v>7.9824856626677736</v>
      </c>
      <c r="J1045" s="1">
        <f t="shared" si="724"/>
        <v>8.1606198441116469</v>
      </c>
      <c r="K1045" s="1">
        <f t="shared" si="724"/>
        <v>8.0229543441754991</v>
      </c>
    </row>
    <row r="1046" spans="2:13" x14ac:dyDescent="0.3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15.194966824470749</v>
      </c>
      <c r="G1046" s="1">
        <f>[1]Residential!C$25</f>
        <v>17.329499107067413</v>
      </c>
      <c r="H1046" s="1">
        <f>[1]Residential!D$25</f>
        <v>29.33183483632898</v>
      </c>
      <c r="I1046" s="1">
        <f>[1]Residential!E$25</f>
        <v>38.332952775454359</v>
      </c>
      <c r="J1046" s="1">
        <f>[1]Residential!F$25</f>
        <v>48.639363219668745</v>
      </c>
      <c r="K1046" s="1">
        <f>[1]Residential!G$25</f>
        <v>56.91398394006189</v>
      </c>
    </row>
    <row r="1047" spans="2:13" x14ac:dyDescent="0.3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13.103974236136438</v>
      </c>
      <c r="G1047" s="1">
        <f t="shared" ref="G1047:K1047" si="725">G1046-G1050</f>
        <v>14.980474682232922</v>
      </c>
      <c r="H1047" s="1">
        <f t="shared" si="725"/>
        <v>24.418280015357794</v>
      </c>
      <c r="I1047" s="1">
        <f t="shared" si="725"/>
        <v>31.5338032875908</v>
      </c>
      <c r="J1047" s="1">
        <f t="shared" si="725"/>
        <v>39.153539207144391</v>
      </c>
      <c r="K1047" s="1">
        <f t="shared" si="725"/>
        <v>45.145081044112814</v>
      </c>
      <c r="M1047" s="1"/>
    </row>
    <row r="1048" spans="2:13" x14ac:dyDescent="0.3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13.103974236136438</v>
      </c>
      <c r="G1048" s="1">
        <f t="shared" ref="G1048:K1048" si="726">G1047-G1049</f>
        <v>14.980474682232922</v>
      </c>
      <c r="H1048" s="1">
        <f t="shared" si="726"/>
        <v>18.042337927458856</v>
      </c>
      <c r="I1048" s="1">
        <f t="shared" si="726"/>
        <v>23.616793924919612</v>
      </c>
      <c r="J1048" s="1">
        <f t="shared" si="726"/>
        <v>29.904485658666488</v>
      </c>
      <c r="K1048" s="1">
        <f t="shared" si="726"/>
        <v>35.041865472156509</v>
      </c>
    </row>
    <row r="1049" spans="2:13" x14ac:dyDescent="0.3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6.375942087898939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7.9170093626711857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9.2490535484779031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10.103215571956305</v>
      </c>
      <c r="M1049" s="20"/>
    </row>
    <row r="1050" spans="2:13" x14ac:dyDescent="0.3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2.090992588334311</v>
      </c>
      <c r="G1050" s="1">
        <f t="shared" ref="G1050:K1050" si="727">SUM(G1051:G1052)</f>
        <v>2.3490244248344911</v>
      </c>
      <c r="H1050" s="1">
        <f t="shared" si="727"/>
        <v>4.9135548209711848</v>
      </c>
      <c r="I1050" s="1">
        <f t="shared" si="727"/>
        <v>6.7991494878635583</v>
      </c>
      <c r="J1050" s="1">
        <f t="shared" si="727"/>
        <v>9.485824012524354</v>
      </c>
      <c r="K1050" s="1">
        <f t="shared" si="727"/>
        <v>11.768902895949079</v>
      </c>
    </row>
    <row r="1051" spans="2:13" x14ac:dyDescent="0.3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2.090992588334311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2.3490244248344911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3.4312795796735753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4.8229114241817523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6.8221772621084229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8.5668315025356101</v>
      </c>
    </row>
    <row r="1052" spans="2:13" x14ac:dyDescent="0.3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1.4822752412976095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1.976238063681806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2.6636467504159316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3.2020713934134695</v>
      </c>
    </row>
    <row r="1053" spans="2:13" x14ac:dyDescent="0.3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155.9910918190636</v>
      </c>
      <c r="G1053" s="3">
        <f>[1]Residential!C$245</f>
        <v>162.55403636170274</v>
      </c>
      <c r="H1053" s="3">
        <f>[1]Residential!D$245</f>
        <v>146.66004576730037</v>
      </c>
      <c r="I1053" s="3">
        <f>[1]Residential!E$245</f>
        <v>144.46098976866008</v>
      </c>
      <c r="J1053" s="3">
        <f>[1]Residential!F$245</f>
        <v>140.36577814014603</v>
      </c>
      <c r="K1053" s="3">
        <f>[1]Residential!G$245</f>
        <v>135.53362462601694</v>
      </c>
    </row>
    <row r="1054" spans="2:13" x14ac:dyDescent="0.3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129.01281542068099</v>
      </c>
      <c r="G1054" s="1">
        <f>[1]Residential!C$116</f>
        <v>136.40918153611557</v>
      </c>
      <c r="H1054" s="1">
        <f>[1]Residential!D$116</f>
        <v>120.01864204947066</v>
      </c>
      <c r="I1054" s="1">
        <f>[1]Residential!E$116</f>
        <v>116.73250712295138</v>
      </c>
      <c r="J1054" s="1">
        <f>[1]Residential!F$116</f>
        <v>110.90962904306731</v>
      </c>
      <c r="K1054" s="1">
        <f>[1]Residential!G$116</f>
        <v>104.8226745671943</v>
      </c>
    </row>
    <row r="1055" spans="2:13" x14ac:dyDescent="0.3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27.968325332059379</v>
      </c>
      <c r="G1055" s="1">
        <f t="shared" ref="G1055:K1055" si="730">SUM(G1056:G1057)</f>
        <v>29.562736720660702</v>
      </c>
      <c r="H1055" s="1">
        <f t="shared" si="730"/>
        <v>27.956387360215452</v>
      </c>
      <c r="I1055" s="1">
        <f t="shared" si="730"/>
        <v>34.623392620389886</v>
      </c>
      <c r="J1055" s="1">
        <f t="shared" si="730"/>
        <v>42.103308888468405</v>
      </c>
      <c r="K1055" s="1">
        <f t="shared" si="730"/>
        <v>47.750395861740195</v>
      </c>
    </row>
    <row r="1056" spans="2:13" x14ac:dyDescent="0.3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8.9079991704063755</v>
      </c>
      <c r="G1056" s="1">
        <f>[1]Residential!C$102</f>
        <v>7.4916161965671453</v>
      </c>
      <c r="H1056" s="1">
        <f>[1]Residential!D$102</f>
        <v>0.7536310886438784</v>
      </c>
      <c r="I1056" s="1">
        <f>[1]Residential!E$102</f>
        <v>0.18453696146409598</v>
      </c>
      <c r="J1056" s="1">
        <f>[1]Residential!F$102</f>
        <v>8.8584143436802563E-3</v>
      </c>
      <c r="K1056" s="1">
        <f>[1]Residential!G$102</f>
        <v>6.6198460186979438E-3</v>
      </c>
    </row>
    <row r="1057" spans="2:11" x14ac:dyDescent="0.3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19.060326161653006</v>
      </c>
      <c r="G1057" s="1">
        <f>[1]Residential!C$104</f>
        <v>22.071120524093555</v>
      </c>
      <c r="H1057" s="1">
        <f>[1]Residential!D$104</f>
        <v>27.202756271571573</v>
      </c>
      <c r="I1057" s="1">
        <f>[1]Residential!E$104</f>
        <v>34.438855658925789</v>
      </c>
      <c r="J1057" s="1">
        <f>[1]Residential!F$104</f>
        <v>42.094450474124727</v>
      </c>
      <c r="K1057" s="1">
        <f>[1]Residential!G$104</f>
        <v>47.743776015721494</v>
      </c>
    </row>
    <row r="1058" spans="2:11" x14ac:dyDescent="0.3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45.124385840971421</v>
      </c>
      <c r="G1058" s="1">
        <f t="shared" ref="G1058:K1058" si="731">G1059</f>
        <v>37.144419027005043</v>
      </c>
      <c r="H1058" s="1">
        <f t="shared" si="731"/>
        <v>28.368184175115811</v>
      </c>
      <c r="I1058" s="1">
        <f t="shared" si="731"/>
        <v>17.079603339275973</v>
      </c>
      <c r="J1058" s="1">
        <f t="shared" si="731"/>
        <v>7.7256719255843196</v>
      </c>
      <c r="K1058" s="1">
        <f t="shared" si="731"/>
        <v>1.9966567472498677</v>
      </c>
    </row>
    <row r="1059" spans="2:11" x14ac:dyDescent="0.3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45.124385840971421</v>
      </c>
      <c r="G1059" s="1">
        <f>[1]Residential!C$105</f>
        <v>37.144419027005043</v>
      </c>
      <c r="H1059" s="1">
        <f>[1]Residential!D$105</f>
        <v>28.368184175115811</v>
      </c>
      <c r="I1059" s="1">
        <f>[1]Residential!E$105</f>
        <v>17.079603339275973</v>
      </c>
      <c r="J1059" s="1">
        <f>[1]Residential!F$105</f>
        <v>7.7256719255843196</v>
      </c>
      <c r="K1059" s="1">
        <f>[1]Residential!G$105</f>
        <v>1.9966567472498677</v>
      </c>
    </row>
    <row r="1060" spans="2:11" x14ac:dyDescent="0.3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36.569914364883346</v>
      </c>
      <c r="G1060" s="1">
        <f t="shared" ref="G1060:K1060" si="732">SUM(G1061:G1062)</f>
        <v>39.413078507489374</v>
      </c>
      <c r="H1060" s="1">
        <f t="shared" si="732"/>
        <v>43.102401041339689</v>
      </c>
      <c r="I1060" s="1">
        <f t="shared" si="732"/>
        <v>42.180111161977464</v>
      </c>
      <c r="J1060" s="1">
        <f t="shared" si="732"/>
        <v>37.30673213098683</v>
      </c>
      <c r="K1060" s="1">
        <f t="shared" si="732"/>
        <v>32.30796546922771</v>
      </c>
    </row>
    <row r="1061" spans="2:11" x14ac:dyDescent="0.3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36.569914364883346</v>
      </c>
      <c r="G1061" s="1">
        <f>[1]Residential!C$106</f>
        <v>39.413078507489374</v>
      </c>
      <c r="H1061" s="1">
        <f>[1]Residential!D$106</f>
        <v>29.057828735767018</v>
      </c>
      <c r="I1061" s="1">
        <f>[1]Residential!E$106</f>
        <v>25.126385402247116</v>
      </c>
      <c r="J1061" s="1">
        <f>[1]Residential!F$106</f>
        <v>18.129858630355276</v>
      </c>
      <c r="K1061" s="1">
        <f>[1]Residential!G$106</f>
        <v>12.104127751808772</v>
      </c>
    </row>
    <row r="1062" spans="2:11" x14ac:dyDescent="0.3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14.044572305572675</v>
      </c>
      <c r="I1062" s="1">
        <f>[1]Residential!E$107</f>
        <v>17.053725759730352</v>
      </c>
      <c r="J1062" s="1">
        <f>[1]Residential!F$107</f>
        <v>19.176873500631551</v>
      </c>
      <c r="K1062" s="1">
        <f>[1]Residential!G$107</f>
        <v>20.203837717418935</v>
      </c>
    </row>
    <row r="1063" spans="2:11" x14ac:dyDescent="0.3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7.2000409965428197E-2</v>
      </c>
      <c r="G1063" s="1">
        <f t="shared" ref="G1063:K1063" si="733">G1064</f>
        <v>7.2000411100038839E-2</v>
      </c>
      <c r="H1063" s="1">
        <f t="shared" si="733"/>
        <v>1.903977133661763E-2</v>
      </c>
      <c r="I1063" s="1">
        <f t="shared" si="733"/>
        <v>3.7806454431281345E-3</v>
      </c>
      <c r="J1063" s="1">
        <f t="shared" si="733"/>
        <v>0</v>
      </c>
      <c r="K1063" s="1">
        <f t="shared" si="733"/>
        <v>0</v>
      </c>
    </row>
    <row r="1064" spans="2:11" x14ac:dyDescent="0.3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7.2000409965428197E-2</v>
      </c>
      <c r="G1064" s="1">
        <f>[1]Residential!C$108</f>
        <v>7.2000411100038839E-2</v>
      </c>
      <c r="H1064" s="1">
        <f>[1]Residential!D$108</f>
        <v>1.903977133661763E-2</v>
      </c>
      <c r="I1064" s="1">
        <f>[1]Residential!E$108</f>
        <v>3.7806454431281345E-3</v>
      </c>
      <c r="J1064" s="1">
        <f>[1]Residential!F$108</f>
        <v>0</v>
      </c>
      <c r="K1064" s="1">
        <f>[1]Residential!G$108</f>
        <v>0</v>
      </c>
    </row>
    <row r="1065" spans="2:11" x14ac:dyDescent="0.3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5.6821119390725583</v>
      </c>
      <c r="G1065" s="1">
        <f>SUM([1]Residential!C$109:C$110)</f>
        <v>7.6981277835083768</v>
      </c>
      <c r="H1065" s="1">
        <f>SUM([1]Residential!D$109:D$110)</f>
        <v>7.6760245436255783</v>
      </c>
      <c r="I1065" s="1">
        <f>SUM([1]Residential!E$109:E$110)</f>
        <v>8.8555400674939584</v>
      </c>
      <c r="J1065" s="1">
        <f>SUM([1]Residential!F$109:F$110)</f>
        <v>10.382293563980049</v>
      </c>
      <c r="K1065" s="1">
        <f>SUM([1]Residential!G$109:G$110)</f>
        <v>10.047136271628624</v>
      </c>
    </row>
    <row r="1066" spans="2:11" x14ac:dyDescent="0.3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4.5496120692979189E-2</v>
      </c>
      <c r="G1066" s="1">
        <f>[1]Residential!C$109</f>
        <v>5.090484755555345E-3</v>
      </c>
      <c r="H1066" s="1">
        <f>[1]Residential!D$109</f>
        <v>2.487285303003183</v>
      </c>
      <c r="I1066" s="1">
        <f>[1]Residential!E$109</f>
        <v>3.0959775852873692</v>
      </c>
      <c r="J1066" s="1">
        <f>[1]Residential!F$109</f>
        <v>4.3620783524676527</v>
      </c>
      <c r="K1066" s="1">
        <f>[1]Residential!G$109</f>
        <v>3.9899620598834522</v>
      </c>
    </row>
    <row r="1067" spans="2:11" x14ac:dyDescent="0.3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4.5495168057817961E-2</v>
      </c>
      <c r="G1067" s="1">
        <f t="shared" ref="G1067:K1067" si="734">IFERROR(G$1066/G$1041,0)*G1042</f>
        <v>5.0821808356144617E-3</v>
      </c>
      <c r="H1067" s="1">
        <f t="shared" si="734"/>
        <v>2.4872762403938258</v>
      </c>
      <c r="I1067" s="1">
        <f t="shared" si="734"/>
        <v>3.0947692158210609</v>
      </c>
      <c r="J1067" s="1">
        <f t="shared" si="734"/>
        <v>4.3602960478508237</v>
      </c>
      <c r="K1067" s="1">
        <f t="shared" si="734"/>
        <v>3.9886011285805525</v>
      </c>
    </row>
    <row r="1068" spans="2:11" x14ac:dyDescent="0.3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9.526351612324042E-7</v>
      </c>
      <c r="G1069" s="1">
        <f t="shared" si="736"/>
        <v>8.3039199408834496E-6</v>
      </c>
      <c r="H1069" s="1">
        <f t="shared" si="736"/>
        <v>9.0626093571508034E-6</v>
      </c>
      <c r="I1069" s="1">
        <f t="shared" si="736"/>
        <v>1.2083694663082049E-3</v>
      </c>
      <c r="J1069" s="1">
        <f t="shared" si="736"/>
        <v>1.7823046168298142E-3</v>
      </c>
      <c r="K1069" s="1">
        <f t="shared" si="736"/>
        <v>1.3609313028997052E-3</v>
      </c>
    </row>
    <row r="1070" spans="2:11" x14ac:dyDescent="0.3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5.6366158183795791</v>
      </c>
      <c r="G1070" s="1">
        <f t="shared" ref="G1070:K1070" si="737">G1065-G1066</f>
        <v>7.6930372987528211</v>
      </c>
      <c r="H1070" s="1">
        <f t="shared" si="737"/>
        <v>5.1887392406223949</v>
      </c>
      <c r="I1070" s="1">
        <f t="shared" si="737"/>
        <v>5.7595624822065892</v>
      </c>
      <c r="J1070" s="1">
        <f t="shared" si="737"/>
        <v>6.0202152115123964</v>
      </c>
      <c r="K1070" s="1">
        <f t="shared" si="737"/>
        <v>6.0571742117451715</v>
      </c>
    </row>
    <row r="1071" spans="2:11" x14ac:dyDescent="0.3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9.1310722451816542</v>
      </c>
      <c r="G1071" s="1">
        <f t="shared" ref="G1071:K1071" si="738">G1072</f>
        <v>9.8870697274126442</v>
      </c>
      <c r="H1071" s="1">
        <f t="shared" si="738"/>
        <v>10.426786697571814</v>
      </c>
      <c r="I1071" s="1">
        <f t="shared" si="738"/>
        <v>11.108607978486862</v>
      </c>
      <c r="J1071" s="1">
        <f t="shared" si="738"/>
        <v>10.199234349554185</v>
      </c>
      <c r="K1071" s="1">
        <f t="shared" si="738"/>
        <v>8.9066000229961677</v>
      </c>
    </row>
    <row r="1072" spans="2:11" x14ac:dyDescent="0.3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9.1310722451816542</v>
      </c>
      <c r="G1072" s="1">
        <f>[1]Residential!C$111</f>
        <v>9.8870697274126442</v>
      </c>
      <c r="H1072" s="1">
        <f>[1]Residential!D$111</f>
        <v>10.426786697571814</v>
      </c>
      <c r="I1072" s="1">
        <f>[1]Residential!E$111</f>
        <v>11.108607978486862</v>
      </c>
      <c r="J1072" s="1">
        <f>[1]Residential!F$111</f>
        <v>10.199234349554185</v>
      </c>
      <c r="K1072" s="1">
        <f>[1]Residential!G$111</f>
        <v>8.9066000229961677</v>
      </c>
    </row>
    <row r="1073" spans="2:11" x14ac:dyDescent="0.3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2.6968836169884716</v>
      </c>
      <c r="G1073" s="1">
        <f t="shared" ref="G1073:K1073" si="739">G1074</f>
        <v>3.1682201469192992</v>
      </c>
      <c r="H1073" s="1">
        <f t="shared" si="739"/>
        <v>0.22975182211849457</v>
      </c>
      <c r="I1073" s="1">
        <f t="shared" si="739"/>
        <v>0.39463837503061644</v>
      </c>
      <c r="J1073" s="1">
        <f t="shared" si="739"/>
        <v>0.55267350131654736</v>
      </c>
      <c r="K1073" s="1">
        <f t="shared" si="739"/>
        <v>0.619413047788409</v>
      </c>
    </row>
    <row r="1074" spans="2:11" x14ac:dyDescent="0.3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2.6968836169884716</v>
      </c>
      <c r="G1074" s="1">
        <f>[1]Residential!C$112</f>
        <v>3.1682201469192992</v>
      </c>
      <c r="H1074" s="1">
        <f>[1]Residential!D$112</f>
        <v>0.22975182211849457</v>
      </c>
      <c r="I1074" s="1">
        <f>[1]Residential!E$112</f>
        <v>0.39463837503061644</v>
      </c>
      <c r="J1074" s="1">
        <f>[1]Residential!F$112</f>
        <v>0.55267350131654736</v>
      </c>
      <c r="K1074" s="1">
        <f>[1]Residential!G$112</f>
        <v>0.619413047788409</v>
      </c>
    </row>
    <row r="1075" spans="2:11" x14ac:dyDescent="0.3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0.94127060236273308</v>
      </c>
      <c r="H1075" s="1">
        <f t="shared" si="740"/>
        <v>1.0724196826989747</v>
      </c>
      <c r="I1075" s="1">
        <f t="shared" si="740"/>
        <v>1.3717028313852997</v>
      </c>
      <c r="J1075" s="1">
        <f t="shared" si="740"/>
        <v>1.6131931046765735</v>
      </c>
      <c r="K1075" s="1">
        <f t="shared" si="740"/>
        <v>2.2606459308805116</v>
      </c>
    </row>
    <row r="1076" spans="2:11" x14ac:dyDescent="0.3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0.94127060236273308</v>
      </c>
      <c r="H1076" s="1">
        <f>[1]Residential!D$113</f>
        <v>1.0724196826989747</v>
      </c>
      <c r="I1076" s="1">
        <f>[1]Residential!E$113</f>
        <v>1.3717028313852997</v>
      </c>
      <c r="J1076" s="1">
        <f>[1]Residential!F$113</f>
        <v>1.6131931046765735</v>
      </c>
      <c r="K1076" s="1">
        <f>[1]Residential!G$113</f>
        <v>2.2606459308805116</v>
      </c>
    </row>
    <row r="1077" spans="2:11" x14ac:dyDescent="0.3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0.98278519921019758</v>
      </c>
      <c r="G1079" s="1">
        <f>[1]Residential!C$10-[1]Residential!C$223</f>
        <v>8.5222586096573316</v>
      </c>
      <c r="H1079" s="1">
        <f>[1]Residential!D$10-[1]Residential!D$223</f>
        <v>1.1676469554482172</v>
      </c>
      <c r="I1079" s="1">
        <f>[1]Residential!E$10-[1]Residential!E$223</f>
        <v>1.1151301034681922</v>
      </c>
      <c r="J1079" s="1">
        <f>[1]Residential!F$10-[1]Residential!F$223</f>
        <v>1.0265215785004127</v>
      </c>
      <c r="K1079" s="1">
        <f>[1]Residential!G$10-[1]Residential!G$223</f>
        <v>0.93386121568279823</v>
      </c>
    </row>
    <row r="1080" spans="2:11" x14ac:dyDescent="0.3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26.97827639838259</v>
      </c>
      <c r="G1080" s="1">
        <f>[1]Residential!C$224</f>
        <v>26.144854825587156</v>
      </c>
      <c r="H1080" s="1">
        <f>[1]Residential!D$224</f>
        <v>26.641403717829689</v>
      </c>
      <c r="I1080" s="1">
        <f>[1]Residential!E$224</f>
        <v>27.728482645708713</v>
      </c>
      <c r="J1080" s="1">
        <f>[1]Residential!F$224</f>
        <v>29.456149097078722</v>
      </c>
      <c r="K1080" s="1">
        <f>[1]Residential!G$224</f>
        <v>30.710950058822633</v>
      </c>
    </row>
    <row r="1081" spans="2:11" x14ac:dyDescent="0.3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9.8845840611375078</v>
      </c>
      <c r="G1081" s="1">
        <f t="shared" ref="G1081:K1081" si="742">SUM(G1082:G1083)</f>
        <v>10.604164811290183</v>
      </c>
      <c r="H1081" s="1">
        <f t="shared" si="742"/>
        <v>8.1051281964820152</v>
      </c>
      <c r="I1081" s="1">
        <f t="shared" si="742"/>
        <v>9.8713298425796658</v>
      </c>
      <c r="J1081" s="1">
        <f t="shared" si="742"/>
        <v>12.538009380546386</v>
      </c>
      <c r="K1081" s="1">
        <f t="shared" si="742"/>
        <v>14.881343443341274</v>
      </c>
    </row>
    <row r="1082" spans="2:11" x14ac:dyDescent="0.3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6.6446944462458877</v>
      </c>
      <c r="G1082" s="1">
        <f>[1]Residential!C$231-G1056</f>
        <v>6.9687086094378969</v>
      </c>
      <c r="H1082" s="1">
        <f>[1]Residential!D$231-H1056</f>
        <v>2.8039414889209362</v>
      </c>
      <c r="I1082" s="1">
        <f>[1]Residential!E$231-I1056</f>
        <v>2.4414392701915619</v>
      </c>
      <c r="J1082" s="1">
        <f>[1]Residential!F$231-J1056</f>
        <v>2.3217140775880001</v>
      </c>
      <c r="K1082" s="1">
        <f>[1]Residential!G$231-K1056</f>
        <v>2.2735536848926423</v>
      </c>
    </row>
    <row r="1083" spans="2:11" x14ac:dyDescent="0.3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3.2398896148916201</v>
      </c>
      <c r="G1083" s="1">
        <f>[1]Residential!C$233-G1057</f>
        <v>3.6354562018522856</v>
      </c>
      <c r="H1083" s="1">
        <f>[1]Residential!D$233-H1057</f>
        <v>5.3011867075610795</v>
      </c>
      <c r="I1083" s="1">
        <f>[1]Residential!E$233-I1057</f>
        <v>7.4298905723881035</v>
      </c>
      <c r="J1083" s="1">
        <f>[1]Residential!F$233-J1057</f>
        <v>10.216295302958386</v>
      </c>
      <c r="K1083" s="1">
        <f>[1]Residential!G$233-K1057</f>
        <v>12.607789758448632</v>
      </c>
    </row>
    <row r="1084" spans="2:11" x14ac:dyDescent="0.3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6.984455737088247</v>
      </c>
      <c r="G1084" s="1">
        <f t="shared" ref="G1084:K1084" si="743">G1085</f>
        <v>6.4256982190795284</v>
      </c>
      <c r="H1084" s="1">
        <f t="shared" si="743"/>
        <v>4.270234288942806</v>
      </c>
      <c r="I1084" s="1">
        <f t="shared" si="743"/>
        <v>2.8031596714349263</v>
      </c>
      <c r="J1084" s="1">
        <f t="shared" si="743"/>
        <v>1.3751705507430101</v>
      </c>
      <c r="K1084" s="1">
        <f t="shared" si="743"/>
        <v>0.39798525813524965</v>
      </c>
    </row>
    <row r="1085" spans="2:11" x14ac:dyDescent="0.3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6.984455737088247</v>
      </c>
      <c r="G1085" s="1">
        <f>[1]Residential!C$234-G1059</f>
        <v>6.4256982190795284</v>
      </c>
      <c r="H1085" s="1">
        <f>[1]Residential!D$234-H1059</f>
        <v>4.270234288942806</v>
      </c>
      <c r="I1085" s="1">
        <f>[1]Residential!E$234-I1059</f>
        <v>2.8031596714349263</v>
      </c>
      <c r="J1085" s="1">
        <f>[1]Residential!F$234-J1059</f>
        <v>1.3751705507430101</v>
      </c>
      <c r="K1085" s="1">
        <f>[1]Residential!G$234-K1059</f>
        <v>0.39798525813524965</v>
      </c>
    </row>
    <row r="1086" spans="2:11" x14ac:dyDescent="0.3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6.3804487716036959</v>
      </c>
      <c r="G1086" s="1">
        <f t="shared" ref="G1086:K1086" si="744">SUM(G1087:G1088)</f>
        <v>4.8728217332182595</v>
      </c>
      <c r="H1086" s="1">
        <f t="shared" si="744"/>
        <v>9.7910065663482868</v>
      </c>
      <c r="I1086" s="1">
        <f t="shared" si="744"/>
        <v>10.105008075598118</v>
      </c>
      <c r="J1086" s="1">
        <f t="shared" si="744"/>
        <v>9.7812086872235362</v>
      </c>
      <c r="K1086" s="1">
        <f t="shared" si="744"/>
        <v>9.2472658349138221</v>
      </c>
    </row>
    <row r="1087" spans="2:11" x14ac:dyDescent="0.3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6.3804487716036959</v>
      </c>
      <c r="G1087" s="1">
        <f>[1]Residential!C$235-G1061</f>
        <v>4.8728217332182595</v>
      </c>
      <c r="H1087" s="1">
        <f>[1]Residential!D$235-H1061</f>
        <v>6.1942160022295525</v>
      </c>
      <c r="I1087" s="1">
        <f>[1]Residential!E$235-I1061</f>
        <v>5.3453361194067313</v>
      </c>
      <c r="J1087" s="1">
        <f>[1]Residential!F$235-J1061</f>
        <v>3.8127892936116652</v>
      </c>
      <c r="K1087" s="1">
        <f>[1]Residential!G$235-K1061</f>
        <v>2.3730942196959113</v>
      </c>
    </row>
    <row r="1088" spans="2:11" x14ac:dyDescent="0.3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3.5967905641187343</v>
      </c>
      <c r="I1088" s="1">
        <f>[1]Residential!E$236-I1062</f>
        <v>4.7596719561913865</v>
      </c>
      <c r="J1088" s="1">
        <f>[1]Residential!F$236-J1062</f>
        <v>5.968419393611871</v>
      </c>
      <c r="K1088" s="1">
        <f>[1]Residential!G$236-K1062</f>
        <v>6.8741716152179109</v>
      </c>
    </row>
    <row r="1089" spans="2:11" x14ac:dyDescent="0.3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1.3170383545363269</v>
      </c>
      <c r="G1091" s="1">
        <f t="shared" ref="G1091:K1091" si="745">SUM(G1092,G1096)</f>
        <v>1.4633758916642849</v>
      </c>
      <c r="H1091" s="1">
        <f t="shared" si="745"/>
        <v>1.0499532712402235</v>
      </c>
      <c r="I1091" s="1">
        <f t="shared" si="745"/>
        <v>1.2254626082861257</v>
      </c>
      <c r="J1091" s="1">
        <f t="shared" si="745"/>
        <v>1.3986809966311249</v>
      </c>
      <c r="K1091" s="1">
        <f t="shared" si="745"/>
        <v>1.5196996682819321</v>
      </c>
    </row>
    <row r="1092" spans="2:11" x14ac:dyDescent="0.3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1.05453987140295E-2</v>
      </c>
      <c r="G1092" s="1">
        <f>[1]Residential!C$238-G1066</f>
        <v>9.6767589180875909E-4</v>
      </c>
      <c r="H1092" s="1">
        <f>[1]Residential!D$238-H1066</f>
        <v>0.34021951409269846</v>
      </c>
      <c r="I1092" s="1">
        <f>[1]Residential!E$238-I1066</f>
        <v>0.42843290617455398</v>
      </c>
      <c r="J1092" s="1">
        <f>[1]Residential!F$238-J1066</f>
        <v>0.58765012372407099</v>
      </c>
      <c r="K1092" s="1">
        <f>[1]Residential!G$238-K1066</f>
        <v>0.6035096822549102</v>
      </c>
    </row>
    <row r="1093" spans="2:11" x14ac:dyDescent="0.3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1.0545177905805607E-2</v>
      </c>
      <c r="G1093" s="1">
        <f t="shared" ref="G1093:K1095" si="746">IFERROR(G$1092/G$1041,0)*G1042</f>
        <v>9.6609735783406562E-4</v>
      </c>
      <c r="H1093" s="1">
        <f t="shared" si="746"/>
        <v>0.34021827447754527</v>
      </c>
      <c r="I1093" s="1">
        <f t="shared" si="746"/>
        <v>0.42826568750842303</v>
      </c>
      <c r="J1093" s="1">
        <f t="shared" si="746"/>
        <v>0.58741001535279391</v>
      </c>
      <c r="K1093" s="1">
        <f t="shared" si="746"/>
        <v>0.60330383187190995</v>
      </c>
    </row>
    <row r="1094" spans="2:11" x14ac:dyDescent="0.3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2.2080822389214676E-7</v>
      </c>
      <c r="G1095" s="1">
        <f t="shared" si="746"/>
        <v>1.5785339746933981E-6</v>
      </c>
      <c r="H1095" s="1">
        <f t="shared" si="746"/>
        <v>1.2396151531868891E-6</v>
      </c>
      <c r="I1095" s="1">
        <f t="shared" si="746"/>
        <v>1.6721866613093243E-4</v>
      </c>
      <c r="J1095" s="1">
        <f t="shared" si="746"/>
        <v>2.4010837127708151E-4</v>
      </c>
      <c r="K1095" s="1">
        <f t="shared" si="746"/>
        <v>2.0585038300032193E-4</v>
      </c>
    </row>
    <row r="1096" spans="2:11" x14ac:dyDescent="0.3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1.3064929558222973</v>
      </c>
      <c r="G1096" s="1">
        <f>[1]Residential!C$239-G1070</f>
        <v>1.4624082157724763</v>
      </c>
      <c r="H1096" s="1">
        <f>[1]Residential!D$239-H1070</f>
        <v>0.70973375714752507</v>
      </c>
      <c r="I1096" s="1">
        <f>[1]Residential!E$239-I1070</f>
        <v>0.79702970211157176</v>
      </c>
      <c r="J1096" s="1">
        <f>[1]Residential!F$239-J1070</f>
        <v>0.81103087290705389</v>
      </c>
      <c r="K1096" s="1">
        <f>[1]Residential!G$239-K1070</f>
        <v>0.91618998602702195</v>
      </c>
    </row>
    <row r="1097" spans="2:11" x14ac:dyDescent="0.3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0.52046982540590569</v>
      </c>
      <c r="G1097" s="1">
        <f t="shared" ref="G1097:K1097" si="747">G1098</f>
        <v>0.59724056935866976</v>
      </c>
      <c r="H1097" s="1">
        <f t="shared" si="747"/>
        <v>1.3642641041457768</v>
      </c>
      <c r="I1097" s="1">
        <f t="shared" si="747"/>
        <v>1.6089779324689921</v>
      </c>
      <c r="J1097" s="1">
        <f t="shared" si="747"/>
        <v>2.030482210595089</v>
      </c>
      <c r="K1097" s="1">
        <f t="shared" si="747"/>
        <v>2.0830277055551107</v>
      </c>
    </row>
    <row r="1098" spans="2:11" x14ac:dyDescent="0.3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0.52046982540590569</v>
      </c>
      <c r="G1098" s="1">
        <f>[1]Residential!C$240-G1072</f>
        <v>0.59724056935866976</v>
      </c>
      <c r="H1098" s="1">
        <f>[1]Residential!D$240-H1072</f>
        <v>1.3642641041457768</v>
      </c>
      <c r="I1098" s="1">
        <f>[1]Residential!E$240-I1072</f>
        <v>1.6089779324689921</v>
      </c>
      <c r="J1098" s="1">
        <f>[1]Residential!F$240-J1072</f>
        <v>2.030482210595089</v>
      </c>
      <c r="K1098" s="1">
        <f>[1]Residential!G$240-K1072</f>
        <v>2.0830277055551107</v>
      </c>
    </row>
    <row r="1099" spans="2:11" x14ac:dyDescent="0.3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0.16979162395105041</v>
      </c>
      <c r="G1099" s="1">
        <f t="shared" ref="G1099" si="748">G1100</f>
        <v>0.19483631670309665</v>
      </c>
      <c r="H1099" s="1">
        <f t="shared" ref="H1099" si="749">H1100</f>
        <v>7.4098761327305779E-2</v>
      </c>
      <c r="I1099" s="1">
        <f t="shared" ref="I1099" si="750">I1100</f>
        <v>0.12782567266048955</v>
      </c>
      <c r="J1099" s="1">
        <f t="shared" ref="J1099" si="751">J1100</f>
        <v>0.19732649092720767</v>
      </c>
      <c r="K1099" s="1">
        <f t="shared" ref="K1099" si="752">K1100</f>
        <v>0.2156768959721882</v>
      </c>
    </row>
    <row r="1100" spans="2:11" x14ac:dyDescent="0.3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0.16979162395105041</v>
      </c>
      <c r="G1100" s="1">
        <f>[1]Residential!C$241-G1074</f>
        <v>0.19483631670309665</v>
      </c>
      <c r="H1100" s="1">
        <f>[1]Residential!D$241-H1074</f>
        <v>7.4098761327305779E-2</v>
      </c>
      <c r="I1100" s="1">
        <f>[1]Residential!E$241-I1074</f>
        <v>0.12782567266048955</v>
      </c>
      <c r="J1100" s="1">
        <f>[1]Residential!F$241-J1074</f>
        <v>0.19732649092720767</v>
      </c>
      <c r="K1100" s="1">
        <f>[1]Residential!G$241-K1074</f>
        <v>0.2156768959721882</v>
      </c>
    </row>
    <row r="1101" spans="2:11" x14ac:dyDescent="0.3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1.9867172842731418</v>
      </c>
      <c r="H1101" s="1">
        <f t="shared" ref="H1101" si="754">H1102</f>
        <v>1.9867185293432783</v>
      </c>
      <c r="I1101" s="1">
        <f t="shared" ref="I1101" si="755">I1102</f>
        <v>1.9867188426803879</v>
      </c>
      <c r="J1101" s="1">
        <f t="shared" ref="J1101" si="756">J1102</f>
        <v>2.1352707804123736</v>
      </c>
      <c r="K1101" s="1">
        <f t="shared" ref="K1101" si="757">K1102</f>
        <v>2.3659512526230637</v>
      </c>
    </row>
    <row r="1102" spans="2:11" x14ac:dyDescent="0.3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1.9867172842731418</v>
      </c>
      <c r="H1102" s="1">
        <f>[1]Residential!D$242-H1076</f>
        <v>1.9867185293432783</v>
      </c>
      <c r="I1102" s="1">
        <f>[1]Residential!E$242-I1076</f>
        <v>1.9867188426803879</v>
      </c>
      <c r="J1102" s="1">
        <f>[1]Residential!F$242-J1076</f>
        <v>2.1352707804123736</v>
      </c>
      <c r="K1102" s="1">
        <f>[1]Residential!G$242-K1076</f>
        <v>2.3659512526230637</v>
      </c>
    </row>
    <row r="1103" spans="2:11" x14ac:dyDescent="0.3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0.95000000000000073</v>
      </c>
      <c r="G1107" s="4">
        <f t="shared" ref="G1107:K1108" si="765">IFERROR(G1056/G973,"-")</f>
        <v>0.93747513906147295</v>
      </c>
      <c r="H1107" s="4">
        <f t="shared" si="765"/>
        <v>0.91750014983618877</v>
      </c>
      <c r="I1107" s="4">
        <f t="shared" si="765"/>
        <v>0.92082094269686754</v>
      </c>
      <c r="J1107" s="4">
        <f t="shared" si="765"/>
        <v>0.94438383266870307</v>
      </c>
      <c r="K1107" s="4">
        <f t="shared" si="765"/>
        <v>0.94058650073356209</v>
      </c>
    </row>
    <row r="1108" spans="2:11" x14ac:dyDescent="0.3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3.1999999999999984</v>
      </c>
      <c r="G1108" s="4">
        <f t="shared" si="765"/>
        <v>3.1127094789861824</v>
      </c>
      <c r="H1108" s="4">
        <f t="shared" si="765"/>
        <v>2.9695975936573271</v>
      </c>
      <c r="I1108" s="4">
        <f t="shared" si="765"/>
        <v>3.1822823141646399</v>
      </c>
      <c r="J1108" s="4">
        <f t="shared" si="765"/>
        <v>3.4532052480368307</v>
      </c>
      <c r="K1108" s="4">
        <f t="shared" si="765"/>
        <v>3.758786983420328</v>
      </c>
    </row>
    <row r="1109" spans="2:11" x14ac:dyDescent="0.3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0.89583333333333426</v>
      </c>
      <c r="G1109" s="4">
        <f t="shared" ref="G1109:K1109" si="766">IFERROR(G1059/G983,"-")</f>
        <v>0.87754257278574999</v>
      </c>
      <c r="H1109" s="4">
        <f t="shared" si="766"/>
        <v>0.8507377346741285</v>
      </c>
      <c r="I1109" s="4">
        <f t="shared" si="766"/>
        <v>0.86722714218207309</v>
      </c>
      <c r="J1109" s="4">
        <f t="shared" si="766"/>
        <v>0.88385728343826808</v>
      </c>
      <c r="K1109" s="4">
        <f t="shared" si="766"/>
        <v>0.88738080690329413</v>
      </c>
    </row>
    <row r="1110" spans="2:11" x14ac:dyDescent="0.3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0.94999999999999962</v>
      </c>
      <c r="G1110" s="4">
        <f t="shared" ref="G1110:K1110" si="767">IFERROR(G1061/G996,"-")</f>
        <v>0.94261952469902421</v>
      </c>
      <c r="H1110" s="4">
        <f t="shared" si="767"/>
        <v>0.93606833400057721</v>
      </c>
      <c r="I1110" s="4">
        <f t="shared" si="767"/>
        <v>0.9429552440334259</v>
      </c>
      <c r="J1110" s="4">
        <f t="shared" si="767"/>
        <v>0.94854801690117163</v>
      </c>
      <c r="K1110" s="4">
        <f t="shared" si="767"/>
        <v>0.95141280046191101</v>
      </c>
    </row>
    <row r="1111" spans="2:11" x14ac:dyDescent="0.3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1.8314316777466249</v>
      </c>
      <c r="I1111" s="4">
        <f t="shared" si="768"/>
        <v>1.8665048819091543</v>
      </c>
      <c r="J1111" s="4">
        <f t="shared" si="768"/>
        <v>1.9316298636612059</v>
      </c>
      <c r="K1111" s="4">
        <f t="shared" si="768"/>
        <v>2.0002567590843738</v>
      </c>
    </row>
    <row r="1112" spans="2:11" x14ac:dyDescent="0.3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0.72000000000000008</v>
      </c>
      <c r="G1112" s="4">
        <f t="shared" ref="G1112:K1112" si="769">IFERROR(G1064/G1015,"-")</f>
        <v>0.75169528152257781</v>
      </c>
      <c r="H1112" s="4">
        <f t="shared" si="769"/>
        <v>0.79923820380644461</v>
      </c>
      <c r="I1112" s="4">
        <f t="shared" si="769"/>
        <v>0.79987965418650919</v>
      </c>
      <c r="J1112" s="4" t="str">
        <f t="shared" si="769"/>
        <v>-</v>
      </c>
      <c r="K1112" s="4" t="str">
        <f t="shared" si="769"/>
        <v>-</v>
      </c>
    </row>
    <row r="1113" spans="2:11" x14ac:dyDescent="0.3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</v>
      </c>
      <c r="G1117" s="4">
        <f t="shared" ref="G1117:K1117" si="770">IFERROR(G1072/G1020,"-")</f>
        <v>0.71963140237184609</v>
      </c>
      <c r="H1117" s="4">
        <f t="shared" si="770"/>
        <v>0.71917189508734647</v>
      </c>
      <c r="I1117" s="4">
        <f t="shared" si="770"/>
        <v>0.7310684145316827</v>
      </c>
      <c r="J1117" s="4">
        <f t="shared" si="770"/>
        <v>0.74217385836047189</v>
      </c>
      <c r="K1117" s="4">
        <f t="shared" si="770"/>
        <v>0.74901379957560954</v>
      </c>
    </row>
    <row r="1118" spans="2:11" x14ac:dyDescent="0.3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0.89999999999999947</v>
      </c>
      <c r="G1118" s="4">
        <f t="shared" ref="G1118:K1118" si="771">IFERROR(G1074/G1025,"-")</f>
        <v>0.83228992599707408</v>
      </c>
      <c r="H1118" s="4">
        <f t="shared" si="771"/>
        <v>0.73262723568684807</v>
      </c>
      <c r="I1118" s="4">
        <f t="shared" si="771"/>
        <v>0.73998371090339699</v>
      </c>
      <c r="J1118" s="4">
        <f t="shared" si="771"/>
        <v>0.74510558332966881</v>
      </c>
      <c r="K1118" s="4">
        <f t="shared" si="771"/>
        <v>0.7463298879302378</v>
      </c>
    </row>
    <row r="1119" spans="2:11" x14ac:dyDescent="0.3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0.79000000000000015</v>
      </c>
      <c r="G1121" s="4">
        <f t="shared" ref="G1121:K1122" si="773">IFERROR(G1082/G976,"-")</f>
        <v>0.79200000000000015</v>
      </c>
      <c r="H1121" s="4">
        <f t="shared" si="773"/>
        <v>0.79499999999999937</v>
      </c>
      <c r="I1121" s="4">
        <f t="shared" si="773"/>
        <v>0.79999999999999916</v>
      </c>
      <c r="J1121" s="4">
        <f t="shared" si="773"/>
        <v>0.81000000000000039</v>
      </c>
      <c r="K1121" s="4">
        <f t="shared" si="773"/>
        <v>0.81999999999999951</v>
      </c>
    </row>
    <row r="1122" spans="2:11" x14ac:dyDescent="0.3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2.8200000000000025</v>
      </c>
      <c r="G1122" s="4">
        <f t="shared" si="773"/>
        <v>2.8259999999999983</v>
      </c>
      <c r="H1122" s="4">
        <f t="shared" si="773"/>
        <v>2.835</v>
      </c>
      <c r="I1122" s="4">
        <f t="shared" si="773"/>
        <v>2.8499999999999988</v>
      </c>
      <c r="J1122" s="4">
        <f t="shared" si="773"/>
        <v>3.0100000000000007</v>
      </c>
      <c r="K1122" s="4">
        <f t="shared" si="773"/>
        <v>3.1200000000000037</v>
      </c>
    </row>
    <row r="1123" spans="2:11" x14ac:dyDescent="0.3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0.70833333333333248</v>
      </c>
      <c r="G1123" s="4">
        <f t="shared" ref="G1123:K1123" si="774">IFERROR(G1085/G989,"-")</f>
        <v>0.71458333333333279</v>
      </c>
      <c r="H1123" s="4">
        <f t="shared" si="774"/>
        <v>0.72395833333333326</v>
      </c>
      <c r="I1123" s="4">
        <f t="shared" si="774"/>
        <v>0.73958333333333248</v>
      </c>
      <c r="J1123" s="4">
        <f t="shared" si="774"/>
        <v>0.75520833333333293</v>
      </c>
      <c r="K1123" s="4">
        <f t="shared" si="774"/>
        <v>0.75520833333333359</v>
      </c>
    </row>
    <row r="1124" spans="2:11" x14ac:dyDescent="0.3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0.74999999999999856</v>
      </c>
      <c r="G1124" s="4">
        <f t="shared" ref="G1124:K1124" si="775">IFERROR(G1087/G1005,"-")</f>
        <v>0.75400000000000078</v>
      </c>
      <c r="H1124" s="4">
        <f t="shared" si="775"/>
        <v>0.76002855941388092</v>
      </c>
      <c r="I1124" s="4">
        <f t="shared" si="775"/>
        <v>0.77001583021209807</v>
      </c>
      <c r="J1124" s="4">
        <f t="shared" si="775"/>
        <v>0.79002550049007358</v>
      </c>
      <c r="K1124" s="4">
        <f t="shared" si="775"/>
        <v>0.80003968933638603</v>
      </c>
    </row>
    <row r="1125" spans="2:11" x14ac:dyDescent="0.3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1.7010000000000005</v>
      </c>
      <c r="I1125" s="4">
        <f t="shared" si="776"/>
        <v>1.7100000000000002</v>
      </c>
      <c r="J1125" s="4">
        <f t="shared" si="776"/>
        <v>1.8060000000000014</v>
      </c>
      <c r="K1125" s="4">
        <f t="shared" si="776"/>
        <v>1.8719999999999999</v>
      </c>
    </row>
    <row r="1126" spans="2:11" x14ac:dyDescent="0.3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0.49999999999999906</v>
      </c>
      <c r="G1130" s="4">
        <f t="shared" ref="G1130:K1130" si="777">IFERROR(G1098/G1022,"-")</f>
        <v>0.50000000000000033</v>
      </c>
      <c r="H1130" s="4">
        <f t="shared" si="777"/>
        <v>0.50000000000000022</v>
      </c>
      <c r="I1130" s="4">
        <f t="shared" si="777"/>
        <v>0.50000000000000044</v>
      </c>
      <c r="J1130" s="4">
        <f t="shared" si="777"/>
        <v>0.49999999999999967</v>
      </c>
      <c r="K1130" s="4">
        <f t="shared" si="777"/>
        <v>0.50000000000000011</v>
      </c>
    </row>
    <row r="1131" spans="2:11" x14ac:dyDescent="0.3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0.62499999999999922</v>
      </c>
      <c r="G1131" s="4">
        <f t="shared" ref="G1131:K1131" si="778">IFERROR(G1100/G1027,"-")</f>
        <v>0.62499999999999989</v>
      </c>
      <c r="H1131" s="4">
        <f t="shared" si="778"/>
        <v>0.62500000000000022</v>
      </c>
      <c r="I1131" s="4">
        <f t="shared" si="778"/>
        <v>0.62500000000000022</v>
      </c>
      <c r="J1131" s="4">
        <f t="shared" si="778"/>
        <v>0.62499999999999922</v>
      </c>
      <c r="K1131" s="4">
        <f t="shared" si="778"/>
        <v>0.62499999999999989</v>
      </c>
    </row>
    <row r="1132" spans="2:11" x14ac:dyDescent="0.3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140.67728480800398</v>
      </c>
      <c r="G1134" s="3">
        <f t="shared" si="780"/>
        <v>134.08471445525939</v>
      </c>
      <c r="H1134" s="3">
        <f t="shared" si="780"/>
        <v>124.49505317795523</v>
      </c>
      <c r="I1134" s="3">
        <f t="shared" si="780"/>
        <v>103.43844388242918</v>
      </c>
      <c r="J1134" s="3">
        <f t="shared" si="780"/>
        <v>77.374069163215069</v>
      </c>
      <c r="K1134" s="3">
        <f t="shared" si="780"/>
        <v>64.52650252346379</v>
      </c>
    </row>
    <row r="1135" spans="2:11" x14ac:dyDescent="0.3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0.74028166642072546</v>
      </c>
      <c r="G1135" s="1">
        <f t="shared" ref="G1135:K1135" si="781">SUM(G1136:G1149)</f>
        <v>1.9038467100027483</v>
      </c>
      <c r="H1135" s="1">
        <f t="shared" si="781"/>
        <v>2.6825277757773396</v>
      </c>
      <c r="I1135" s="1">
        <f t="shared" si="781"/>
        <v>8.3566834118250686</v>
      </c>
      <c r="J1135" s="1">
        <f t="shared" si="781"/>
        <v>21.300877789447796</v>
      </c>
      <c r="K1135" s="1">
        <f t="shared" si="781"/>
        <v>20.032288971388251</v>
      </c>
    </row>
    <row r="1136" spans="2:11" x14ac:dyDescent="0.3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0.46789284016459143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0.37693133318525229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0.26222999328585977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0.11309601767951766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7.6517423067952927E-3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0.39497764491162962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0.5878581162205947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0.49691618850588803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2.81604119045245E-2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0.7432365906682703</v>
      </c>
    </row>
    <row r="1138" spans="2:11" x14ac:dyDescent="0.3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6.6180210734026079E-2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0.10211898231619725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0.51415533808122726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4.6530861057534381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9.9747872981408889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8.1374461060143108</v>
      </c>
    </row>
    <row r="1139" spans="2:11" x14ac:dyDescent="0.3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4.5927915948622611E-2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6.7643861013415019E-2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8.9167435177508289E-2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1.3456379605200355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5.2453037770213671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4.1655677615847075</v>
      </c>
    </row>
    <row r="1140" spans="2:11" x14ac:dyDescent="0.3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0.14949169113917768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0.8363446777900001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0.97004864435081906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0.79875293588611518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3.0934385627307233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3.4827737856678027</v>
      </c>
    </row>
    <row r="1141" spans="2:11" x14ac:dyDescent="0.3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1.6128641935223957E-5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1.7888718342751763E-5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2.5777746626789312E-5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2.3890376859789597E-5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2.2934121030238296E-5</v>
      </c>
    </row>
    <row r="1142" spans="2:11" x14ac:dyDescent="0.3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3.1372661275124469E-3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7.5334188275098793E-3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2.2525793135924036E-4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3.4265917776676001E-4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1.3602963960629362E-4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1.2512444532989804E-4</v>
      </c>
    </row>
    <row r="1143" spans="2:11" x14ac:dyDescent="0.3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1.7469784264437693E-2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2.0279190678239783E-2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2.4935574803986758E-2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1.9840202412868273E-3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0.24501440511660133</v>
      </c>
    </row>
    <row r="1144" spans="2:11" x14ac:dyDescent="0.3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1.7506071512006997E-2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2.0332823233779135E-2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2.5060231559120943E-2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1.8829318149342459E-4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1.5470564635577716E-4</v>
      </c>
    </row>
    <row r="1145" spans="2:11" x14ac:dyDescent="0.3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1.513966634024423E-5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1.6530204823412475E-5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2.4592161090863137E-5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2.4488915382576518E-5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2.3074249358903876E-5</v>
      </c>
    </row>
    <row r="1146" spans="2:11" x14ac:dyDescent="0.3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6.9423248037844896E-6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2.9050271854544292E-5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5.3805149367971385E-5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1.5986082169428843E-4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1.2669964243614416E-4</v>
      </c>
    </row>
    <row r="1147" spans="2:11" x14ac:dyDescent="0.3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3.4710397411560093E-5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0.12310873566189948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0.77705991574516498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2.9480616839999763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3.2524262574029916</v>
      </c>
    </row>
    <row r="1148" spans="2:11" x14ac:dyDescent="0.3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8.3248015151808685E-2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9.5058771961031727E-2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0.11449392645585833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2.0381936699666458E-4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1.579229318949211E-4</v>
      </c>
    </row>
    <row r="1149" spans="2:11" x14ac:dyDescent="0.3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7.1977206810900501E-3</v>
      </c>
      <c r="J1149" s="1">
        <f>[1]Transport!F$32</f>
        <v>8.405653106990655E-3</v>
      </c>
      <c r="K1149" s="1">
        <f>[1]Transport!G$32</f>
        <v>5.2136038971596251E-3</v>
      </c>
    </row>
    <row r="1150" spans="2:11" x14ac:dyDescent="0.3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9.0141785491432115E-4</v>
      </c>
      <c r="G1150" s="1">
        <f t="shared" ref="G1150:K1150" si="786">SUM(G1151:G1154)</f>
        <v>2.0039037718791158E-3</v>
      </c>
      <c r="H1150" s="1">
        <f t="shared" si="786"/>
        <v>1.9237164726332607E-3</v>
      </c>
      <c r="I1150" s="1">
        <f t="shared" si="786"/>
        <v>1.6790709050969728E-3</v>
      </c>
      <c r="J1150" s="1">
        <f t="shared" si="786"/>
        <v>1.0117177855981153E-3</v>
      </c>
      <c r="K1150" s="1">
        <f t="shared" si="786"/>
        <v>2.4361010379232353E-3</v>
      </c>
    </row>
    <row r="1151" spans="2:11" x14ac:dyDescent="0.3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2.7776179797254198E-6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1.0903802238388769E-5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1.6717817203394045E-5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2.9086677882511001E-4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1.0347659771672544E-4</v>
      </c>
    </row>
    <row r="1152" spans="2:11" x14ac:dyDescent="0.3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8.2968978805890651E-5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9.8541217463006455E-5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1.0231593650508717E-4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1.0595448868994674E-4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1.1292092908598028E-4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5.7057528003020706E-5</v>
      </c>
    </row>
    <row r="1153" spans="2:11" x14ac:dyDescent="0.3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8.1844887610843054E-4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1.897039089597059E-3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1.7934313977880682E-3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1.526329318503872E-3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9.8660830372922584E-5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6.5721973264625376E-5</v>
      </c>
    </row>
    <row r="1154" spans="2:11" x14ac:dyDescent="0.3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5.5458468393249791E-6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1.7065336101716527E-5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3.0069280699760083E-5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5.0926924731410238E-4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2.2098449389388636E-3</v>
      </c>
    </row>
    <row r="1155" spans="2:11" x14ac:dyDescent="0.3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75.115704491362024</v>
      </c>
      <c r="G1155" s="1">
        <f t="shared" ref="G1155:K1155" si="787">SUM(G1160:G1177)</f>
        <v>75.247615021816884</v>
      </c>
      <c r="H1155" s="1">
        <f t="shared" si="787"/>
        <v>76.360934929050003</v>
      </c>
      <c r="I1155" s="1">
        <f t="shared" si="787"/>
        <v>64.086894949798975</v>
      </c>
      <c r="J1155" s="1">
        <f t="shared" si="787"/>
        <v>43.509413079193656</v>
      </c>
      <c r="K1155" s="1">
        <f t="shared" si="787"/>
        <v>35.218826802197128</v>
      </c>
    </row>
    <row r="1156" spans="2:11" x14ac:dyDescent="0.3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71.003868047097995</v>
      </c>
      <c r="G1156" s="1">
        <f t="shared" ref="G1156:K1156" si="788">G1155-G1157</f>
        <v>71.128543692953514</v>
      </c>
      <c r="H1156" s="1">
        <f t="shared" si="788"/>
        <v>72.180876293021086</v>
      </c>
      <c r="I1156" s="1">
        <f t="shared" si="788"/>
        <v>60.451808351104447</v>
      </c>
      <c r="J1156" s="1">
        <f t="shared" si="788"/>
        <v>39.953460013424618</v>
      </c>
      <c r="K1156" s="1">
        <f t="shared" si="788"/>
        <v>31.562138555112156</v>
      </c>
    </row>
    <row r="1157" spans="2:11" x14ac:dyDescent="0.3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4.1118364442640356</v>
      </c>
      <c r="G1157" s="1">
        <f t="shared" ref="G1157" si="790">SUM(G1158:G1159)</f>
        <v>4.1190713288633649</v>
      </c>
      <c r="H1157" s="1">
        <f t="shared" ref="H1157" si="791">SUM(H1158:H1159)</f>
        <v>4.1800586360289147</v>
      </c>
      <c r="I1157" s="1">
        <f t="shared" ref="I1157" si="792">SUM(I1158:I1159)</f>
        <v>3.6350865986945258</v>
      </c>
      <c r="J1157" s="1">
        <f t="shared" ref="J1157" si="793">SUM(J1158:J1159)</f>
        <v>3.5559530657690392</v>
      </c>
      <c r="K1157" s="1">
        <f t="shared" ref="K1157" si="794">SUM(K1158:K1159)</f>
        <v>3.6566882470849711</v>
      </c>
    </row>
    <row r="1158" spans="2:11" x14ac:dyDescent="0.3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4.1118364442640356</v>
      </c>
      <c r="G1158" s="1">
        <f>[1]Transport!C$25/SUM([1]Transport!C$21,[1]Transport!C$25)*G1155*(G$34+G$598)/(G$34+G$598+G$37)</f>
        <v>4.1190713288633649</v>
      </c>
      <c r="H1158" s="1">
        <f>[1]Transport!D$25/SUM([1]Transport!D$21,[1]Transport!D$25)*H1155*(H$34+H$598)/(H$34+H$598+H$37)</f>
        <v>4.1800586360289147</v>
      </c>
      <c r="I1158" s="1">
        <f>[1]Transport!E$25/SUM([1]Transport!E$21,[1]Transport!E$25)*I1155*(I$34+I$598)/(I$34+I$598+I$37)</f>
        <v>3.6350865986945258</v>
      </c>
      <c r="J1158" s="1">
        <f>[1]Transport!F$25/SUM([1]Transport!F$21,[1]Transport!F$25)*J1155*(J$34+J$598)/(J$34+J$598+J$37)</f>
        <v>3.5559530657690392</v>
      </c>
      <c r="K1158" s="1">
        <f>[1]Transport!G$25/SUM([1]Transport!G$21,[1]Transport!G$25)*K1155*(K$34+K$598)/(K$34+K$598+K$37)</f>
        <v>3.6566882470849711</v>
      </c>
    </row>
    <row r="1159" spans="2:11" x14ac:dyDescent="0.3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</v>
      </c>
      <c r="K1159" s="1">
        <f>(K$37+K$717)/([1]Transport!G$21+[1]Transport!G$25)*K1155</f>
        <v>0</v>
      </c>
    </row>
    <row r="1160" spans="2:11" x14ac:dyDescent="0.3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1.2540521801339235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1.2428794317657319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0.92518314502348153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0.4389637821754937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3.0246956434055408E-2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3.5404597575226258E-2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2.4511711809340222E-2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2.0931987198041652E-2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0.8475739435143208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0.4116828905239231</v>
      </c>
    </row>
    <row r="1162" spans="2:11" x14ac:dyDescent="0.3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0.13455852829322448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0.20393786501724437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0.78092664550545932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0.67640889966665863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2.2057383535698247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2.3974405673655803</v>
      </c>
    </row>
    <row r="1163" spans="2:11" x14ac:dyDescent="0.3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0.10081526702708023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1.9244377573575437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1.8178666121446421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1.4557193902908137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1.7022640702203843E-4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9.476929878445219E-5</v>
      </c>
    </row>
    <row r="1164" spans="2:11" x14ac:dyDescent="0.3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8.2864204910107264E-2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0.12451646741283502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0.11954279439363998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0.10144095462285235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2.1767974853237348E-4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2.3927111676735454E-4</v>
      </c>
    </row>
    <row r="1165" spans="2:11" x14ac:dyDescent="0.3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63.987644806058071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58.688053573962748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48.396571447847712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12.659093896217376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0.27154964657993397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9.8490004415730469E-4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3.2316931745302118E-3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2.9020249870784442E-3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4.1220242744573372E-4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5.8094821338223863E-5</v>
      </c>
    </row>
    <row r="1167" spans="2:11" x14ac:dyDescent="0.3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3.0357584021315511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4.0732027090667664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3.1861656414135822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3.3803671110449462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2.5737902378521961E-3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1.5943019887470819E-4</v>
      </c>
    </row>
    <row r="1168" spans="2:11" x14ac:dyDescent="0.3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3.1894819984437519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4.6903195968265372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6.7876747373955642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11.136889318445217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2.3210853541469554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2.8256710296061877E-4</v>
      </c>
    </row>
    <row r="1169" spans="2:18" x14ac:dyDescent="0.3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2.6837222059939547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3.6254508474197595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13.746597337619997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28.723984033033336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34.167387566846621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28.56924251077891</v>
      </c>
    </row>
    <row r="1170" spans="2:18" x14ac:dyDescent="0.3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5.9438347508724124E-6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4.1641863948988135E-4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1.4330303949839477E-3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6.534208828822295E-4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7.4907974172063106E-5</v>
      </c>
    </row>
    <row r="1171" spans="2:18" x14ac:dyDescent="0.3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7.7168745934456768E-6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2.2666759074632873E-4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5.4784217158712119E-3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2.3759541420106125E-3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1.2681247442345101E-4</v>
      </c>
    </row>
    <row r="1172" spans="2:18" x14ac:dyDescent="0.3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7.5706112475062579E-6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2.3485015724245109E-4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1.1239609620371147E-3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6.6008125906912767E-4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1.4511073001266005E-4</v>
      </c>
    </row>
    <row r="1173" spans="2:18" x14ac:dyDescent="0.3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1.0578678564866365E-5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4.2674413485837827E-4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5.0332220018968181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3.9540094559145209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3.5282116023001242</v>
      </c>
    </row>
    <row r="1174" spans="2:18" x14ac:dyDescent="0.3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3.0969480839210321E-4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3.6102341235720402E-4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3.1892505145856577E-4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2.6317796307515518E-4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1.1170157473059565E-4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5.319978391213867E-5</v>
      </c>
    </row>
    <row r="1175" spans="2:18" x14ac:dyDescent="0.3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6.6360723206155714E-2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0.14010529471691979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0.11139142150974719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0.12597513005222918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5.1231682789345189E-4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2.2670039780597304E-4</v>
      </c>
    </row>
    <row r="1176" spans="2:18" x14ac:dyDescent="0.3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0.10239176925729956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0.23801888845840141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0.21940356396626659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0.15318630739352657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5.3587519059110139E-3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0.31056239393998436</v>
      </c>
    </row>
    <row r="1177" spans="2:18" x14ac:dyDescent="0.3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0.17594810808453162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0.2599102587814961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0.24024457167224908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0.1695115217386105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5.7227978806034319E-4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2.2597338955416608E-4</v>
      </c>
    </row>
    <row r="1178" spans="2:18" x14ac:dyDescent="0.3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64.755775515818428</v>
      </c>
      <c r="G1178" s="1">
        <f t="shared" ref="G1178:K1178" si="795">SUM(G1183:G1200)</f>
        <v>56.873693974511468</v>
      </c>
      <c r="H1178" s="1">
        <f t="shared" si="795"/>
        <v>45.361947218738869</v>
      </c>
      <c r="I1178" s="1">
        <f t="shared" si="795"/>
        <v>30.805849603618871</v>
      </c>
      <c r="J1178" s="1">
        <f t="shared" si="795"/>
        <v>12.380033254393902</v>
      </c>
      <c r="K1178" s="1">
        <f t="shared" si="795"/>
        <v>9.146000525080451</v>
      </c>
    </row>
    <row r="1179" spans="2:18" x14ac:dyDescent="0.3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63.205136682947973</v>
      </c>
      <c r="G1179" s="1">
        <f t="shared" ref="G1179:K1179" si="796">G1178-G1180</f>
        <v>55.353059680346199</v>
      </c>
      <c r="H1179" s="1">
        <f t="shared" si="796"/>
        <v>43.889880272129759</v>
      </c>
      <c r="I1179" s="1">
        <f t="shared" si="796"/>
        <v>29.759409303924144</v>
      </c>
      <c r="J1179" s="1">
        <f t="shared" si="796"/>
        <v>12.121390217345667</v>
      </c>
      <c r="K1179" s="1">
        <f t="shared" si="796"/>
        <v>8.9325461474885586</v>
      </c>
    </row>
    <row r="1180" spans="2:18" x14ac:dyDescent="0.3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1.5506388328704512</v>
      </c>
      <c r="G1180" s="1">
        <f t="shared" ref="G1180" si="800">SUM(G1181:G1182)</f>
        <v>1.5206342941652711</v>
      </c>
      <c r="H1180" s="1">
        <f t="shared" ref="H1180" si="801">SUM(H1181:H1182)</f>
        <v>1.472066946609113</v>
      </c>
      <c r="I1180" s="1">
        <f t="shared" ref="I1180" si="802">SUM(I1181:I1182)</f>
        <v>1.0464402996947268</v>
      </c>
      <c r="J1180" s="1">
        <f t="shared" ref="J1180" si="803">SUM(J1181:J1182)</f>
        <v>0.25864303704823649</v>
      </c>
      <c r="K1180" s="1">
        <f t="shared" ref="K1180" si="804">SUM(K1181:K1182)</f>
        <v>0.2134543775918932</v>
      </c>
    </row>
    <row r="1181" spans="2:18" x14ac:dyDescent="0.3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1.5506388328704512</v>
      </c>
      <c r="G1181" s="1">
        <f>[1]Transport!C$26/SUM([1]Transport!C$22,[1]Transport!C$26)*G1178*(G$33+G$580)/(G$33+G$580+G$36)</f>
        <v>1.5206342941652711</v>
      </c>
      <c r="H1181" s="1">
        <f>[1]Transport!D$26/SUM([1]Transport!D$22,[1]Transport!D$26)*H1178*(H$33+H$580)/(H$33+H$580+H$36)</f>
        <v>1.472066946609113</v>
      </c>
      <c r="I1181" s="1">
        <f>[1]Transport!E$26/SUM([1]Transport!E$22,[1]Transport!E$26)*I1178*(I$33+I$580)/(I$33+I$580+I$36)</f>
        <v>1.0464402996947268</v>
      </c>
      <c r="J1181" s="1">
        <f>[1]Transport!F$26/SUM([1]Transport!F$22,[1]Transport!F$26)*J1178*(J$33+J$580)/(J$33+J$580+J$36)</f>
        <v>0.25861950250943905</v>
      </c>
      <c r="K1181" s="1">
        <f>[1]Transport!G$26/SUM([1]Transport!G$22,[1]Transport!G$26)*K1178*(K$33+K$580)/(K$33+K$580+K$36)</f>
        <v>0.2134543775918932</v>
      </c>
    </row>
    <row r="1182" spans="2:18" x14ac:dyDescent="0.3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2.3534538797469184E-5</v>
      </c>
      <c r="K1182" s="1">
        <f>(K$36+K$716)/([1]Transport!G$22+[1]Transport!G$26)*K1178</f>
        <v>0</v>
      </c>
      <c r="M1182" s="1"/>
      <c r="N1182" s="1"/>
      <c r="O1182" s="1"/>
      <c r="P1182" s="1"/>
      <c r="Q1182" s="1"/>
      <c r="R1182" s="1"/>
    </row>
    <row r="1183" spans="2:18" x14ac:dyDescent="0.3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3.2185575035454113E-5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1.7225864310880206E-5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1.3283312542640877E-4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1.8996116463935813E-4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1.1138556566205047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0.41150569158576261</v>
      </c>
      <c r="R1184" s="1"/>
    </row>
    <row r="1185" spans="2:11" x14ac:dyDescent="0.3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2.9006556746081465E-3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1.0198580924034384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1.858221733419102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1.5611263353564913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0.87690889451250165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2.2562909294042246</v>
      </c>
    </row>
    <row r="1186" spans="2:11" x14ac:dyDescent="0.3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2.4202922361948334E-2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3.4471213339388719E-2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3.2498764047195934E-2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2.5963172111741466E-2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1.7085734388668736E-4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9.477468709074759E-5</v>
      </c>
    </row>
    <row r="1187" spans="2:11" x14ac:dyDescent="0.3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3.5601517177603535E-2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0.44999293743492425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0.42456226232790395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0.34215049255497837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2.1652167957376462E-4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2.3845839664428283E-4</v>
      </c>
    </row>
    <row r="1188" spans="2:11" x14ac:dyDescent="0.3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58.662390692794098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48.700921644263879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35.237592530662241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16.032055094231545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5.4990110782072816E-3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2.3673119954790811E-3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1.768026048036313E-3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1.4822231319886617E-3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1.0064713030572907E-4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3.2566587564981823E-5</v>
      </c>
    </row>
    <row r="1190" spans="2:11" x14ac:dyDescent="0.3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0.64818270038479375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0.70480891300097726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0.69498422978238761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0.58190928095982652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1.8855595875261056E-4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6.2639930598402545E-5</v>
      </c>
    </row>
    <row r="1191" spans="2:11" x14ac:dyDescent="0.3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3.4288657342475779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3.6914567919613468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3.6405356043440324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3.0600732770880756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2.0475802618225597E-4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7.7589579323957084E-5</v>
      </c>
    </row>
    <row r="1192" spans="2:11" x14ac:dyDescent="0.3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1.9418362827117079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1.0498494007224823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1.0497638105097646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0.90304657563295254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1.0720137729265899E-4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4.9492353872941434E-5</v>
      </c>
    </row>
    <row r="1193" spans="2:11" x14ac:dyDescent="0.3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6.2917766614900293E-6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3.3780341033141708E-4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1.426865467073192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0.70201749193465046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3.6896970037650974E-2</v>
      </c>
    </row>
    <row r="1194" spans="2:11" x14ac:dyDescent="0.3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8.3856591844597824E-6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2.0838379261752779E-4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1.3719413588095595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0.39969085494154077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3.5717255523474002E-4</v>
      </c>
    </row>
    <row r="1195" spans="2:11" x14ac:dyDescent="0.3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8.1817901104881325E-6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2.0439148705472208E-4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1.597826223435368E-3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1.324491839057677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2.3687364217952767</v>
      </c>
    </row>
    <row r="1196" spans="2:11" x14ac:dyDescent="0.3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8.0122852314921649E-6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8.0787425309406424E-5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1.4847794817792574E-4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2.2916401974284854E-4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1.3315849782066891E-4</v>
      </c>
    </row>
    <row r="1197" spans="2:11" x14ac:dyDescent="0.3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1.7635608986197983E-5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3.3177575027136893E-4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2.887963735190086E-4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2.4609762324148026E-4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1.1229897983448465E-4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5.2527506160466717E-5</v>
      </c>
    </row>
    <row r="1198" spans="2:11" x14ac:dyDescent="0.3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3.887436698980656E-6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1.2771928217954892E-4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4.7512029495349283E-4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6.4106601467319271E-4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5.9188624116213791E-4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2.2634911345729885E-4</v>
      </c>
    </row>
    <row r="1199" spans="2:11" x14ac:dyDescent="0.3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9.6687071491651945E-5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4.7058539567872094E-4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1.3125598544878549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4.7042777261576436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7.9605356379578787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4.0710178728521225</v>
      </c>
    </row>
    <row r="1200" spans="2:11" x14ac:dyDescent="0.3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6.1456036956744429E-3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1.2189894915859378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1.1077322872011548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0.79213517153671142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6.109886124171809E-4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2.2791019764607109E-4</v>
      </c>
    </row>
    <row r="1201" spans="2:11" x14ac:dyDescent="0.3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6.4621716547899818E-2</v>
      </c>
      <c r="G1201" s="1">
        <f t="shared" ref="G1201:K1201" si="805">SUM(G1206:G1210)</f>
        <v>5.7554845156403189E-2</v>
      </c>
      <c r="H1201" s="1">
        <f t="shared" si="805"/>
        <v>8.7719537916390311E-2</v>
      </c>
      <c r="I1201" s="1">
        <f t="shared" si="805"/>
        <v>0.18733684628118527</v>
      </c>
      <c r="J1201" s="1">
        <f t="shared" si="805"/>
        <v>0.18273332239411877</v>
      </c>
      <c r="K1201" s="1">
        <f t="shared" si="805"/>
        <v>0.12695012376003981</v>
      </c>
    </row>
    <row r="1202" spans="2:11" x14ac:dyDescent="0.3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5.9657956272420702E-2</v>
      </c>
      <c r="G1202" s="1">
        <f t="shared" ref="G1202:K1202" si="806">G1201-G1203</f>
        <v>5.2055175698346043E-2</v>
      </c>
      <c r="H1202" s="1">
        <f t="shared" si="806"/>
        <v>8.0560558703559965E-2</v>
      </c>
      <c r="I1202" s="1">
        <f t="shared" si="806"/>
        <v>0.1696310830114236</v>
      </c>
      <c r="J1202" s="1">
        <f t="shared" si="806"/>
        <v>0.1442636351736768</v>
      </c>
      <c r="K1202" s="1">
        <f t="shared" si="806"/>
        <v>9.9988014999515401E-2</v>
      </c>
    </row>
    <row r="1203" spans="2:11" x14ac:dyDescent="0.3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4.9637602754791163E-3</v>
      </c>
      <c r="G1203" s="1">
        <f t="shared" ref="G1203" si="807">SUM(G1204:G1205)</f>
        <v>5.499669458057143E-3</v>
      </c>
      <c r="H1203" s="1">
        <f t="shared" ref="H1203" si="808">SUM(H1204:H1205)</f>
        <v>7.1589792128303508E-3</v>
      </c>
      <c r="I1203" s="1">
        <f t="shared" ref="I1203" si="809">SUM(I1204:I1205)</f>
        <v>1.7705763269761664E-2</v>
      </c>
      <c r="J1203" s="1">
        <f t="shared" ref="J1203" si="810">SUM(J1204:J1205)</f>
        <v>3.846968722044198E-2</v>
      </c>
      <c r="K1203" s="1">
        <f t="shared" ref="K1203" si="811">SUM(K1204:K1205)</f>
        <v>2.6962108760524413E-2</v>
      </c>
    </row>
    <row r="1204" spans="2:11" x14ac:dyDescent="0.3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4.9637602754791163E-3</v>
      </c>
      <c r="G1204" s="1">
        <f>[1]Transport!C$27/SUM([1]Transport!C$24,[1]Transport!C$27)*G1201*(G$45+G$612)/(G$45+G$612+G$47)</f>
        <v>5.499669458057143E-3</v>
      </c>
      <c r="H1204" s="1">
        <f>[1]Transport!D$27/SUM([1]Transport!D$24,[1]Transport!D$27)*H1201*(H$45+H$612)/(H$45+H$612+H$47)</f>
        <v>7.1589792128303508E-3</v>
      </c>
      <c r="I1204" s="1">
        <f>[1]Transport!E$27/SUM([1]Transport!E$24,[1]Transport!E$27)*I1201*(I$45+I$612)/(I$45+I$612+I$47)</f>
        <v>1.7705763269761664E-2</v>
      </c>
      <c r="J1204" s="1">
        <f>[1]Transport!F$27/SUM([1]Transport!F$24,[1]Transport!F$27)*J1201*(J$45+J$612)/(J$45+J$612+J$47)</f>
        <v>3.846968722044198E-2</v>
      </c>
      <c r="K1204" s="1">
        <f>[1]Transport!G$27/SUM([1]Transport!G$24,[1]Transport!G$27)*K1201*(K$45+K$612)/(K$45+K$612+K$47)</f>
        <v>2.6962108760524413E-2</v>
      </c>
    </row>
    <row r="1205" spans="2:11" x14ac:dyDescent="0.3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</v>
      </c>
      <c r="K1205" s="1">
        <f>(K$47+K$714)/([1]Transport!G$24+[1]Transport!G$27)*K1201</f>
        <v>0</v>
      </c>
    </row>
    <row r="1206" spans="2:11" x14ac:dyDescent="0.3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3.8469097386944514E-3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3.9433699837076123E-3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2.8296504476776254E-3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2.0648282158407917E-3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5.326240200619593E-5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2.0232445340290702E-5</v>
      </c>
    </row>
    <row r="1208" spans="2:11" x14ac:dyDescent="0.3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5.6151703119308179E-2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4.8641532433700868E-2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4.7874238699031631E-2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4.158393835763062E-2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1.8885573565371422E-4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6.4917259928694185E-5</v>
      </c>
    </row>
    <row r="1209" spans="2:11" x14ac:dyDescent="0.3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4.6024407070410943E-3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4.8931765353717668E-3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3.4420345790827901E-2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0.14088038317534693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4.8196419391248635E-2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3.9717727989507914E-4</v>
      </c>
    </row>
    <row r="1210" spans="2:11" x14ac:dyDescent="0.3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2.0662982856087143E-5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7.6766203622944125E-5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2.5953029788531629E-3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2.8076965323669241E-3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0.13429478486521024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0.12646779677487574</v>
      </c>
    </row>
    <row r="1211" spans="2:11" x14ac:dyDescent="0.3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49.003165210322081</v>
      </c>
      <c r="G1211" s="3">
        <f t="shared" ref="G1211:K1211" si="812">SUM(G1212:G1261)</f>
        <v>57.664161345911495</v>
      </c>
      <c r="H1211" s="3">
        <f t="shared" si="812"/>
        <v>60.070732890493375</v>
      </c>
      <c r="I1211" s="3">
        <f t="shared" si="812"/>
        <v>62.349701316737168</v>
      </c>
      <c r="J1211" s="3">
        <f t="shared" si="812"/>
        <v>62.365293624447425</v>
      </c>
      <c r="K1211" s="3">
        <f t="shared" si="812"/>
        <v>61.165711975723347</v>
      </c>
    </row>
    <row r="1212" spans="2:11" x14ac:dyDescent="0.3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0.41619629337986686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0.36070269396650495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0.27746435819885473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0.13873249527951687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1.3862447085714619E-2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0.71556992944798259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1.0650060735551494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0.90024913189776457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5.1098037719248222E-2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1.6362599370020106</v>
      </c>
    </row>
    <row r="1214" spans="2:11" x14ac:dyDescent="0.3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9.6874477789969396E-2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0.14948158935430025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0.75261969291275466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6.8111793783525858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15.709760358017835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14.0202466206654</v>
      </c>
    </row>
    <row r="1215" spans="2:11" x14ac:dyDescent="0.3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6.1426416345908751E-2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9.0470466252005707E-2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0.11925722917272298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1.7997271573617306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7.4595349617596849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6.5011066546495551</v>
      </c>
    </row>
    <row r="1216" spans="2:11" x14ac:dyDescent="0.3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0.19358769231989986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1.0830437124874119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1.2561867289539821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1.0343634245730597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4.2088663977269309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5.2716530699984085</v>
      </c>
    </row>
    <row r="1217" spans="2:11" x14ac:dyDescent="0.3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2.2002285826824066E-4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2.8768780251254222E-4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2.6095273787252334E-4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2.3573765110138648E-4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1.2946189311881419E-4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8.994150693656625E-5</v>
      </c>
    </row>
    <row r="1218" spans="2:11" x14ac:dyDescent="0.3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4.3605277978677012E-2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9.3429003647689302E-2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6.5617280981066006E-2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7.4340169597304731E-2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5.4021009273059334E-4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3.7221832140853044E-4</v>
      </c>
    </row>
    <row r="1219" spans="2:11" x14ac:dyDescent="0.3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5.5858418706510773E-2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0.15432748286521195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0.14810896079892677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0.11850973949538406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6.2451241597993451E-3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0.6283959518714477</v>
      </c>
    </row>
    <row r="1220" spans="2:11" x14ac:dyDescent="0.3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9.1450029395595447E-2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0.15853905284097047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0.15210410103074132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0.12167220100491009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5.8603708656433271E-4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3.7129752594166542E-4</v>
      </c>
    </row>
    <row r="1221" spans="2:11" x14ac:dyDescent="0.3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1.2845878034899199E-5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2.6896650020564116E-4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2.4041534669081601E-4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2.2419496073300003E-4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1.3274517136348878E-4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9.0452415586567473E-5</v>
      </c>
    </row>
    <row r="1222" spans="2:11" x14ac:dyDescent="0.3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2.775432733857483E-6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8.5708867473645759E-5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3.2606395946580322E-4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4.6213840652158773E-4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6.3545085090740581E-4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3.7674549151496751E-4</v>
      </c>
    </row>
    <row r="1223" spans="2:11" x14ac:dyDescent="0.3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5.312324854707333E-5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3.094192704059663E-4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0.89910633820669739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3.6929971721576615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9.4679500348145602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8.3428303674832147</v>
      </c>
    </row>
    <row r="1224" spans="2:11" x14ac:dyDescent="0.3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3.2381994172506249E-3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0.75390911322026388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0.71109637337442977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0.57080875562953126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6.3463073581009836E-4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3.791538749344764E-4</v>
      </c>
    </row>
    <row r="1225" spans="2:11" x14ac:dyDescent="0.3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3.0458516192379386E-6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1.1956778774498626E-5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1.8332251220563907E-5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3.4180593884244192E-4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1.2445070220760453E-4</v>
      </c>
    </row>
    <row r="1226" spans="2:11" x14ac:dyDescent="0.3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7.3966446193527943E-5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8.7849022179416349E-5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9.1214166079462992E-5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9.4457917880161804E-5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1.0965932575114091E-4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5.9117663089535648E-5</v>
      </c>
    </row>
    <row r="1227" spans="2:11" x14ac:dyDescent="0.3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6.7931671880504328E-4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1.5745520672194673E-3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1.4885571574612692E-3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1.266861076762752E-3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8.9617293422979903E-5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6.4821336199091958E-5</v>
      </c>
    </row>
    <row r="1228" spans="2:11" x14ac:dyDescent="0.3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4.6405029874535588E-6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1.4279468123853478E-5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2.5160555449959044E-5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4.6755757513480839E-4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2.3189984297056171E-3</v>
      </c>
    </row>
    <row r="1229" spans="2:11" x14ac:dyDescent="0.3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0.61924513137860049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0.6276941444512848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0.48284151960329286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0.24142114957733168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4.2780089280363712E-2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5.063880906882099E-2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3.5048502759441706E-2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2.9478811775216888E-2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0.8143893617870146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0.39686746816171475</v>
      </c>
    </row>
    <row r="1231" spans="2:11" x14ac:dyDescent="0.3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0.21930692426714615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0.38591304357398587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1.4706160575640284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1.2708058382938372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1.7432691591943572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2.0541044294744322</v>
      </c>
    </row>
    <row r="1232" spans="2:11" x14ac:dyDescent="0.3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0.20217815075077783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4.834153722205401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4.5633366126105059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3.6699238872139954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1.225540467862672E-4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7.1076921215323013E-5</v>
      </c>
    </row>
    <row r="1233" spans="2:11" x14ac:dyDescent="0.3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0.1017452431533321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0.17624585934747972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0.16882985099324208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0.14215480991133822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1.5296003261888725E-4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1.81299489431322E-4</v>
      </c>
    </row>
    <row r="1234" spans="2:11" x14ac:dyDescent="0.3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18.302987880258371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17.169104971300278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14.630877208238312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4.032999044419296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0.2051003782535826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8.19899768864369E-4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2.099512106120369E-3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1.8557758795885763E-3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2.5139935001578325E-4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3.923084215000433E-5</v>
      </c>
    </row>
    <row r="1236" spans="2:11" x14ac:dyDescent="0.3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1.9126281519690627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2.5513242678600729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2.0052358667514043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2.1155517954690199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1.243013125579428E-3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8.6585365570697153E-5</v>
      </c>
    </row>
    <row r="1237" spans="2:11" x14ac:dyDescent="0.3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1.7086250119995192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2.4988646403398596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3.5074710403132103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5.3021581240771161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1.0112680844415323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1.4674584841854914E-4</v>
      </c>
    </row>
    <row r="1238" spans="2:11" x14ac:dyDescent="0.3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1.2426915106622434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1.6732509369501132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6.0705345781880862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12.600279252400952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16.495693104950227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15.890906143022121</v>
      </c>
    </row>
    <row r="1239" spans="2:11" x14ac:dyDescent="0.3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3.081142924834401E-6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2.2993804881927358E-4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8.5273040333213505E-4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4.1241878320415247E-4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5.5111860028038228E-5</v>
      </c>
    </row>
    <row r="1240" spans="2:11" x14ac:dyDescent="0.3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3.220538158310959E-6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1.0097506716840166E-4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2.6995268907963115E-3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1.1971167874122841E-3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7.8113860181705882E-5</v>
      </c>
    </row>
    <row r="1241" spans="2:11" x14ac:dyDescent="0.3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2.9371693640022411E-6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9.7317576460278794E-5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5.0775274660154707E-4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3.2628703853162497E-4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8.6768016682123449E-5</v>
      </c>
    </row>
    <row r="1242" spans="2:11" x14ac:dyDescent="0.3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4.1608543825790454E-6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1.7898013931594224E-4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2.3370592279407387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2.0695769391393051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2.3434538600223012</v>
      </c>
    </row>
    <row r="1243" spans="2:11" x14ac:dyDescent="0.3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1.3461332768210723E-5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1.8138720371010979E-5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1.7991065152717455E-4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2.2266011127718491E-4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1.0454058544003066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0.38877053490722269</v>
      </c>
    </row>
    <row r="1245" spans="2:11" x14ac:dyDescent="0.3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3.4164052679390117E-3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2.7366982950557985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4.3316111286244272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3.6118986269200462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0.74137864361855765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1.9771563698710855</v>
      </c>
    </row>
    <row r="1246" spans="2:11" x14ac:dyDescent="0.3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2.4081107783976936E-2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4.8440570581697033E-2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4.5889752254782701E-2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3.7511595405772938E-2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1.2139183153032289E-4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7.1039024181479676E-5</v>
      </c>
    </row>
    <row r="1247" spans="2:11" x14ac:dyDescent="0.3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4.7850316834522129E-2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0.74602964364812219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0.70449679385845942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0.56945912054369963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1.520359836037161E-4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1.8058010688554017E-4</v>
      </c>
    </row>
    <row r="1248" spans="2:11" x14ac:dyDescent="0.3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19.887635713214461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17.235951213193125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13.258423581617041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6.6292124146207145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4.1304769320805569E-3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2.3267012456089729E-3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1.719222673252976E-3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1.4218455622015071E-3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6.7242154222595663E-5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2.26981565981376E-5</v>
      </c>
    </row>
    <row r="1250" spans="2:11" x14ac:dyDescent="0.3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0.57430219340132627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0.62412392665644123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0.61602552949462885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0.51324411132330772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1.0041898354618265E-4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3.5261043131303596E-5</v>
      </c>
    </row>
    <row r="1251" spans="2:11" x14ac:dyDescent="0.3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1.9824268019961455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2.1471516563333299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2.1175831563617984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1.772379520857664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1.0035130955512273E-4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4.099563304456769E-5</v>
      </c>
    </row>
    <row r="1252" spans="2:11" x14ac:dyDescent="0.3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0.90488753325674909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0.55656638894736377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0.55652060550439875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0.47549472337254289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4.9511743010761337E-5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2.478961960387676E-5</v>
      </c>
    </row>
    <row r="1253" spans="2:11" x14ac:dyDescent="0.3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3.5362015114196669E-6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1.9998816991391235E-4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0.91766769433602557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0.45930213776189044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2.6030110478586565E-2</v>
      </c>
    </row>
    <row r="1254" spans="2:11" x14ac:dyDescent="0.3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3.7911687407578339E-6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9.9453062915670908E-5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0.71544139196702516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0.20850063900388513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2.2428675880713356E-4</v>
      </c>
    </row>
    <row r="1255" spans="2:11" x14ac:dyDescent="0.3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3.4386549902838765E-6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9.0727770237463166E-5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7.6806954675106675E-4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0.77785462911510983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1.6093928821057868</v>
      </c>
    </row>
    <row r="1256" spans="2:11" x14ac:dyDescent="0.3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3.2003794536776812E-6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3.3957269984321236E-5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6.554394769741858E-5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1.1895116084270612E-4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7.9163343022936648E-5</v>
      </c>
    </row>
    <row r="1257" spans="2:11" x14ac:dyDescent="0.3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2.3690870261718166E-3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2.4266166206341386E-3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1.7390872041143646E-3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1.2858696048927414E-3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3.2703675617062386E-5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1.3724847106603884E-5</v>
      </c>
    </row>
    <row r="1259" spans="2:11" x14ac:dyDescent="0.3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3.5452856596033429E-2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3.194435509864809E-2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3.1454814833231606E-2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2.7403671220899289E-2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9.2349183026013947E-5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3.5196018118452505E-5</v>
      </c>
    </row>
    <row r="1260" spans="2:11" x14ac:dyDescent="0.3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2.153943141826748E-3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2.3097729304103289E-3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1.7009295730702562E-2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6.2323779304641821E-2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2.0869849475802747E-2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2.0414652852122439E-4</v>
      </c>
    </row>
    <row r="1261" spans="2:11" x14ac:dyDescent="0.3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1.5538563107777529E-5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4.1491937315699143E-5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1.157348652763832E-3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1.2464429237267483E-3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6.6122426208637855E-2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7.26135654598217E-2</v>
      </c>
    </row>
    <row r="1262" spans="2:11" x14ac:dyDescent="0.3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0.95694536964701904</v>
      </c>
      <c r="H1263" s="1">
        <f t="shared" si="816"/>
        <v>1.0580954326471259</v>
      </c>
      <c r="I1263" s="1">
        <f t="shared" si="816"/>
        <v>1.2266788709806369</v>
      </c>
      <c r="J1263" s="1" t="str">
        <f t="shared" si="816"/>
        <v>-</v>
      </c>
      <c r="K1263" s="1" t="str">
        <f t="shared" si="816"/>
        <v>-</v>
      </c>
    </row>
    <row r="1264" spans="2:11" x14ac:dyDescent="0.3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1.8116719735064493</v>
      </c>
      <c r="G1264" s="1">
        <f t="shared" si="816"/>
        <v>1.8116719735064517</v>
      </c>
      <c r="H1264" s="1">
        <f t="shared" si="816"/>
        <v>1.811671973506451</v>
      </c>
      <c r="I1264" s="1">
        <f t="shared" si="816"/>
        <v>1.8116719735064486</v>
      </c>
      <c r="J1264" s="1">
        <f t="shared" si="816"/>
        <v>1.8145344568286788</v>
      </c>
      <c r="K1264" s="1">
        <f t="shared" si="816"/>
        <v>2.2015330751285958</v>
      </c>
    </row>
    <row r="1265" spans="2:11" x14ac:dyDescent="0.3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1.4637982671179692</v>
      </c>
      <c r="G1265" s="1">
        <f t="shared" si="816"/>
        <v>1.463798267117971</v>
      </c>
      <c r="H1265" s="1">
        <f t="shared" si="816"/>
        <v>1.4637982671179703</v>
      </c>
      <c r="I1265" s="1">
        <f t="shared" si="816"/>
        <v>1.4637982671179699</v>
      </c>
      <c r="J1265" s="1">
        <f t="shared" si="816"/>
        <v>1.5749469024713776</v>
      </c>
      <c r="K1265" s="1">
        <f t="shared" si="816"/>
        <v>1.7229295823296655</v>
      </c>
    </row>
    <row r="1266" spans="2:11" x14ac:dyDescent="0.3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1.3374527251492008</v>
      </c>
      <c r="G1266" s="1">
        <f t="shared" si="816"/>
        <v>1.337452725149201</v>
      </c>
      <c r="H1266" s="1">
        <f t="shared" si="816"/>
        <v>1.3374527251491986</v>
      </c>
      <c r="I1266" s="1">
        <f t="shared" si="816"/>
        <v>1.3374527251491981</v>
      </c>
      <c r="J1266" s="1">
        <f t="shared" si="816"/>
        <v>1.4221359293695104</v>
      </c>
      <c r="K1266" s="1">
        <f t="shared" si="816"/>
        <v>1.560677205782949</v>
      </c>
    </row>
    <row r="1267" spans="2:11" x14ac:dyDescent="0.3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1.2949729235430787</v>
      </c>
      <c r="G1267" s="1">
        <f t="shared" si="816"/>
        <v>1.2949729235430802</v>
      </c>
      <c r="H1267" s="1">
        <f t="shared" si="816"/>
        <v>1.2949729235430805</v>
      </c>
      <c r="I1267" s="1">
        <f t="shared" si="816"/>
        <v>1.2949729235430785</v>
      </c>
      <c r="J1267" s="1">
        <f t="shared" si="816"/>
        <v>1.3605786287255588</v>
      </c>
      <c r="K1267" s="1">
        <f t="shared" si="816"/>
        <v>1.5136363698647737</v>
      </c>
    </row>
    <row r="1268" spans="2:11" x14ac:dyDescent="0.3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0.71045058653250237</v>
      </c>
      <c r="G1268" s="1">
        <f t="shared" si="820"/>
        <v>0.76278996558104672</v>
      </c>
      <c r="H1268" s="1">
        <f t="shared" si="820"/>
        <v>0.77476861479403381</v>
      </c>
      <c r="I1268" s="1">
        <f t="shared" si="820"/>
        <v>0.81582624321404829</v>
      </c>
      <c r="J1268" s="1">
        <f t="shared" si="820"/>
        <v>0.95479039574495117</v>
      </c>
      <c r="K1268" s="1">
        <f t="shared" si="820"/>
        <v>1.181359435124729</v>
      </c>
    </row>
    <row r="1269" spans="2:11" x14ac:dyDescent="0.3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0.62743222353272488</v>
      </c>
      <c r="G1269" s="1">
        <f t="shared" si="820"/>
        <v>0.63282184871905722</v>
      </c>
      <c r="H1269" s="1">
        <f t="shared" si="820"/>
        <v>0.58788060449055368</v>
      </c>
      <c r="I1269" s="1">
        <f t="shared" si="820"/>
        <v>0.58851702559445684</v>
      </c>
      <c r="J1269" s="1">
        <f t="shared" si="820"/>
        <v>0.83321205529789588</v>
      </c>
      <c r="K1269" s="1">
        <f t="shared" si="820"/>
        <v>1.0579648614091293</v>
      </c>
    </row>
    <row r="1270" spans="2:11" x14ac:dyDescent="0.3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0.5455362194801473</v>
      </c>
      <c r="G1270" s="1">
        <f t="shared" si="820"/>
        <v>0.60404823908819827</v>
      </c>
      <c r="H1270" s="1">
        <f t="shared" si="820"/>
        <v>0.61793749416222965</v>
      </c>
      <c r="I1270" s="1">
        <f t="shared" si="820"/>
        <v>0.66532948132657066</v>
      </c>
      <c r="J1270" s="1">
        <f t="shared" si="820"/>
        <v>0.85051313517642213</v>
      </c>
      <c r="K1270" s="1">
        <f t="shared" si="820"/>
        <v>1.1310694631930542</v>
      </c>
    </row>
    <row r="1271" spans="2:11" x14ac:dyDescent="0.3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0.51975568473665912</v>
      </c>
      <c r="G1271" s="1">
        <f t="shared" si="820"/>
        <v>0.57148421173778086</v>
      </c>
      <c r="H1271" s="1">
        <f t="shared" si="820"/>
        <v>0.58371947837453242</v>
      </c>
      <c r="I1271" s="1">
        <f t="shared" si="820"/>
        <v>0.62533332276000364</v>
      </c>
      <c r="J1271" s="1">
        <f t="shared" si="820"/>
        <v>0.7705205286327278</v>
      </c>
      <c r="K1271" s="1">
        <f t="shared" si="820"/>
        <v>0.97535585340061337</v>
      </c>
    </row>
    <row r="1272" spans="2:11" x14ac:dyDescent="0.3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0.77530858337944897</v>
      </c>
      <c r="H1272" s="1">
        <f t="shared" si="821"/>
        <v>0.78740392662833403</v>
      </c>
      <c r="I1272" s="1">
        <f t="shared" si="821"/>
        <v>0.82823576547588273</v>
      </c>
      <c r="J1272" s="1">
        <f t="shared" si="821"/>
        <v>0.97044530989268296</v>
      </c>
      <c r="K1272" s="1">
        <f t="shared" si="821"/>
        <v>1.1964327410808848</v>
      </c>
    </row>
    <row r="1273" spans="2:11" x14ac:dyDescent="0.3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0.71394930612895713</v>
      </c>
      <c r="G1273" s="1">
        <f t="shared" si="821"/>
        <v>0.63647589980307928</v>
      </c>
      <c r="H1273" s="1">
        <f t="shared" si="821"/>
        <v>0.64673342898644859</v>
      </c>
      <c r="I1273" s="1">
        <f t="shared" si="821"/>
        <v>0.66507063530155452</v>
      </c>
      <c r="J1273" s="1">
        <f t="shared" si="821"/>
        <v>0.84529874781668213</v>
      </c>
      <c r="K1273" s="1">
        <f t="shared" si="821"/>
        <v>1.0671202921011755</v>
      </c>
    </row>
    <row r="1274" spans="2:11" x14ac:dyDescent="0.3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0.54943486991081369</v>
      </c>
      <c r="G1274" s="1">
        <f t="shared" si="821"/>
        <v>0.6123527538466611</v>
      </c>
      <c r="H1274" s="1">
        <f t="shared" si="821"/>
        <v>0.62626315319255665</v>
      </c>
      <c r="I1274" s="1">
        <f t="shared" si="821"/>
        <v>0.6737401367005853</v>
      </c>
      <c r="J1274" s="1">
        <f t="shared" si="821"/>
        <v>0.86793468998590462</v>
      </c>
      <c r="K1274" s="1">
        <f t="shared" si="821"/>
        <v>1.1391949223749442</v>
      </c>
    </row>
    <row r="1275" spans="2:11" x14ac:dyDescent="0.3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0.52691315249140092</v>
      </c>
      <c r="G1275" s="1">
        <f t="shared" si="821"/>
        <v>0.57893365021323351</v>
      </c>
      <c r="H1275" s="1">
        <f t="shared" si="821"/>
        <v>0.59120523715045703</v>
      </c>
      <c r="I1275" s="1">
        <f t="shared" si="821"/>
        <v>0.62959456837796013</v>
      </c>
      <c r="J1275" s="1">
        <f t="shared" si="821"/>
        <v>0.77887152782504343</v>
      </c>
      <c r="K1275" s="1">
        <f t="shared" si="821"/>
        <v>0.98268874781576732</v>
      </c>
    </row>
    <row r="1276" spans="2:11" x14ac:dyDescent="0.3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1.0965696656165205</v>
      </c>
      <c r="H1276" s="1">
        <f t="shared" si="822"/>
        <v>1.0965696656165191</v>
      </c>
      <c r="I1276" s="1">
        <f t="shared" si="822"/>
        <v>1.0965696656165196</v>
      </c>
      <c r="J1276" s="1">
        <f t="shared" si="822"/>
        <v>1.1751288346613149</v>
      </c>
      <c r="K1276" s="1">
        <f t="shared" si="822"/>
        <v>1.2026941835515041</v>
      </c>
    </row>
    <row r="1277" spans="2:11" x14ac:dyDescent="0.3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0.89149519806162125</v>
      </c>
      <c r="G1277" s="1">
        <f t="shared" si="823"/>
        <v>0.89149519806162247</v>
      </c>
      <c r="H1277" s="1">
        <f t="shared" si="823"/>
        <v>0.8914951980616217</v>
      </c>
      <c r="I1277" s="1">
        <f t="shared" si="823"/>
        <v>0.89149519806162059</v>
      </c>
      <c r="J1277" s="1">
        <f t="shared" si="823"/>
        <v>0.97111604233829918</v>
      </c>
      <c r="K1277" s="1">
        <f t="shared" si="823"/>
        <v>1.0361062800758889</v>
      </c>
    </row>
    <row r="1278" spans="2:11" x14ac:dyDescent="0.3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0.83000507256490552</v>
      </c>
      <c r="G1278" s="1">
        <f t="shared" si="824"/>
        <v>0.83000507256490452</v>
      </c>
      <c r="H1278" s="1">
        <f t="shared" si="824"/>
        <v>0.83000507256490763</v>
      </c>
      <c r="I1278" s="1">
        <f t="shared" si="824"/>
        <v>0.83000507256490741</v>
      </c>
      <c r="J1278" s="1">
        <f t="shared" si="824"/>
        <v>0.90833710890371067</v>
      </c>
      <c r="K1278" s="1">
        <f t="shared" si="824"/>
        <v>0.98629625647563779</v>
      </c>
    </row>
    <row r="1279" spans="2:11" x14ac:dyDescent="0.3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0.83675282096654235</v>
      </c>
      <c r="H1279" s="1">
        <f t="shared" si="825"/>
        <v>0.83675282096654224</v>
      </c>
      <c r="I1279" s="1">
        <f t="shared" si="825"/>
        <v>0.83675282096654191</v>
      </c>
      <c r="J1279" s="1">
        <f t="shared" si="825"/>
        <v>0.91809505011488068</v>
      </c>
      <c r="K1279" s="1">
        <f t="shared" si="825"/>
        <v>1.0493941854667719</v>
      </c>
    </row>
    <row r="1280" spans="2:11" x14ac:dyDescent="0.3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0.49379534694678312</v>
      </c>
      <c r="G1280" s="1">
        <f t="shared" si="826"/>
        <v>0.50503220860251374</v>
      </c>
      <c r="H1280" s="1">
        <f t="shared" si="826"/>
        <v>0.52188750108610993</v>
      </c>
      <c r="I1280" s="1">
        <f t="shared" si="826"/>
        <v>0.54997965522543657</v>
      </c>
      <c r="J1280" s="1" t="str">
        <f t="shared" si="826"/>
        <v>-</v>
      </c>
      <c r="K1280" s="1" t="str">
        <f t="shared" si="826"/>
        <v>-</v>
      </c>
    </row>
    <row r="1281" spans="2:11" x14ac:dyDescent="0.3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1.4143601315270551</v>
      </c>
      <c r="G1281" s="1">
        <f t="shared" si="826"/>
        <v>1.4302890736499885</v>
      </c>
      <c r="H1281" s="1">
        <f t="shared" si="826"/>
        <v>1.4298676090866256</v>
      </c>
      <c r="I1281" s="1">
        <f t="shared" si="826"/>
        <v>1.4083140552453068</v>
      </c>
      <c r="J1281" s="1">
        <f t="shared" si="826"/>
        <v>0.96084756736419719</v>
      </c>
      <c r="K1281" s="1">
        <f t="shared" si="826"/>
        <v>0.96401253804025311</v>
      </c>
    </row>
    <row r="1282" spans="2:11" x14ac:dyDescent="0.3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1.6298255268461423</v>
      </c>
      <c r="G1282" s="1">
        <f t="shared" si="826"/>
        <v>1.8923069707597175</v>
      </c>
      <c r="H1282" s="1">
        <f t="shared" si="826"/>
        <v>1.883167985146881</v>
      </c>
      <c r="I1282" s="1">
        <f t="shared" si="826"/>
        <v>1.878753870506588</v>
      </c>
      <c r="J1282" s="1">
        <f t="shared" si="826"/>
        <v>0.79033361158770477</v>
      </c>
      <c r="K1282" s="1">
        <f t="shared" si="826"/>
        <v>0.85679055299025741</v>
      </c>
    </row>
    <row r="1283" spans="2:11" x14ac:dyDescent="0.3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2.0054318826182373</v>
      </c>
      <c r="G1283" s="1">
        <f t="shared" si="826"/>
        <v>2.5119823718503653</v>
      </c>
      <c r="H1283" s="1">
        <f t="shared" si="826"/>
        <v>2.510270325734667</v>
      </c>
      <c r="I1283" s="1">
        <f t="shared" si="826"/>
        <v>2.5210379910381238</v>
      </c>
      <c r="J1283" s="1">
        <f t="shared" si="826"/>
        <v>0.71994732738734646</v>
      </c>
      <c r="K1283" s="1">
        <f t="shared" si="826"/>
        <v>0.74999944208708091</v>
      </c>
    </row>
    <row r="1284" spans="2:11" x14ac:dyDescent="0.3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1.2278551790089263</v>
      </c>
      <c r="G1284" s="1">
        <f t="shared" si="826"/>
        <v>1.4154421741112813</v>
      </c>
      <c r="H1284" s="1">
        <f t="shared" si="826"/>
        <v>1.4122963399810262</v>
      </c>
      <c r="I1284" s="1">
        <f t="shared" si="826"/>
        <v>1.4013552064829835</v>
      </c>
      <c r="J1284" s="1">
        <f t="shared" si="826"/>
        <v>0.70268379879232967</v>
      </c>
      <c r="K1284" s="1">
        <f t="shared" si="826"/>
        <v>0.75771573218175392</v>
      </c>
    </row>
    <row r="1285" spans="2:11" x14ac:dyDescent="0.3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0.28603940550919488</v>
      </c>
      <c r="G1285" s="1">
        <f t="shared" si="826"/>
        <v>0.29254854993039742</v>
      </c>
      <c r="H1285" s="1">
        <f t="shared" si="826"/>
        <v>0.30231226656220034</v>
      </c>
      <c r="I1285" s="1">
        <f t="shared" si="826"/>
        <v>0.31858512761520663</v>
      </c>
      <c r="J1285" s="1" t="str">
        <f t="shared" si="826"/>
        <v>-</v>
      </c>
      <c r="K1285" s="1" t="str">
        <f t="shared" si="826"/>
        <v>-</v>
      </c>
    </row>
    <row r="1286" spans="2:11" x14ac:dyDescent="0.3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0.7552960603585569</v>
      </c>
      <c r="G1286" s="1">
        <f t="shared" si="826"/>
        <v>0.83247002955095573</v>
      </c>
      <c r="H1286" s="1">
        <f t="shared" si="826"/>
        <v>0.64966319286346641</v>
      </c>
      <c r="I1286" s="1">
        <f t="shared" si="826"/>
        <v>0.63947618916156945</v>
      </c>
      <c r="J1286" s="1">
        <f t="shared" si="826"/>
        <v>0.60989293918915577</v>
      </c>
      <c r="K1286" s="1">
        <f t="shared" si="826"/>
        <v>0.67528983214536786</v>
      </c>
    </row>
    <row r="1287" spans="2:11" x14ac:dyDescent="0.3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0.63003305883172878</v>
      </c>
      <c r="G1287" s="1">
        <f t="shared" si="826"/>
        <v>0.62636810639964946</v>
      </c>
      <c r="H1287" s="1">
        <f t="shared" si="826"/>
        <v>0.62935706815975723</v>
      </c>
      <c r="I1287" s="1">
        <f t="shared" si="826"/>
        <v>0.62583492442483746</v>
      </c>
      <c r="J1287" s="1">
        <f t="shared" si="826"/>
        <v>0.48295043912230812</v>
      </c>
      <c r="K1287" s="1">
        <f t="shared" si="826"/>
        <v>0.54309262725528062</v>
      </c>
    </row>
    <row r="1288" spans="2:11" x14ac:dyDescent="0.3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0.53570611554892322</v>
      </c>
      <c r="G1288" s="1">
        <f t="shared" si="826"/>
        <v>0.5327706542706786</v>
      </c>
      <c r="H1288" s="1">
        <f t="shared" si="826"/>
        <v>0.51674117809290165</v>
      </c>
      <c r="I1288" s="1">
        <f t="shared" si="826"/>
        <v>0.47608968469279284</v>
      </c>
      <c r="J1288" s="1">
        <f t="shared" si="826"/>
        <v>0.43568759013310532</v>
      </c>
      <c r="K1288" s="1">
        <f t="shared" si="826"/>
        <v>0.51933097264687966</v>
      </c>
    </row>
    <row r="1289" spans="2:11" x14ac:dyDescent="0.3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0.46304774312585562</v>
      </c>
      <c r="G1289" s="1">
        <f t="shared" si="826"/>
        <v>0.46152906421030893</v>
      </c>
      <c r="H1289" s="1">
        <f t="shared" si="826"/>
        <v>0.44160270568011717</v>
      </c>
      <c r="I1289" s="1">
        <f t="shared" si="826"/>
        <v>0.43866753434726535</v>
      </c>
      <c r="J1289" s="1">
        <f t="shared" si="826"/>
        <v>0.48279058715499706</v>
      </c>
      <c r="K1289" s="1">
        <f t="shared" si="826"/>
        <v>0.55622427290561272</v>
      </c>
    </row>
    <row r="1290" spans="2:11" x14ac:dyDescent="0.3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0.51837627625535232</v>
      </c>
      <c r="H1290" s="1">
        <f t="shared" si="826"/>
        <v>0.55218001072418588</v>
      </c>
      <c r="I1290" s="1">
        <f t="shared" si="826"/>
        <v>0.59505395441503317</v>
      </c>
      <c r="J1290" s="1">
        <f t="shared" si="826"/>
        <v>0.63116866021327567</v>
      </c>
      <c r="K1290" s="1">
        <f t="shared" si="826"/>
        <v>0.73572754619483716</v>
      </c>
    </row>
    <row r="1291" spans="2:11" x14ac:dyDescent="0.3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0.41733711223534997</v>
      </c>
      <c r="H1291" s="1">
        <f t="shared" si="826"/>
        <v>0.44547642137956206</v>
      </c>
      <c r="I1291" s="1">
        <f t="shared" si="826"/>
        <v>0.49275631391713998</v>
      </c>
      <c r="J1291" s="1">
        <f t="shared" si="826"/>
        <v>0.50384675623378972</v>
      </c>
      <c r="K1291" s="1">
        <f t="shared" si="826"/>
        <v>0.6159793075314407</v>
      </c>
    </row>
    <row r="1292" spans="2:11" x14ac:dyDescent="0.3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0.38796990995538677</v>
      </c>
      <c r="H1292" s="1">
        <f t="shared" si="826"/>
        <v>0.41438156824315653</v>
      </c>
      <c r="I1292" s="1">
        <f t="shared" si="826"/>
        <v>0.45175300900244292</v>
      </c>
      <c r="J1292" s="1">
        <f t="shared" si="826"/>
        <v>0.49431344103265057</v>
      </c>
      <c r="K1292" s="1">
        <f t="shared" si="826"/>
        <v>0.59794349235617139</v>
      </c>
    </row>
    <row r="1293" spans="2:11" x14ac:dyDescent="0.3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0.39332458747711346</v>
      </c>
      <c r="H1293" s="1">
        <f t="shared" si="826"/>
        <v>0.41940855115756803</v>
      </c>
      <c r="I1293" s="1">
        <f t="shared" si="826"/>
        <v>0.46432667326416271</v>
      </c>
      <c r="J1293" s="1">
        <f t="shared" si="826"/>
        <v>0.5234122381886499</v>
      </c>
      <c r="K1293" s="1">
        <f t="shared" si="826"/>
        <v>0.66420445375060511</v>
      </c>
    </row>
    <row r="1294" spans="2:11" x14ac:dyDescent="0.3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0.41824117647058823</v>
      </c>
      <c r="G1295" s="1">
        <f t="shared" si="827"/>
        <v>1.0529933386015466</v>
      </c>
      <c r="H1295" s="1">
        <f t="shared" si="827"/>
        <v>1.3544110397887712</v>
      </c>
      <c r="I1295" s="1">
        <f t="shared" si="827"/>
        <v>1.1721349029413766</v>
      </c>
      <c r="J1295" s="1">
        <f t="shared" si="827"/>
        <v>0.93854697256924813</v>
      </c>
      <c r="K1295" s="1">
        <f t="shared" si="827"/>
        <v>0.94475129471252606</v>
      </c>
    </row>
    <row r="1296" spans="2:11" x14ac:dyDescent="0.3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1.1778044867047304</v>
      </c>
      <c r="G1296" s="1">
        <f t="shared" si="827"/>
        <v>2.6834108739642257</v>
      </c>
      <c r="H1296" s="1">
        <f t="shared" si="827"/>
        <v>2.3310518065324333</v>
      </c>
      <c r="I1296" s="1">
        <f t="shared" si="827"/>
        <v>2.3136491551756766</v>
      </c>
      <c r="J1296" s="1">
        <f t="shared" si="827"/>
        <v>0.84544545990802267</v>
      </c>
      <c r="K1296" s="1">
        <f t="shared" si="827"/>
        <v>0.87628609595711804</v>
      </c>
    </row>
    <row r="1297" spans="2:11" x14ac:dyDescent="0.3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0.99496694753841319</v>
      </c>
      <c r="G1297" s="1">
        <f t="shared" si="827"/>
        <v>1.4052470420687557</v>
      </c>
      <c r="H1297" s="1">
        <f t="shared" si="827"/>
        <v>1.4120460762181561</v>
      </c>
      <c r="I1297" s="1">
        <f t="shared" si="827"/>
        <v>1.4448001671108925</v>
      </c>
      <c r="J1297" s="1">
        <f t="shared" si="827"/>
        <v>0.71048647233349238</v>
      </c>
      <c r="K1297" s="1">
        <f t="shared" si="827"/>
        <v>0.74955693721741534</v>
      </c>
    </row>
    <row r="1298" spans="2:11" x14ac:dyDescent="0.3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1.3440527434775773</v>
      </c>
      <c r="G1298" s="1">
        <f t="shared" si="827"/>
        <v>1.6578696721345973</v>
      </c>
      <c r="H1298" s="1">
        <f t="shared" si="827"/>
        <v>1.6593485958823926</v>
      </c>
      <c r="I1298" s="1">
        <f t="shared" si="827"/>
        <v>1.6643527714699877</v>
      </c>
      <c r="J1298" s="1">
        <f t="shared" si="827"/>
        <v>0.7021744146036909</v>
      </c>
      <c r="K1298" s="1">
        <f t="shared" si="827"/>
        <v>0.75728139342863299</v>
      </c>
    </row>
    <row r="1299" spans="2:11" x14ac:dyDescent="0.3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0.33901850024086039</v>
      </c>
      <c r="G1299" s="1">
        <f t="shared" si="827"/>
        <v>0.35391427166601108</v>
      </c>
      <c r="H1299" s="1">
        <f t="shared" si="827"/>
        <v>0.37625792880373793</v>
      </c>
      <c r="I1299" s="1">
        <f t="shared" si="827"/>
        <v>0.41349735736661458</v>
      </c>
      <c r="J1299" s="1" t="str">
        <f t="shared" si="827"/>
        <v>-</v>
      </c>
      <c r="K1299" s="1" t="str">
        <f t="shared" si="827"/>
        <v>-</v>
      </c>
    </row>
    <row r="1300" spans="2:11" x14ac:dyDescent="0.3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0.75113086213805613</v>
      </c>
      <c r="G1300" s="1">
        <f t="shared" si="827"/>
        <v>0.9828452058927325</v>
      </c>
      <c r="H1300" s="1">
        <f t="shared" si="827"/>
        <v>0.97239668791218248</v>
      </c>
      <c r="I1300" s="1">
        <f t="shared" si="827"/>
        <v>0.95926553264207426</v>
      </c>
      <c r="J1300" s="1">
        <f t="shared" si="827"/>
        <v>0.66809807709706837</v>
      </c>
      <c r="K1300" s="1">
        <f t="shared" si="827"/>
        <v>0.69697681873628226</v>
      </c>
    </row>
    <row r="1301" spans="2:11" x14ac:dyDescent="0.3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0.88601900831415537</v>
      </c>
      <c r="G1301" s="1">
        <f t="shared" si="827"/>
        <v>0.88552218217418577</v>
      </c>
      <c r="H1301" s="1">
        <f t="shared" si="827"/>
        <v>0.88638778132781204</v>
      </c>
      <c r="I1301" s="1">
        <f t="shared" si="827"/>
        <v>0.88200021569812481</v>
      </c>
      <c r="J1301" s="1">
        <f t="shared" si="827"/>
        <v>0.53256860303171061</v>
      </c>
      <c r="K1301" s="1">
        <f t="shared" si="827"/>
        <v>0.56291638248083931</v>
      </c>
    </row>
    <row r="1302" spans="2:11" x14ac:dyDescent="0.3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0.57815818863819246</v>
      </c>
      <c r="G1302" s="1">
        <f t="shared" si="827"/>
        <v>0.58165428375297445</v>
      </c>
      <c r="H1302" s="1">
        <f t="shared" si="827"/>
        <v>0.58166802539577245</v>
      </c>
      <c r="I1302" s="1">
        <f t="shared" si="827"/>
        <v>0.57919512389724093</v>
      </c>
      <c r="J1302" s="1">
        <f t="shared" si="827"/>
        <v>0.49009707422066873</v>
      </c>
      <c r="K1302" s="1">
        <f t="shared" si="827"/>
        <v>0.52836519287467776</v>
      </c>
    </row>
    <row r="1303" spans="2:11" x14ac:dyDescent="0.3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0.46599579033156419</v>
      </c>
      <c r="G1303" s="1">
        <f t="shared" si="827"/>
        <v>0.53013926432148029</v>
      </c>
      <c r="H1303" s="1">
        <f t="shared" si="827"/>
        <v>0.53013887498574819</v>
      </c>
      <c r="I1303" s="1">
        <f t="shared" si="827"/>
        <v>0.5265450710992009</v>
      </c>
      <c r="J1303" s="1">
        <f t="shared" si="827"/>
        <v>0.4618573404667613</v>
      </c>
      <c r="K1303" s="1">
        <f t="shared" si="827"/>
        <v>0.50087776523051564</v>
      </c>
    </row>
    <row r="1304" spans="2:11" x14ac:dyDescent="0.3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0.56203544748554657</v>
      </c>
      <c r="H1304" s="1">
        <f t="shared" si="827"/>
        <v>0.59202531353281795</v>
      </c>
      <c r="I1304" s="1">
        <f t="shared" si="827"/>
        <v>0.64313540099779654</v>
      </c>
      <c r="J1304" s="1">
        <f t="shared" si="827"/>
        <v>0.65426024712877962</v>
      </c>
      <c r="K1304" s="1">
        <f t="shared" si="827"/>
        <v>0.70548097721911907</v>
      </c>
    </row>
    <row r="1305" spans="2:11" x14ac:dyDescent="0.3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0.45210145766281429</v>
      </c>
      <c r="H1305" s="1">
        <f t="shared" si="827"/>
        <v>0.4772591076610706</v>
      </c>
      <c r="I1305" s="1">
        <f t="shared" si="827"/>
        <v>0.52148102932607654</v>
      </c>
      <c r="J1305" s="1">
        <f t="shared" si="827"/>
        <v>0.52165476499176011</v>
      </c>
      <c r="K1305" s="1">
        <f t="shared" si="827"/>
        <v>0.62795070763409688</v>
      </c>
    </row>
    <row r="1306" spans="2:11" x14ac:dyDescent="0.3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0.42028149632876899</v>
      </c>
      <c r="H1306" s="1">
        <f t="shared" si="827"/>
        <v>0.44389211872201151</v>
      </c>
      <c r="I1306" s="1">
        <f t="shared" si="827"/>
        <v>0.48069654602344503</v>
      </c>
      <c r="J1306" s="1">
        <f t="shared" si="827"/>
        <v>0.58728533176053566</v>
      </c>
      <c r="K1306" s="1">
        <f t="shared" si="827"/>
        <v>0.67943096889016474</v>
      </c>
    </row>
    <row r="1307" spans="2:11" x14ac:dyDescent="0.3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0.39943403925494797</v>
      </c>
      <c r="H1307" s="1">
        <f t="shared" si="827"/>
        <v>0.42032865701894634</v>
      </c>
      <c r="I1307" s="1">
        <f t="shared" si="827"/>
        <v>0.4414389375779576</v>
      </c>
      <c r="J1307" s="1">
        <f t="shared" si="827"/>
        <v>0.51906560626831644</v>
      </c>
      <c r="K1307" s="1">
        <f t="shared" si="827"/>
        <v>0.59450462658079706</v>
      </c>
    </row>
    <row r="1308" spans="2:11" x14ac:dyDescent="0.3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0.61584159418718976</v>
      </c>
      <c r="G1309" s="1">
        <f t="shared" si="828"/>
        <v>18.999610546062879</v>
      </c>
      <c r="H1309" s="1">
        <f t="shared" si="828"/>
        <v>3.6603092365999546</v>
      </c>
      <c r="I1309" s="1">
        <f t="shared" si="828"/>
        <v>2.0058302506462793</v>
      </c>
      <c r="J1309" s="1">
        <f t="shared" si="828"/>
        <v>5.525331278667741E-2</v>
      </c>
      <c r="K1309" s="1">
        <f t="shared" si="828"/>
        <v>6.0635744920613965E-2</v>
      </c>
    </row>
    <row r="1310" spans="2:11" x14ac:dyDescent="0.3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0.63137633636338808</v>
      </c>
      <c r="G1310" s="1">
        <f t="shared" si="828"/>
        <v>67.882164198009249</v>
      </c>
      <c r="H1310" s="1">
        <f t="shared" si="828"/>
        <v>2.3964480344025832E-2</v>
      </c>
      <c r="I1310" s="1">
        <f t="shared" si="828"/>
        <v>5.8252664523873758E-3</v>
      </c>
      <c r="J1310" s="1">
        <f t="shared" si="828"/>
        <v>1.1600875522203472E-5</v>
      </c>
      <c r="K1310" s="1">
        <f t="shared" si="828"/>
        <v>8.6455081303277256E-6</v>
      </c>
    </row>
    <row r="1311" spans="2:11" x14ac:dyDescent="0.3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0.46800019357805406</v>
      </c>
      <c r="G1311" s="1">
        <f t="shared" si="828"/>
        <v>1.8948259573634656E-3</v>
      </c>
      <c r="H1311" s="1">
        <f t="shared" si="828"/>
        <v>1.535505999710363E-2</v>
      </c>
      <c r="I1311" s="1">
        <f t="shared" si="828"/>
        <v>7.8678212436567002E-2</v>
      </c>
      <c r="J1311" s="1">
        <f t="shared" si="828"/>
        <v>34.157509733672235</v>
      </c>
      <c r="K1311" s="1">
        <f t="shared" si="828"/>
        <v>0.8957323131203192</v>
      </c>
    </row>
    <row r="1312" spans="2:11" x14ac:dyDescent="0.3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0.75199999999999989</v>
      </c>
      <c r="G1312" s="1">
        <f t="shared" si="828"/>
        <v>7.2091128388837328E-4</v>
      </c>
      <c r="H1312" s="1">
        <f t="shared" si="828"/>
        <v>1.319373859295698E-2</v>
      </c>
      <c r="I1312" s="1">
        <f t="shared" si="828"/>
        <v>6.653485144379372E-3</v>
      </c>
      <c r="J1312" s="1">
        <f t="shared" si="828"/>
        <v>0.36185204396396392</v>
      </c>
      <c r="K1312" s="1">
        <f t="shared" si="828"/>
        <v>0.57198499150008963</v>
      </c>
    </row>
    <row r="1313" spans="2:16" x14ac:dyDescent="0.3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0.75600882738993402</v>
      </c>
      <c r="G1313" s="3">
        <f t="shared" ref="G1313:K1313" si="831">G1314+G1320+G1325+G1339</f>
        <v>1.067804851122311</v>
      </c>
      <c r="H1313" s="3">
        <f t="shared" si="831"/>
        <v>2.1279136948077708</v>
      </c>
      <c r="I1313" s="3">
        <f t="shared" si="831"/>
        <v>3.7110194172145201</v>
      </c>
      <c r="J1313" s="3">
        <f t="shared" si="831"/>
        <v>2.8802204934854121</v>
      </c>
      <c r="K1313" s="3">
        <f t="shared" si="831"/>
        <v>2.767610030520387</v>
      </c>
      <c r="M1313" s="3"/>
      <c r="N1313" s="3"/>
      <c r="O1313" s="3"/>
      <c r="P1313" s="3"/>
    </row>
    <row r="1314" spans="2:16" x14ac:dyDescent="0.3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5.4880181280191767E-3</v>
      </c>
      <c r="G1314" s="1">
        <f t="shared" ref="G1314:K1314" si="832">SUM(G1315:G1319)</f>
        <v>7.3209145803314344E-3</v>
      </c>
      <c r="H1314" s="1">
        <f t="shared" si="832"/>
        <v>6.2149398452137506E-3</v>
      </c>
      <c r="I1314" s="1">
        <f t="shared" si="832"/>
        <v>5.7525866257467717E-3</v>
      </c>
      <c r="J1314" s="1">
        <f t="shared" si="832"/>
        <v>6.6156453806585455E-2</v>
      </c>
      <c r="K1314" s="1">
        <f t="shared" si="832"/>
        <v>6.6583579697667913E-2</v>
      </c>
    </row>
    <row r="1315" spans="2:16" x14ac:dyDescent="0.3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4.7827290334245977E-4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4.7536654181917629E-4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4.6643252126521141E-4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7.9044685246448683E-7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1.8587200326046653E-4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3.6820644529909365E-3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5.290691295146698E-3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7.5317318773949872E-3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1.8761550623672683E-3</v>
      </c>
    </row>
    <row r="1317" spans="2:16" x14ac:dyDescent="0.3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7.3172148361459375E-4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1.3637900613573957E-3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1.4351502933463104E-3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2.5653872067440134E-4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5.817531596445407E-2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6.435256376309427E-2</v>
      </c>
    </row>
    <row r="1318" spans="2:16" x14ac:dyDescent="0.3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4.2234567547380451E-3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5.2958859738943959E-3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6.2800351912900316E-4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2.0535660992567286E-4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4.4241544793330328E-4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3.5346542243460094E-4</v>
      </c>
    </row>
    <row r="1319" spans="2:16" x14ac:dyDescent="0.3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5.3776539471613643E-5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3.2890584822892786E-6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6.9905168030976022E-6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1.3954497717719664E-6</v>
      </c>
    </row>
    <row r="1320" spans="2:16" x14ac:dyDescent="0.3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2.8746799212487462E-5</v>
      </c>
      <c r="J1320" s="1">
        <f t="shared" si="835"/>
        <v>5.423004878242706E-5</v>
      </c>
      <c r="K1320" s="1">
        <f t="shared" si="835"/>
        <v>6.8746950350535499E-5</v>
      </c>
    </row>
    <row r="1321" spans="2:16" x14ac:dyDescent="0.3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1.520987463632955E-5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1.1612800412522379E-5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1.27402400650964E-5</v>
      </c>
    </row>
    <row r="1322" spans="2:16" x14ac:dyDescent="0.3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7.9494148300389409E-6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1.9499461187786712E-5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2.3856499659822889E-5</v>
      </c>
    </row>
    <row r="1323" spans="2:16" x14ac:dyDescent="0.3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5.5875097461189724E-6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2.3117787182117967E-5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3.2150210625616207E-5</v>
      </c>
    </row>
    <row r="1324" spans="2:16" x14ac:dyDescent="0.3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0.75020359333802822</v>
      </c>
      <c r="G1325" s="1">
        <f t="shared" ref="G1325:K1325" si="836">SUM(G1330:G1338)</f>
        <v>1.0601656003033091</v>
      </c>
      <c r="H1325" s="1">
        <f t="shared" si="836"/>
        <v>2.0715654258466052</v>
      </c>
      <c r="I1325" s="1">
        <f t="shared" si="836"/>
        <v>3.6548818468600279</v>
      </c>
      <c r="J1325" s="1">
        <f t="shared" si="836"/>
        <v>2.6862825486880664</v>
      </c>
      <c r="K1325" s="1">
        <f t="shared" si="836"/>
        <v>2.4453637362692229</v>
      </c>
    </row>
    <row r="1326" spans="2:16" x14ac:dyDescent="0.3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0.73223925247232846</v>
      </c>
      <c r="G1326" s="1">
        <f t="shared" ref="G1326:K1326" si="837">G1325-G1327</f>
        <v>1.0318199090591635</v>
      </c>
      <c r="H1326" s="1">
        <f t="shared" si="837"/>
        <v>2.0043398507093171</v>
      </c>
      <c r="I1326" s="1">
        <f t="shared" si="837"/>
        <v>3.530729593168322</v>
      </c>
      <c r="J1326" s="1">
        <f t="shared" si="837"/>
        <v>2.630160867713117</v>
      </c>
      <c r="K1326" s="1">
        <f t="shared" si="837"/>
        <v>2.3882924959079568</v>
      </c>
    </row>
    <row r="1327" spans="2:16" x14ac:dyDescent="0.3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1.7964340865699788E-2</v>
      </c>
      <c r="G1327" s="1">
        <f t="shared" ref="G1327" si="838">SUM(G1328:G1329)</f>
        <v>2.8345691244145547E-2</v>
      </c>
      <c r="H1327" s="1">
        <f t="shared" ref="H1327" si="839">SUM(H1328:H1329)</f>
        <v>6.7225575137287927E-2</v>
      </c>
      <c r="I1327" s="1">
        <f t="shared" ref="I1327" si="840">SUM(I1328:I1329)</f>
        <v>0.12415225369170579</v>
      </c>
      <c r="J1327" s="1">
        <f t="shared" ref="J1327" si="841">SUM(J1328:J1329)</f>
        <v>5.6121680974949371E-2</v>
      </c>
      <c r="K1327" s="1">
        <f t="shared" ref="K1327" si="842">SUM(K1328:K1329)</f>
        <v>5.7071240361266221E-2</v>
      </c>
    </row>
    <row r="1328" spans="2:16" x14ac:dyDescent="0.3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1.7964340865699788E-2</v>
      </c>
      <c r="G1328" s="1">
        <f>[1]Transport!C$26/SUM([1]Transport!C$22,[1]Transport!C$26)*G1325*(G$33+G$580)/(G$33+G$580+G$36)</f>
        <v>2.8345691244145547E-2</v>
      </c>
      <c r="H1328" s="1">
        <f>[1]Transport!D$26/SUM([1]Transport!D$22,[1]Transport!D$26)*H1325*(H$33+H$580)/(H$33+H$580+H$36)</f>
        <v>6.7225575137287927E-2</v>
      </c>
      <c r="I1328" s="1">
        <f>[1]Transport!E$26/SUM([1]Transport!E$22,[1]Transport!E$26)*I1325*(I$33+I$580)/(I$33+I$580+I$36)</f>
        <v>0.12415225369170579</v>
      </c>
      <c r="J1328" s="1">
        <f>[1]Transport!F$26/SUM([1]Transport!F$22,[1]Transport!F$26)*J1325*(J$33+J$580)/(J$33+J$580+J$36)</f>
        <v>5.611657433108469E-2</v>
      </c>
      <c r="K1328" s="1">
        <f>[1]Transport!G$26/SUM([1]Transport!G$22,[1]Transport!G$26)*K1325*(K$33+K$580)/(K$33+K$580+K$36)</f>
        <v>5.7071240361266221E-2</v>
      </c>
    </row>
    <row r="1329" spans="2:11" x14ac:dyDescent="0.3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5.1066438646782805E-6</v>
      </c>
      <c r="K1329" s="1">
        <f>(K$36+K$716)/([1]Transport!G$22+[1]Transport!G$26)*K1325</f>
        <v>0</v>
      </c>
    </row>
    <row r="1330" spans="2:11" x14ac:dyDescent="0.3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0.21612630822006662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1.0478233943772609E-3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5.3922383732435105E-4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0.37091408436968337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0.53064020321462457</v>
      </c>
    </row>
    <row r="1331" spans="2:11" x14ac:dyDescent="0.3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0.10522211313672292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0.10527785492165224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9.1501184307941394E-2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0.13526357015725793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0.14016651796056592</v>
      </c>
    </row>
    <row r="1332" spans="2:11" x14ac:dyDescent="0.3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0.62804291558901981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0.62807244312127897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0.37226939935946862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1.8828053741061062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1.7072048183728168</v>
      </c>
    </row>
    <row r="1333" spans="2:11" x14ac:dyDescent="0.3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1.7340700524255414E-2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1.7318135329267244E-2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1.7250317495970575E-2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2.9369639864866646E-4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2.3755330176146723E-4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0.45365391446939723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0.76024630859049103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0.2627996749900966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6.6680347937111653E-2</v>
      </c>
    </row>
    <row r="1336" spans="2:11" x14ac:dyDescent="0.3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0.11187711434408953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8.9499192808137752E-4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0.10619533152776213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0.29033529411724718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3.3582137271489426E-2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4.1183803952807367E-4</v>
      </c>
    </row>
    <row r="1337" spans="2:11" x14ac:dyDescent="0.3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0.61710070163026887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9.2323582798389495E-2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0.76006774091616669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2.1399904366475555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9.177077934328919E-4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2.6001074457604408E-4</v>
      </c>
    </row>
    <row r="1338" spans="2:11" x14ac:dyDescent="0.3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3.5913804407656687E-3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3.1721592388666984E-4</v>
      </c>
      <c r="G1339" s="1">
        <f t="shared" ref="G1339:K1339" si="843">SUM(G1344:G1348)</f>
        <v>3.183362386705658E-4</v>
      </c>
      <c r="H1339" s="1">
        <f t="shared" si="843"/>
        <v>5.0133329115951988E-2</v>
      </c>
      <c r="I1339" s="1">
        <f t="shared" si="843"/>
        <v>5.0356236929532845E-2</v>
      </c>
      <c r="J1339" s="1">
        <f t="shared" si="843"/>
        <v>0.12772726094197817</v>
      </c>
      <c r="K1339" s="1">
        <f t="shared" si="843"/>
        <v>0.2555939676031459</v>
      </c>
    </row>
    <row r="1340" spans="2:11" x14ac:dyDescent="0.3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2.9284975279353701E-4</v>
      </c>
      <c r="G1340" s="1">
        <f t="shared" ref="G1340:K1340" si="844">G1339-G1341</f>
        <v>2.8791752962093294E-4</v>
      </c>
      <c r="H1340" s="1">
        <f t="shared" si="844"/>
        <v>4.6041840839381599E-2</v>
      </c>
      <c r="I1340" s="1">
        <f t="shared" si="844"/>
        <v>4.5596919006073794E-2</v>
      </c>
      <c r="J1340" s="1">
        <f t="shared" si="844"/>
        <v>0.10083765091582227</v>
      </c>
      <c r="K1340" s="1">
        <f t="shared" si="844"/>
        <v>0.20131003192084632</v>
      </c>
    </row>
    <row r="1341" spans="2:11" x14ac:dyDescent="0.3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2.4366171093132809E-5</v>
      </c>
      <c r="G1341" s="1">
        <f t="shared" ref="G1341" si="845">SUM(G1342:G1343)</f>
        <v>3.0418709049632863E-5</v>
      </c>
      <c r="H1341" s="1">
        <f t="shared" ref="H1341" si="846">SUM(H1342:H1343)</f>
        <v>4.0914882765703906E-3</v>
      </c>
      <c r="I1341" s="1">
        <f t="shared" ref="I1341" si="847">SUM(I1342:I1343)</f>
        <v>4.759317923459053E-3</v>
      </c>
      <c r="J1341" s="1">
        <f t="shared" ref="J1341" si="848">SUM(J1342:J1343)</f>
        <v>2.6889610026155909E-2</v>
      </c>
      <c r="K1341" s="1">
        <f t="shared" ref="K1341" si="849">SUM(K1342:K1343)</f>
        <v>5.4283935682299583E-2</v>
      </c>
    </row>
    <row r="1342" spans="2:11" x14ac:dyDescent="0.3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2.4366171093132809E-5</v>
      </c>
      <c r="G1342" s="1">
        <f>[1]Transport!C$27/SUM([1]Transport!C$24,[1]Transport!C$27)*G1339*(G$45+G$612)/(G$45+G$612+G$47)</f>
        <v>3.0418709049632863E-5</v>
      </c>
      <c r="H1342" s="1">
        <f>[1]Transport!D$27/SUM([1]Transport!D$24,[1]Transport!D$27)*H1339*(H$45+H$612)/(H$45+H$612+H$47)</f>
        <v>4.0914882765703906E-3</v>
      </c>
      <c r="I1342" s="1">
        <f>[1]Transport!E$27/SUM([1]Transport!E$24,[1]Transport!E$27)*I1339*(I$45+I$612)/(I$45+I$612+I$47)</f>
        <v>4.759317923459053E-3</v>
      </c>
      <c r="J1342" s="1">
        <f>[1]Transport!F$27/SUM([1]Transport!F$24,[1]Transport!F$27)*J1339*(J$45+J$612)/(J$45+J$612+J$47)</f>
        <v>2.6889610026155909E-2</v>
      </c>
      <c r="K1342" s="1">
        <f>[1]Transport!G$27/SUM([1]Transport!G$24,[1]Transport!G$27)*K1339*(K$45+K$612)/(K$45+K$612+K$47)</f>
        <v>5.4283935682299583E-2</v>
      </c>
    </row>
    <row r="1343" spans="2:11" x14ac:dyDescent="0.3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</v>
      </c>
      <c r="K1343" s="1">
        <f>(K$47+K$714)/([1]Transport!G$24+[1]Transport!G$27)*K1339</f>
        <v>0</v>
      </c>
    </row>
    <row r="1344" spans="2:11" x14ac:dyDescent="0.3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3.1721592388666984E-4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3.1698911624452171E-4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3.159435117674547E-4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1.3471224260440718E-6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1.3718045595826443E-4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1.7061528135061443E-4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2.5910890352384133E-4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1.2936980523211498E-4</v>
      </c>
    </row>
    <row r="1346" spans="2:11" x14ac:dyDescent="0.3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2.6704258583453772E-4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3.9955616930697748E-4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4.9646817701838304E-4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2.6504732483909158E-4</v>
      </c>
    </row>
    <row r="1347" spans="2:11" x14ac:dyDescent="0.3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4.9413162562391734E-2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4.9786065478875256E-2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0.12697168386143595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0.25519955047307469</v>
      </c>
    </row>
    <row r="1348" spans="2:11" x14ac:dyDescent="0.3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0.29536434185734733</v>
      </c>
      <c r="G1349" s="3">
        <f t="shared" ref="G1349:K1349" si="850">SUM(G1350:G1372)</f>
        <v>0.30243539620670656</v>
      </c>
      <c r="H1349" s="3">
        <f t="shared" si="850"/>
        <v>0.30983407357056036</v>
      </c>
      <c r="I1349" s="3">
        <f t="shared" si="850"/>
        <v>0.32430361201370334</v>
      </c>
      <c r="J1349" s="3">
        <f t="shared" si="850"/>
        <v>0.35285213999869486</v>
      </c>
      <c r="K1349" s="3">
        <f t="shared" si="850"/>
        <v>0.37745146108607242</v>
      </c>
    </row>
    <row r="1350" spans="2:11" x14ac:dyDescent="0.3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2.0042524444118157E-3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1.6037682187558732E-3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1.0021165168482885E-3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2.9933686144209643E-7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7.2926080513782476E-5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1.5170248435965828E-3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2.3653569669785583E-3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3.5616173897218728E-3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9.0932272649347199E-4</v>
      </c>
    </row>
    <row r="1352" spans="2:11" x14ac:dyDescent="0.3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2.0135563369903139E-4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3.7866255141041829E-4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4.0024707015454348E-4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8.0008430846244895E-5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1.9997013547929089E-2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2.4666086574401721E-2</v>
      </c>
    </row>
    <row r="1353" spans="2:11" x14ac:dyDescent="0.3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7.7276760192894771E-4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9.8128228293050497E-4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1.1702905826572483E-4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4.0327880047480712E-5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1.0340158187442913E-4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9.0694172026185447E-5</v>
      </c>
    </row>
    <row r="1354" spans="2:11" x14ac:dyDescent="0.3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6.5600444454703922E-6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4.2686867996167868E-7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1.117431227573058E-6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2.4486814771758132E-7</v>
      </c>
    </row>
    <row r="1355" spans="2:11" x14ac:dyDescent="0.3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3.5652214106677344E-6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2.9899253177335244E-6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3.8041279956903443E-6</v>
      </c>
    </row>
    <row r="1356" spans="2:11" x14ac:dyDescent="0.3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1.3442580872317822E-6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3.6207651887522115E-6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5.1393825187532763E-6</v>
      </c>
    </row>
    <row r="1357" spans="2:11" x14ac:dyDescent="0.3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6.3199423916851615E-7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2.8884359312865311E-6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4.6952617132143697E-6</v>
      </c>
    </row>
    <row r="1358" spans="2:11" x14ac:dyDescent="0.3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3.5123485948933254E-2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1.7119801620196429E-4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9.4524621965750663E-5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7.550117548060474E-2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0.1168447489745833</v>
      </c>
    </row>
    <row r="1360" spans="2:11" x14ac:dyDescent="0.3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1.2257737940700666E-2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1.226458196539402E-2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1.0662220023539478E-2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1.9827069063272244E-2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2.16165633513218E-2</v>
      </c>
    </row>
    <row r="1361" spans="2:11" x14ac:dyDescent="0.3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4.9135457624003696E-2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4.9137896096198903E-2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2.9126222811952356E-2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0.18049165675116868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0.18279152817854827</v>
      </c>
    </row>
    <row r="1362" spans="2:11" x14ac:dyDescent="0.3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0.24222670899579393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0.19378294718564368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0.12111396648437971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3.6394613214171855E-5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2.9745458964280756E-5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6.1426749639087785E-2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0.10789491099483914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4.0992281394539129E-2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1.0692438725123807E-2</v>
      </c>
    </row>
    <row r="1365" spans="2:11" x14ac:dyDescent="0.3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9.7854266315387274E-3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7.9040089653162039E-5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1.0100166269108866E-2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2.9053278150446005E-2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3.4626713662844351E-3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4.7440126109556168E-5</v>
      </c>
    </row>
    <row r="1366" spans="2:11" x14ac:dyDescent="0.3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3.5760694379642008E-2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5.4440248508048671E-3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4.7392256953633166E-2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0.14196526935772577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6.7288000112313354E-5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2.0313200687913811E-5</v>
      </c>
    </row>
    <row r="1367" spans="2:11" x14ac:dyDescent="0.3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1.3879421736108917E-4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4.4310879584507261E-3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3.5461559997330564E-3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2.2161760066467476E-3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1.6197465930508401E-7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1.7366757607271961E-5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2.232940917479022E-5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3.8335148462555581E-5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2.0451594228871944E-5</v>
      </c>
    </row>
    <row r="1370" spans="2:11" x14ac:dyDescent="0.3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2.387238143515967E-5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3.668840712902497E-5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5.1512600495941787E-5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2.9261771842547785E-5</v>
      </c>
    </row>
    <row r="1371" spans="2:11" x14ac:dyDescent="0.3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2.9329986433216863E-3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2.9569334853217287E-3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8.7475011165640271E-3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1.9708728050329572E-2</v>
      </c>
    </row>
    <row r="1372" spans="2:11" x14ac:dyDescent="0.3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4.1906042144660294</v>
      </c>
      <c r="G1374" s="1">
        <f t="shared" ref="G1374:K1374" si="856">IFERROR(G1350/G1315,"-")</f>
        <v>3.3737507326839324</v>
      </c>
      <c r="H1374" s="1">
        <f t="shared" si="856"/>
        <v>2.1484705100107924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0.37869321701871794</v>
      </c>
      <c r="G1375" s="1">
        <f t="shared" si="857"/>
        <v>0.39234569614870696</v>
      </c>
      <c r="H1375" s="1">
        <f t="shared" si="857"/>
        <v>0.41200388069369764</v>
      </c>
      <c r="I1375" s="1">
        <f t="shared" si="857"/>
        <v>0.44707899875926754</v>
      </c>
      <c r="J1375" s="1">
        <f t="shared" si="857"/>
        <v>0.47288159585332123</v>
      </c>
      <c r="K1375" s="1">
        <f t="shared" si="857"/>
        <v>0.48467354577084887</v>
      </c>
    </row>
    <row r="1376" spans="2:11" x14ac:dyDescent="0.3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0.27518070496490676</v>
      </c>
      <c r="G1376" s="1">
        <f t="shared" si="858"/>
        <v>0.27765457612554473</v>
      </c>
      <c r="H1376" s="1">
        <f t="shared" si="858"/>
        <v>0.27888860979242502</v>
      </c>
      <c r="I1376" s="1">
        <f t="shared" si="858"/>
        <v>0.3118766267950307</v>
      </c>
      <c r="J1376" s="1">
        <f t="shared" si="858"/>
        <v>0.3437370853326786</v>
      </c>
      <c r="K1376" s="1">
        <f t="shared" si="858"/>
        <v>0.383296097809044</v>
      </c>
    </row>
    <row r="1377" spans="2:11" x14ac:dyDescent="0.3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0.18297040713439902</v>
      </c>
      <c r="G1377" s="1">
        <f t="shared" si="859"/>
        <v>0.18529142956771533</v>
      </c>
      <c r="H1377" s="1">
        <f t="shared" si="859"/>
        <v>0.18635095935136783</v>
      </c>
      <c r="I1377" s="1">
        <f t="shared" si="859"/>
        <v>0.19637975160418286</v>
      </c>
      <c r="J1377" s="1">
        <f t="shared" si="859"/>
        <v>0.23372055012422965</v>
      </c>
      <c r="K1377" s="1">
        <f t="shared" si="859"/>
        <v>0.25658569769427986</v>
      </c>
    </row>
    <row r="1378" spans="2:11" x14ac:dyDescent="0.3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0.12198710645807102</v>
      </c>
      <c r="G1378" s="1" t="str">
        <f t="shared" si="860"/>
        <v>-</v>
      </c>
      <c r="H1378" s="1">
        <f t="shared" si="860"/>
        <v>0.12978446028255658</v>
      </c>
      <c r="I1378" s="1" t="str">
        <f t="shared" si="860"/>
        <v>-</v>
      </c>
      <c r="J1378" s="1">
        <f t="shared" si="860"/>
        <v>0.15984958752662001</v>
      </c>
      <c r="K1378" s="1">
        <f t="shared" si="860"/>
        <v>0.17547614587850302</v>
      </c>
    </row>
    <row r="1379" spans="2:11" x14ac:dyDescent="0.3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0.23440176174444094</v>
      </c>
      <c r="J1379" s="1">
        <f t="shared" si="861"/>
        <v>0.25746807070837208</v>
      </c>
      <c r="K1379" s="1">
        <f t="shared" si="861"/>
        <v>0.29859154743184663</v>
      </c>
    </row>
    <row r="1380" spans="2:11" x14ac:dyDescent="0.3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0.18568539683650545</v>
      </c>
      <c r="K1380" s="1">
        <f t="shared" si="862"/>
        <v>0.21542902739451725</v>
      </c>
    </row>
    <row r="1381" spans="2:11" x14ac:dyDescent="0.3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0.11310839137372296</v>
      </c>
      <c r="J1381" s="1">
        <f t="shared" si="863"/>
        <v>0.12494430840339206</v>
      </c>
      <c r="K1381" s="1">
        <f t="shared" si="863"/>
        <v>0.14604139823187792</v>
      </c>
    </row>
    <row r="1382" spans="2:11" x14ac:dyDescent="0.3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3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</v>
      </c>
      <c r="H1383" s="1">
        <f t="shared" si="865"/>
        <v>0.16338441871085552</v>
      </c>
      <c r="I1383" s="1">
        <f t="shared" si="865"/>
        <v>0.17529755812499942</v>
      </c>
      <c r="J1383" s="1">
        <f t="shared" si="865"/>
        <v>0.20355435035288141</v>
      </c>
      <c r="K1383" s="1">
        <f t="shared" si="865"/>
        <v>0.22019580926348295</v>
      </c>
    </row>
    <row r="1384" spans="2:11" x14ac:dyDescent="0.3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0.11649726311883273</v>
      </c>
      <c r="I1384" s="1">
        <f t="shared" si="866"/>
        <v>0.11652548657355578</v>
      </c>
      <c r="J1384" s="1">
        <f t="shared" si="866"/>
        <v>0.14658099767898497</v>
      </c>
      <c r="K1384" s="1">
        <f t="shared" si="866"/>
        <v>0.15422059180640663</v>
      </c>
    </row>
    <row r="1385" spans="2:11" x14ac:dyDescent="0.3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7.8235828164578913E-2</v>
      </c>
      <c r="H1385" s="1">
        <f t="shared" si="867"/>
        <v>7.8236032537906647E-2</v>
      </c>
      <c r="I1385" s="1">
        <f t="shared" si="867"/>
        <v>7.8239637375694324E-2</v>
      </c>
      <c r="J1385" s="1">
        <f t="shared" si="867"/>
        <v>9.5863151461876489E-2</v>
      </c>
      <c r="K1385" s="1">
        <f t="shared" si="867"/>
        <v>0.10707064917539996</v>
      </c>
    </row>
    <row r="1386" spans="2:11" x14ac:dyDescent="0.3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3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13.968680714886794</v>
      </c>
      <c r="G1387" s="1">
        <f t="shared" ref="G1387:K1387" si="869">IFERROR(G1363/G1334,"-")</f>
        <v>11.189596541502654</v>
      </c>
      <c r="H1387" s="1">
        <f t="shared" si="869"/>
        <v>7.0209702814264245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0.12391916748597526</v>
      </c>
      <c r="G1388" s="1">
        <f t="shared" si="870"/>
        <v>0.12521593572354914</v>
      </c>
      <c r="H1388" s="1">
        <f t="shared" si="870"/>
        <v>0.13540442985250936</v>
      </c>
      <c r="I1388" s="1">
        <f t="shared" si="870"/>
        <v>0.14192099294092997</v>
      </c>
      <c r="J1388" s="1">
        <f t="shared" si="870"/>
        <v>0.15598299882252095</v>
      </c>
      <c r="K1388" s="1">
        <f t="shared" si="870"/>
        <v>0.16035367324729896</v>
      </c>
    </row>
    <row r="1389" spans="2:11" x14ac:dyDescent="0.3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8.7465847585616527E-2</v>
      </c>
      <c r="G1389" s="1">
        <f t="shared" si="871"/>
        <v>8.8313745826292284E-2</v>
      </c>
      <c r="H1389" s="1">
        <f t="shared" si="871"/>
        <v>9.5109324711401544E-2</v>
      </c>
      <c r="I1389" s="1">
        <f t="shared" si="871"/>
        <v>0.10006802045469991</v>
      </c>
      <c r="J1389" s="1">
        <f t="shared" si="871"/>
        <v>0.10311051194541376</v>
      </c>
      <c r="K1389" s="1">
        <f t="shared" si="871"/>
        <v>0.11519121974239664</v>
      </c>
    </row>
    <row r="1390" spans="2:11" x14ac:dyDescent="0.3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5.7949527986548545E-2</v>
      </c>
      <c r="G1390" s="1">
        <f t="shared" si="872"/>
        <v>5.8966784929622915E-2</v>
      </c>
      <c r="H1390" s="1">
        <f t="shared" si="872"/>
        <v>6.2352675166173641E-2</v>
      </c>
      <c r="I1390" s="1">
        <f t="shared" si="872"/>
        <v>6.6339207375208778E-2</v>
      </c>
      <c r="J1390" s="1">
        <f t="shared" si="872"/>
        <v>7.3321813973713235E-2</v>
      </c>
      <c r="K1390" s="1">
        <f t="shared" si="872"/>
        <v>7.8124466437089521E-2</v>
      </c>
    </row>
    <row r="1391" spans="2:11" x14ac:dyDescent="0.3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3.8646481387947518E-2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3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13.968680714886807</v>
      </c>
      <c r="G1392" s="1">
        <f t="shared" ref="G1392:K1392" si="874">IFERROR(G1368/G1344,"-")</f>
        <v>11.186996076539085</v>
      </c>
      <c r="H1392" s="1">
        <f t="shared" si="874"/>
        <v>7.014469119017483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0.12023751974847231</v>
      </c>
      <c r="H1393" s="1">
        <f t="shared" si="875"/>
        <v>0.12659789972235985</v>
      </c>
      <c r="I1393" s="1">
        <f t="shared" si="875"/>
        <v>0.13087578672922787</v>
      </c>
      <c r="J1393" s="1">
        <f t="shared" si="875"/>
        <v>0.14794994668729419</v>
      </c>
      <c r="K1393" s="1">
        <f t="shared" si="875"/>
        <v>0.15808630299920251</v>
      </c>
    </row>
    <row r="1394" spans="2:11" x14ac:dyDescent="0.3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 t="str">
        <f t="shared" si="876"/>
        <v>-</v>
      </c>
      <c r="H1394" s="1">
        <f t="shared" si="876"/>
        <v>8.9395409951397178E-2</v>
      </c>
      <c r="I1394" s="1">
        <f t="shared" si="876"/>
        <v>9.1822902378557461E-2</v>
      </c>
      <c r="J1394" s="1">
        <f t="shared" si="876"/>
        <v>0.10375811155774119</v>
      </c>
      <c r="K1394" s="1">
        <f t="shared" si="876"/>
        <v>0.1104020644626857</v>
      </c>
    </row>
    <row r="1395" spans="2:11" x14ac:dyDescent="0.3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 t="str">
        <f t="shared" si="877"/>
        <v>-</v>
      </c>
      <c r="H1395" s="1">
        <f t="shared" si="877"/>
        <v>5.9356626680559528E-2</v>
      </c>
      <c r="I1395" s="1">
        <f t="shared" si="877"/>
        <v>5.9392793081356997E-2</v>
      </c>
      <c r="J1395" s="1">
        <f t="shared" si="877"/>
        <v>6.8893322121412234E-2</v>
      </c>
      <c r="K1395" s="1">
        <f t="shared" si="877"/>
        <v>7.7228694226908437E-2</v>
      </c>
    </row>
    <row r="1396" spans="2:11" x14ac:dyDescent="0.3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3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0.81385829072882832</v>
      </c>
      <c r="G1397" s="3">
        <f t="shared" ref="G1397" si="879">G1398+G1404+G1409+G1423</f>
        <v>0.68881812645539342</v>
      </c>
      <c r="H1397" s="3">
        <f t="shared" ref="H1397" si="880">H1398+H1404+H1409+H1423</f>
        <v>0.92339563308487227</v>
      </c>
      <c r="I1397" s="3">
        <f t="shared" ref="I1397" si="881">I1398+I1404+I1409+I1423</f>
        <v>1.1996413132006742</v>
      </c>
      <c r="J1397" s="3">
        <f t="shared" ref="J1397" si="882">J1398+J1404+J1409+J1423</f>
        <v>0.88991962184403917</v>
      </c>
      <c r="K1397" s="3">
        <f t="shared" ref="K1397" si="883">K1398+K1404+K1409+K1423</f>
        <v>0.77273104319734631</v>
      </c>
    </row>
    <row r="1398" spans="2:11" x14ac:dyDescent="0.3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9.4709944810259948E-4</v>
      </c>
      <c r="G1398" s="1">
        <f t="shared" ref="G1398" si="884">SUM(G1399:G1403)</f>
        <v>1.4389727838532828E-3</v>
      </c>
      <c r="H1398" s="1">
        <f t="shared" ref="H1398" si="885">SUM(H1399:H1403)</f>
        <v>1.3832484912400286E-3</v>
      </c>
      <c r="I1398" s="1">
        <f t="shared" ref="I1398" si="886">SUM(I1399:I1403)</f>
        <v>1.1776504126473884E-3</v>
      </c>
      <c r="J1398" s="1">
        <f t="shared" ref="J1398" si="887">SUM(J1399:J1403)</f>
        <v>2.0220491606346161E-2</v>
      </c>
      <c r="K1398" s="1">
        <f t="shared" ref="K1398" si="888">SUM(K1399:K1403)</f>
        <v>1.7358240994301492E-2</v>
      </c>
    </row>
    <row r="1399" spans="2:11" x14ac:dyDescent="0.3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1.5614726482473764E-4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1.2133792968454524E-4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1.7377861843402985E-4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7.0393801058339558E-4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1.2550933791193453E-2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1.3892738778074367E-2</v>
      </c>
    </row>
    <row r="1401" spans="2:11" x14ac:dyDescent="0.3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5.7347180768809532E-4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6.5845149481623985E-4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6.4233064405676895E-4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2.4441556471591975E-4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7.3519532217501899E-3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3.2921468970974568E-3</v>
      </c>
    </row>
    <row r="1402" spans="2:11" x14ac:dyDescent="0.3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2.174803755897666E-4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6.5918335935249755E-4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5.606692952121378E-4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2.2573545427394674E-4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3.097064486843588E-4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1.7168029081697248E-4</v>
      </c>
    </row>
    <row r="1403" spans="2:11" x14ac:dyDescent="0.3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6.469933537091879E-6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3.5613830741261636E-6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7.8981447181566101E-6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1.6750283126951661E-6</v>
      </c>
    </row>
    <row r="1404" spans="2:11" x14ac:dyDescent="0.3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9.5002458189537024E-6</v>
      </c>
      <c r="J1404" s="1">
        <f t="shared" ref="J1404" si="894">SUM(J1405:J1408)</f>
        <v>9.4032318554924345E-6</v>
      </c>
      <c r="K1404" s="1">
        <f t="shared" ref="K1404" si="895">SUM(K1405:K1408)</f>
        <v>1.4325573678806156E-5</v>
      </c>
    </row>
    <row r="1405" spans="2:11" x14ac:dyDescent="0.3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6.0241918652744915E-6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1.8468926289507089E-6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2.8429105721127834E-6</v>
      </c>
    </row>
    <row r="1406" spans="2:11" x14ac:dyDescent="0.3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2.9820419184261294E-6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4.3353474329023052E-6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4.7281733211229545E-6</v>
      </c>
    </row>
    <row r="1407" spans="2:11" x14ac:dyDescent="0.3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4.9401203525308157E-7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3.22099179363942E-6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6.7544897855704182E-6</v>
      </c>
    </row>
    <row r="1408" spans="2:11" x14ac:dyDescent="0.3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0.81277380215030304</v>
      </c>
      <c r="G1409" s="1">
        <f t="shared" ref="G1409:K1409" si="896">SUM(G1414:G1422)</f>
        <v>0.68724020873504144</v>
      </c>
      <c r="H1409" s="1">
        <f t="shared" si="896"/>
        <v>0.9023637334973369</v>
      </c>
      <c r="I1409" s="1">
        <f t="shared" si="896"/>
        <v>1.1784478052692029</v>
      </c>
      <c r="J1409" s="1">
        <f t="shared" si="896"/>
        <v>0.82140652961220739</v>
      </c>
      <c r="K1409" s="1">
        <f t="shared" si="896"/>
        <v>0.66388313286448508</v>
      </c>
    </row>
    <row r="1410" spans="2:11" x14ac:dyDescent="0.3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0.79331115793185558</v>
      </c>
      <c r="G1410" s="1">
        <f t="shared" ref="G1410" si="897">G1409-G1411</f>
        <v>0.66886543901812889</v>
      </c>
      <c r="H1410" s="1">
        <f t="shared" ref="H1410" si="898">H1409-H1411</f>
        <v>0.87308060287036304</v>
      </c>
      <c r="I1410" s="1">
        <f t="shared" ref="I1410" si="899">I1409-I1411</f>
        <v>1.1384172496965486</v>
      </c>
      <c r="J1410" s="1">
        <f t="shared" ref="J1410" si="900">J1409-J1411</f>
        <v>0.80424574537968119</v>
      </c>
      <c r="K1410" s="1">
        <f t="shared" ref="K1410" si="901">K1409-K1411</f>
        <v>0.64838906411489927</v>
      </c>
    </row>
    <row r="1411" spans="2:11" x14ac:dyDescent="0.3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1.9462644218447459E-2</v>
      </c>
      <c r="G1411" s="1">
        <f t="shared" ref="G1411" si="902">SUM(G1412:G1413)</f>
        <v>1.8374769716912515E-2</v>
      </c>
      <c r="H1411" s="1">
        <f t="shared" ref="H1411" si="903">SUM(H1412:H1413)</f>
        <v>2.9283130626973866E-2</v>
      </c>
      <c r="I1411" s="1">
        <f t="shared" ref="I1411" si="904">SUM(I1412:I1413)</f>
        <v>4.0030555572654371E-2</v>
      </c>
      <c r="J1411" s="1">
        <f t="shared" ref="J1411" si="905">SUM(J1412:J1413)</f>
        <v>1.716078423252625E-2</v>
      </c>
      <c r="K1411" s="1">
        <f t="shared" ref="K1411" si="906">SUM(K1412:K1413)</f>
        <v>1.5494068749585851E-2</v>
      </c>
    </row>
    <row r="1412" spans="2:11" x14ac:dyDescent="0.3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1.9462644218447459E-2</v>
      </c>
      <c r="G1412" s="1">
        <f>[1]Transport!C$26/SUM([1]Transport!C$22,[1]Transport!C$26)*G1409*(G$33+G$580)/(G$33+G$580+G$36)</f>
        <v>1.8374769716912515E-2</v>
      </c>
      <c r="H1412" s="1">
        <f>[1]Transport!D$26/SUM([1]Transport!D$22,[1]Transport!D$26)*H1409*(H$33+H$580)/(H$33+H$580+H$36)</f>
        <v>2.9283130626973866E-2</v>
      </c>
      <c r="I1412" s="1">
        <f>[1]Transport!E$26/SUM([1]Transport!E$22,[1]Transport!E$26)*I1409*(I$33+I$580)/(I$33+I$580+I$36)</f>
        <v>4.0030555572654371E-2</v>
      </c>
      <c r="J1412" s="1">
        <f>[1]Transport!F$26/SUM([1]Transport!F$22,[1]Transport!F$26)*J1409*(J$33+J$580)/(J$33+J$580+J$36)</f>
        <v>1.7159222732371734E-2</v>
      </c>
      <c r="K1412" s="1">
        <f>[1]Transport!G$26/SUM([1]Transport!G$22,[1]Transport!G$26)*K1409*(K$33+K$580)/(K$33+K$580+K$36)</f>
        <v>1.5494068749585851E-2</v>
      </c>
    </row>
    <row r="1413" spans="2:11" x14ac:dyDescent="0.3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1.5615001545163004E-6</v>
      </c>
      <c r="K1413" s="1">
        <f>(K$36+K$716)/([1]Transport!G$22+[1]Transport!G$26)*K1409</f>
        <v>0</v>
      </c>
    </row>
    <row r="1414" spans="2:11" x14ac:dyDescent="0.3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0.24411312709941782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7.0030017252876173E-4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3.9651759038165365E-4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0.14673743811756348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0.21767030037358501</v>
      </c>
    </row>
    <row r="1415" spans="2:11" x14ac:dyDescent="0.3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0.23169393118371659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0.23173457453837842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0.20115867901557466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0.362685422582743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0.35074110640429124</v>
      </c>
    </row>
    <row r="1416" spans="2:11" x14ac:dyDescent="0.3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3.7985650925795152E-2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3.8001826654374016E-2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2.2609002912543835E-2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9.2878056187697039E-2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4.6083356276316018E-2</v>
      </c>
    </row>
    <row r="1417" spans="2:11" x14ac:dyDescent="0.3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6.0277396164888052E-3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6.013156535489457E-3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5.969237373598414E-3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0.11354056621688007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3.2207962258349427E-4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0.36133644739954174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0.46525014302079254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0.18466235778932794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4.8592134216448396E-2</v>
      </c>
    </row>
    <row r="1420" spans="2:11" x14ac:dyDescent="0.3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0.51970314808235207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9.086478767213213E-2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0.17792406084202111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0.34627181106122962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3.3464594639566664E-2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5.4117881781601523E-4</v>
      </c>
    </row>
    <row r="1421" spans="2:11" x14ac:dyDescent="0.3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0.16126612790617978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7.6247475695906772E-2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8.6697286516894484E-2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0.14276165166868074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9.7866029530927216E-4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2.5505677602841311E-4</v>
      </c>
    </row>
    <row r="1422" spans="2:11" x14ac:dyDescent="0.3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1.2236220328402341E-2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1.3738913042275722E-4</v>
      </c>
      <c r="G1423" s="1">
        <f t="shared" ref="G1423" si="907">SUM(G1428:G1432)</f>
        <v>1.3894493649868945E-4</v>
      </c>
      <c r="H1423" s="1">
        <f t="shared" ref="H1423" si="908">SUM(H1428:H1432)</f>
        <v>1.9648651096295336E-2</v>
      </c>
      <c r="I1423" s="1">
        <f t="shared" ref="I1423" si="909">SUM(I1428:I1432)</f>
        <v>2.0006357273004819E-2</v>
      </c>
      <c r="J1423" s="1">
        <f t="shared" ref="J1423" si="910">SUM(J1428:J1432)</f>
        <v>4.8283197393630038E-2</v>
      </c>
      <c r="K1423" s="1">
        <f t="shared" ref="K1423" si="911">SUM(K1428:K1432)</f>
        <v>9.1475343764880979E-2</v>
      </c>
    </row>
    <row r="1424" spans="2:11" x14ac:dyDescent="0.3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1.2683591790681292E-4</v>
      </c>
      <c r="G1424" s="1">
        <f t="shared" ref="G1424" si="912">G1423-G1425</f>
        <v>1.2566801391229417E-4</v>
      </c>
      <c r="H1424" s="1">
        <f t="shared" ref="H1424" si="913">H1423-H1425</f>
        <v>1.8045082631392928E-2</v>
      </c>
      <c r="I1424" s="1">
        <f t="shared" ref="I1424" si="914">I1423-I1425</f>
        <v>1.8115496864079095E-2</v>
      </c>
      <c r="J1424" s="1">
        <f t="shared" ref="J1424" si="915">J1423-J1425</f>
        <v>3.8118442124037304E-2</v>
      </c>
      <c r="K1424" s="1">
        <f t="shared" ref="K1424" si="916">K1423-K1425</f>
        <v>7.2047492145319025E-2</v>
      </c>
    </row>
    <row r="1425" spans="2:11" x14ac:dyDescent="0.3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1.0553212515944306E-5</v>
      </c>
      <c r="G1425" s="1">
        <f t="shared" ref="G1425" si="917">SUM(G1426:G1427)</f>
        <v>1.3276922586395261E-5</v>
      </c>
      <c r="H1425" s="1">
        <f t="shared" ref="H1425" si="918">SUM(H1426:H1427)</f>
        <v>1.6035684649024079E-3</v>
      </c>
      <c r="I1425" s="1">
        <f t="shared" ref="I1425" si="919">SUM(I1426:I1427)</f>
        <v>1.890860408925726E-3</v>
      </c>
      <c r="J1425" s="1">
        <f t="shared" ref="J1425" si="920">SUM(J1426:J1427)</f>
        <v>1.0164755269592736E-2</v>
      </c>
      <c r="K1425" s="1">
        <f t="shared" ref="K1425" si="921">SUM(K1426:K1427)</f>
        <v>1.9427851619561953E-2</v>
      </c>
    </row>
    <row r="1426" spans="2:11" x14ac:dyDescent="0.3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1.0553212515944306E-5</v>
      </c>
      <c r="G1426" s="1">
        <f>[1]Transport!C$27/SUM([1]Transport!C$24,[1]Transport!C$27)*G1423*(G$45+G$612)/(G$45+G$612+G$47)</f>
        <v>1.3276922586395261E-5</v>
      </c>
      <c r="H1426" s="1">
        <f>[1]Transport!D$27/SUM([1]Transport!D$24,[1]Transport!D$27)*H1423*(H$45+H$612)/(H$45+H$612+H$47)</f>
        <v>1.6035684649024079E-3</v>
      </c>
      <c r="I1426" s="1">
        <f>[1]Transport!E$27/SUM([1]Transport!E$24,[1]Transport!E$27)*I1423*(I$45+I$612)/(I$45+I$612+I$47)</f>
        <v>1.890860408925726E-3</v>
      </c>
      <c r="J1426" s="1">
        <f>[1]Transport!F$27/SUM([1]Transport!F$24,[1]Transport!F$27)*J1423*(J$45+J$612)/(J$45+J$612+J$47)</f>
        <v>1.0164755269592736E-2</v>
      </c>
      <c r="K1426" s="1">
        <f>[1]Transport!G$27/SUM([1]Transport!G$24,[1]Transport!G$27)*K1423*(K$45+K$612)/(K$45+K$612+K$47)</f>
        <v>1.9427851619561953E-2</v>
      </c>
    </row>
    <row r="1427" spans="2:11" x14ac:dyDescent="0.3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</v>
      </c>
      <c r="K1427" s="1">
        <f>(K$47+K$714)/([1]Transport!G$24+[1]Transport!G$27)*K1423</f>
        <v>0</v>
      </c>
    </row>
    <row r="1428" spans="2:11" x14ac:dyDescent="0.3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1.3738913042275722E-4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1.3725143888882607E-4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1.36334283641568E-4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1.6934976098633784E-6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1.2119514714466835E-4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1.6292690869496756E-4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2.3616169990246525E-4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1.2140084244020105E-4</v>
      </c>
    </row>
    <row r="1430" spans="2:11" x14ac:dyDescent="0.3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2.4988770334694299E-4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3.6975541527795031E-4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4.9205411731369957E-4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2.6576842693642268E-4</v>
      </c>
    </row>
    <row r="1431" spans="2:11" x14ac:dyDescent="0.3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1.9141233962162156E-2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1.9473674949031902E-2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4.7554981576413871E-2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9.1088174495504354E-2</v>
      </c>
    </row>
    <row r="1432" spans="2:11" x14ac:dyDescent="0.3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0.13094561420632858</v>
      </c>
      <c r="G1433" s="3">
        <f t="shared" ref="G1433" si="922">SUM(G1434:G1456)</f>
        <v>0.13163993662398982</v>
      </c>
      <c r="H1433" s="3">
        <f t="shared" ref="H1433" si="923">SUM(H1434:H1456)</f>
        <v>0.1326829466837478</v>
      </c>
      <c r="I1433" s="3">
        <f t="shared" ref="I1433" si="924">SUM(I1434:I1456)</f>
        <v>0.13441771804202174</v>
      </c>
      <c r="J1433" s="3">
        <f t="shared" ref="J1433" si="925">SUM(J1434:J1456)</f>
        <v>0.13473361647556159</v>
      </c>
      <c r="K1433" s="3">
        <f t="shared" ref="K1433" si="926">SUM(K1434:K1456)</f>
        <v>0.13115485085729284</v>
      </c>
    </row>
    <row r="1434" spans="2:11" x14ac:dyDescent="0.3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5.9131910045153662E-5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4.6621774891612702E-5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6.8483069569978753E-5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3.1149977402974261E-4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6.0018389204221177E-3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7.3399537341672493E-3</v>
      </c>
    </row>
    <row r="1436" spans="2:11" x14ac:dyDescent="0.3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1.5780837631710964E-4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1.8419042713755128E-4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1.8023882460519296E-4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7.244360275286773E-5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2.5562520915950794E-3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1.2037339042065753E-3</v>
      </c>
    </row>
    <row r="1437" spans="2:11" x14ac:dyDescent="0.3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3.9792472865401588E-5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1.2212580094466077E-4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1.0388514990286128E-4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4.2680670594621775E-5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7.2377697303124776E-5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4.3614367156135105E-5</v>
      </c>
    </row>
    <row r="1438" spans="2:11" x14ac:dyDescent="0.3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8.4059866330868979E-7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5.1363345500211193E-7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1.2609212075134947E-6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2.9392751254911972E-7</v>
      </c>
    </row>
    <row r="1439" spans="2:11" x14ac:dyDescent="0.3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1.4120811863068704E-6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4.7489857916602119E-7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8.626554867963807E-7</v>
      </c>
    </row>
    <row r="1440" spans="2:11" x14ac:dyDescent="0.3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5.0426780473964333E-7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8.0602653695612402E-7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1.034585262312356E-6</v>
      </c>
    </row>
    <row r="1441" spans="2:11" x14ac:dyDescent="0.3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5.5876906626734906E-8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4.0426514495997332E-7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9.9013966209108922E-7</v>
      </c>
    </row>
    <row r="1442" spans="2:11" x14ac:dyDescent="0.3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3.9671727427538085E-2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1.1452305345840574E-4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6.9403480485888964E-5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2.9434025340116254E-2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4.7940972448789927E-2</v>
      </c>
    </row>
    <row r="1444" spans="2:11" x14ac:dyDescent="0.3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2.6990937610333433E-2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2.6995940887677226E-2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2.3435924983883364E-2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5.1480079522494282E-2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5.4717824045076552E-2</v>
      </c>
    </row>
    <row r="1445" spans="2:11" x14ac:dyDescent="0.3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2.9718388585501911E-3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2.9731769914658956E-3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1.7697700527660211E-3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8.889584217802244E-3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4.8835220852688011E-3</v>
      </c>
    </row>
    <row r="1446" spans="2:11" x14ac:dyDescent="0.3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5.9977513672884848E-2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4.7983345464084538E-2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2.9989103762152747E-2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1.406985244148201E-2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4.0353214646306559E-5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4.8925007720563955E-2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6.4326806860909275E-2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2.9410169876164297E-2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7.8581739211769554E-3</v>
      </c>
    </row>
    <row r="1449" spans="2:11" x14ac:dyDescent="0.3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4.5456276339936201E-2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8.0857045457626859E-3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1.6369110567539667E-2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3.3866617905044256E-2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3.4538649616842744E-3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6.1769681662035477E-5</v>
      </c>
    </row>
    <row r="1450" spans="2:11" x14ac:dyDescent="0.3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9.3452959923814895E-3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4.4480609291614546E-3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5.1048614952297917E-3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9.3073529080759856E-3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7.1690324604276401E-5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1.9885970046547893E-5</v>
      </c>
    </row>
    <row r="1451" spans="2:11" x14ac:dyDescent="0.3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4.7288686118042509E-4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1.3670561392359361E-3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1.0948269489870007E-3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6.8393724229934923E-4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2.0362195230993818E-7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1.5340028639380183E-5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2.1295033356278855E-5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3.4965762561800714E-5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1.9244045362335874E-5</v>
      </c>
    </row>
    <row r="1454" spans="2:11" x14ac:dyDescent="0.3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2.2338213482741493E-5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3.3936150860792712E-5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5.1012020701273648E-5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2.93811043951244E-5</v>
      </c>
    </row>
    <row r="1455" spans="2:11" x14ac:dyDescent="0.3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1.1361590784973083E-3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1.1575007599099866E-3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3.2748096286440028E-3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7.0335942420608243E-3</v>
      </c>
    </row>
    <row r="1456" spans="2:11" x14ac:dyDescent="0.3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0.37869321701871839</v>
      </c>
      <c r="G1459" s="1">
        <f t="shared" si="933"/>
        <v>0.38423084201964008</v>
      </c>
      <c r="H1459" s="1">
        <f t="shared" si="933"/>
        <v>0.39408225354246568</v>
      </c>
      <c r="I1459" s="1">
        <f t="shared" si="933"/>
        <v>0.44251023434802744</v>
      </c>
      <c r="J1459" s="1">
        <f t="shared" si="933"/>
        <v>0.47819859623778721</v>
      </c>
      <c r="K1459" s="1">
        <f t="shared" si="933"/>
        <v>0.52833021993843454</v>
      </c>
    </row>
    <row r="1460" spans="2:11" x14ac:dyDescent="0.3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0.27518070496490699</v>
      </c>
      <c r="G1460" s="1">
        <f t="shared" si="934"/>
        <v>0.27973271924753546</v>
      </c>
      <c r="H1460" s="1">
        <f t="shared" si="934"/>
        <v>0.28060131689632345</v>
      </c>
      <c r="I1460" s="1">
        <f t="shared" si="934"/>
        <v>0.29639521049761197</v>
      </c>
      <c r="J1460" s="1">
        <f t="shared" si="934"/>
        <v>0.34769700166652362</v>
      </c>
      <c r="K1460" s="1">
        <f t="shared" si="934"/>
        <v>0.36563796872729321</v>
      </c>
    </row>
    <row r="1461" spans="2:11" x14ac:dyDescent="0.3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0.18297040713439891</v>
      </c>
      <c r="G1461" s="1">
        <f t="shared" si="935"/>
        <v>0.18526833120396496</v>
      </c>
      <c r="H1461" s="1">
        <f t="shared" si="935"/>
        <v>0.18528774589583108</v>
      </c>
      <c r="I1461" s="1">
        <f t="shared" si="935"/>
        <v>0.18907384633884589</v>
      </c>
      <c r="J1461" s="1">
        <f t="shared" si="935"/>
        <v>0.23369774058818327</v>
      </c>
      <c r="K1461" s="1">
        <f t="shared" si="935"/>
        <v>0.25404411274344918</v>
      </c>
    </row>
    <row r="1462" spans="2:11" x14ac:dyDescent="0.3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 t="str">
        <f t="shared" si="936"/>
        <v>-</v>
      </c>
      <c r="H1462" s="1">
        <f t="shared" si="936"/>
        <v>0.12992384828832787</v>
      </c>
      <c r="I1462" s="1">
        <f t="shared" si="936"/>
        <v>0.14422302917473692</v>
      </c>
      <c r="J1462" s="1">
        <f t="shared" si="936"/>
        <v>0.15964777204130387</v>
      </c>
      <c r="K1462" s="1">
        <f t="shared" si="936"/>
        <v>0.17547614587850299</v>
      </c>
    </row>
    <row r="1463" spans="2:11" x14ac:dyDescent="0.3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0.23440176174444091</v>
      </c>
      <c r="J1463" s="1">
        <f t="shared" si="937"/>
        <v>0.25713383210361795</v>
      </c>
      <c r="K1463" s="1">
        <f t="shared" si="937"/>
        <v>0.3034409507138579</v>
      </c>
    </row>
    <row r="1464" spans="2:11" x14ac:dyDescent="0.3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0.16910151451049596</v>
      </c>
      <c r="J1464" s="1">
        <f t="shared" si="938"/>
        <v>0.18591970988044396</v>
      </c>
      <c r="K1464" s="1">
        <f t="shared" si="938"/>
        <v>0.21881288862453102</v>
      </c>
    </row>
    <row r="1465" spans="2:11" x14ac:dyDescent="0.3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0.11310839137372282</v>
      </c>
      <c r="J1465" s="1">
        <f t="shared" si="939"/>
        <v>0.12550952342017346</v>
      </c>
      <c r="K1465" s="1">
        <f t="shared" si="939"/>
        <v>0.14658985260534696</v>
      </c>
    </row>
    <row r="1466" spans="2:11" x14ac:dyDescent="0.3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3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0.16353423567620529</v>
      </c>
      <c r="I1467" s="1">
        <f t="shared" si="941"/>
        <v>0.17503253870550145</v>
      </c>
      <c r="J1467" s="1">
        <f t="shared" si="941"/>
        <v>0.20058974531458171</v>
      </c>
      <c r="K1467" s="1">
        <f t="shared" si="941"/>
        <v>0.22024581381341135</v>
      </c>
    </row>
    <row r="1468" spans="2:11" x14ac:dyDescent="0.3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0.11649393435744143</v>
      </c>
      <c r="H1468" s="1">
        <f t="shared" si="942"/>
        <v>0.1164950933258616</v>
      </c>
      <c r="I1468" s="1">
        <f t="shared" si="942"/>
        <v>0.11650466735302455</v>
      </c>
      <c r="J1468" s="1">
        <f t="shared" si="942"/>
        <v>0.14194140794492402</v>
      </c>
      <c r="K1468" s="1">
        <f t="shared" si="942"/>
        <v>0.15600630506651983</v>
      </c>
    </row>
    <row r="1469" spans="2:11" x14ac:dyDescent="0.3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7.823582816457901E-2</v>
      </c>
      <c r="H1469" s="1">
        <f t="shared" si="943"/>
        <v>7.8237738898892711E-2</v>
      </c>
      <c r="I1469" s="1">
        <f t="shared" si="943"/>
        <v>7.8277226979528783E-2</v>
      </c>
      <c r="J1469" s="1">
        <f t="shared" si="943"/>
        <v>9.5712427484887327E-2</v>
      </c>
      <c r="K1469" s="1">
        <f t="shared" si="943"/>
        <v>0.10597149339529829</v>
      </c>
    </row>
    <row r="1470" spans="2:11" x14ac:dyDescent="0.3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3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9.950249594195661</v>
      </c>
      <c r="G1471" s="1">
        <f t="shared" ref="G1471:K1471" si="945">IFERROR(G1447/G1418,"-")</f>
        <v>7.9797266512003091</v>
      </c>
      <c r="H1471" s="1">
        <f t="shared" si="945"/>
        <v>5.0239422367072866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0.12391916748597512</v>
      </c>
      <c r="G1472" s="1">
        <f t="shared" si="946"/>
        <v>0.12528956139050865</v>
      </c>
      <c r="H1472" s="1">
        <f t="shared" si="946"/>
        <v>0.13540014596552988</v>
      </c>
      <c r="I1472" s="1">
        <f t="shared" si="946"/>
        <v>0.13826284166888356</v>
      </c>
      <c r="J1472" s="1">
        <f t="shared" si="946"/>
        <v>0.15926456386805637</v>
      </c>
      <c r="K1472" s="1">
        <f t="shared" si="946"/>
        <v>0.16171699489826011</v>
      </c>
    </row>
    <row r="1473" spans="2:11" x14ac:dyDescent="0.3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8.7465847585616721E-2</v>
      </c>
      <c r="G1473" s="1">
        <f t="shared" si="947"/>
        <v>8.898611610625641E-2</v>
      </c>
      <c r="H1473" s="1">
        <f t="shared" si="947"/>
        <v>9.2000545008208923E-2</v>
      </c>
      <c r="I1473" s="1">
        <f t="shared" si="947"/>
        <v>9.7803565936401854E-2</v>
      </c>
      <c r="J1473" s="1">
        <f t="shared" si="947"/>
        <v>0.10320952633326141</v>
      </c>
      <c r="K1473" s="1">
        <f t="shared" si="947"/>
        <v>0.11413913410601252</v>
      </c>
    </row>
    <row r="1474" spans="2:11" x14ac:dyDescent="0.3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5.7949527986548587E-2</v>
      </c>
      <c r="G1474" s="1">
        <f t="shared" si="948"/>
        <v>5.8337156588650733E-2</v>
      </c>
      <c r="H1474" s="1">
        <f t="shared" si="948"/>
        <v>5.8881444856235726E-2</v>
      </c>
      <c r="I1474" s="1">
        <f t="shared" si="948"/>
        <v>6.5195049225658733E-2</v>
      </c>
      <c r="J1474" s="1">
        <f t="shared" si="948"/>
        <v>7.3253533374030594E-2</v>
      </c>
      <c r="K1474" s="1">
        <f t="shared" si="948"/>
        <v>7.7966836859619887E-2</v>
      </c>
    </row>
    <row r="1475" spans="2:11" x14ac:dyDescent="0.3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3.8646481387947434E-2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3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9.9502495941956699</v>
      </c>
      <c r="G1476" s="1">
        <f t="shared" ref="G1476:K1476" si="950">IFERROR(G1452/G1428,"-")</f>
        <v>7.976797604823747</v>
      </c>
      <c r="H1476" s="1">
        <f t="shared" si="950"/>
        <v>5.0166196207658684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0.12023751974847205</v>
      </c>
      <c r="H1477" s="1">
        <f t="shared" si="951"/>
        <v>0.12657296105321017</v>
      </c>
      <c r="I1477" s="1">
        <f t="shared" si="951"/>
        <v>0.13070298532544741</v>
      </c>
      <c r="J1477" s="1">
        <f t="shared" si="951"/>
        <v>0.14805856570409837</v>
      </c>
      <c r="K1477" s="1">
        <f t="shared" si="951"/>
        <v>0.15851657184187168</v>
      </c>
    </row>
    <row r="1478" spans="2:11" x14ac:dyDescent="0.3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 t="str">
        <f t="shared" si="952"/>
        <v>-</v>
      </c>
      <c r="H1478" s="1">
        <f t="shared" si="952"/>
        <v>8.939300807341935E-2</v>
      </c>
      <c r="I1478" s="1">
        <f t="shared" si="952"/>
        <v>9.177999688059317E-2</v>
      </c>
      <c r="J1478" s="1">
        <f t="shared" si="952"/>
        <v>0.10367156559885449</v>
      </c>
      <c r="K1478" s="1">
        <f t="shared" si="952"/>
        <v>0.11055152312036286</v>
      </c>
    </row>
    <row r="1479" spans="2:11" x14ac:dyDescent="0.3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 t="str">
        <f t="shared" si="953"/>
        <v>-</v>
      </c>
      <c r="H1479" s="1">
        <f t="shared" si="953"/>
        <v>5.9356626680559632E-2</v>
      </c>
      <c r="I1479" s="1">
        <f t="shared" si="953"/>
        <v>5.9439256480324977E-2</v>
      </c>
      <c r="J1479" s="1">
        <f t="shared" si="953"/>
        <v>6.8863650454408537E-2</v>
      </c>
      <c r="K1479" s="1">
        <f t="shared" si="953"/>
        <v>7.7217424556114758E-2</v>
      </c>
    </row>
    <row r="1480" spans="2:11" x14ac:dyDescent="0.3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3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0.35085968857730543</v>
      </c>
      <c r="I1481" s="3">
        <f t="shared" si="955"/>
        <v>0.44923092922422131</v>
      </c>
      <c r="J1481" s="3">
        <f t="shared" si="955"/>
        <v>0.47084297205490083</v>
      </c>
      <c r="K1481" s="3">
        <f t="shared" si="955"/>
        <v>0.48657263887791485</v>
      </c>
    </row>
    <row r="1482" spans="2:11" x14ac:dyDescent="0.3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0.35085968857730543</v>
      </c>
      <c r="I1482" s="1">
        <f t="shared" si="956"/>
        <v>0.44923092922422131</v>
      </c>
      <c r="J1482" s="1">
        <f t="shared" si="956"/>
        <v>0.47084297205490083</v>
      </c>
      <c r="K1482" s="1">
        <f t="shared" si="956"/>
        <v>0.48657263887791485</v>
      </c>
    </row>
    <row r="1483" spans="2:11" x14ac:dyDescent="0.3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0.35085968857730543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0.44923092922422131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0.47084297205490083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0.48657263887791485</v>
      </c>
    </row>
    <row r="1484" spans="2:11" x14ac:dyDescent="0.3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2.8779804648019405E-2</v>
      </c>
      <c r="I1484" s="3">
        <f t="shared" si="960"/>
        <v>3.0438609296038813E-2</v>
      </c>
      <c r="J1484" s="3">
        <f t="shared" si="960"/>
        <v>3.190297981244189E-2</v>
      </c>
      <c r="K1484" s="3">
        <f t="shared" si="960"/>
        <v>3.2968777271244219E-2</v>
      </c>
    </row>
    <row r="1485" spans="2:11" x14ac:dyDescent="0.3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2.8779804648019405E-2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3.0438609296038813E-2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3.190297981244189E-2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3.2968777271244219E-2</v>
      </c>
    </row>
    <row r="1486" spans="2:11" x14ac:dyDescent="0.3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8.2026535350122748E-2</v>
      </c>
      <c r="I1487" s="1">
        <f t="shared" si="961"/>
        <v>6.7757154095786254E-2</v>
      </c>
      <c r="J1487" s="1">
        <f t="shared" si="961"/>
        <v>6.775715409578624E-2</v>
      </c>
      <c r="K1487" s="1">
        <f t="shared" si="961"/>
        <v>6.7757154095786226E-2</v>
      </c>
    </row>
    <row r="1488" spans="2:11" x14ac:dyDescent="0.3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0.65711323420804213</v>
      </c>
      <c r="I1488" s="3">
        <f t="shared" ref="I1488:I1489" si="964">I1489</f>
        <v>0.73537762511140381</v>
      </c>
      <c r="J1488" s="3">
        <f t="shared" ref="J1488:J1489" si="965">J1489</f>
        <v>0.77075589466020689</v>
      </c>
      <c r="K1488" s="3">
        <f t="shared" ref="K1488:K1489" si="966">K1489</f>
        <v>0.79650489000988933</v>
      </c>
    </row>
    <row r="1489" spans="2:11" x14ac:dyDescent="0.3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0.65711323420804213</v>
      </c>
      <c r="I1489" s="1">
        <f t="shared" si="964"/>
        <v>0.73537762511140381</v>
      </c>
      <c r="J1489" s="1">
        <f t="shared" si="965"/>
        <v>0.77075589466020689</v>
      </c>
      <c r="K1489" s="1">
        <f t="shared" si="966"/>
        <v>0.79650489000988933</v>
      </c>
    </row>
    <row r="1490" spans="2:11" x14ac:dyDescent="0.3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0.65711323420804213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0.73537762511140381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0.77075589466020689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0.79650489000988933</v>
      </c>
    </row>
    <row r="1491" spans="2:11" x14ac:dyDescent="0.3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3.5306769185097814E-2</v>
      </c>
      <c r="I1491" s="3">
        <f t="shared" ref="I1491" si="972">I1492</f>
        <v>3.7135538370195509E-2</v>
      </c>
      <c r="J1491" s="3">
        <f t="shared" ref="J1491" si="973">J1492</f>
        <v>3.8922091348472021E-2</v>
      </c>
      <c r="K1491" s="3">
        <f t="shared" ref="K1491" si="974">K1492</f>
        <v>4.0222379489081805E-2</v>
      </c>
    </row>
    <row r="1492" spans="2:11" x14ac:dyDescent="0.3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3.5306769185097814E-2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3.7135538370195509E-2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3.8922091348472021E-2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4.0222379489081805E-2</v>
      </c>
    </row>
    <row r="1493" spans="2:11" x14ac:dyDescent="0.3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5.3730114304652229E-2</v>
      </c>
      <c r="I1494" s="1">
        <f t="shared" si="975"/>
        <v>5.0498597050147906E-2</v>
      </c>
      <c r="J1494" s="1">
        <f t="shared" si="975"/>
        <v>5.0498597050147892E-2</v>
      </c>
      <c r="K1494" s="1">
        <f t="shared" si="975"/>
        <v>5.0498597050147941E-2</v>
      </c>
    </row>
    <row r="1495" spans="2:11" x14ac:dyDescent="0.3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2.3991583017642313</v>
      </c>
      <c r="G1495" s="3">
        <f t="shared" ref="G1495:K1495" si="976">SUM(G1496,G1501,G1506)</f>
        <v>1.5010323937774064</v>
      </c>
      <c r="H1495" s="3">
        <f t="shared" si="976"/>
        <v>1.2341266376334845</v>
      </c>
      <c r="I1495" s="3">
        <f t="shared" si="976"/>
        <v>0.97422576912375802</v>
      </c>
      <c r="J1495" s="3">
        <f t="shared" si="976"/>
        <v>0.95272021910617566</v>
      </c>
      <c r="K1495" s="3">
        <f t="shared" si="976"/>
        <v>0.88618694774154738</v>
      </c>
    </row>
    <row r="1496" spans="2:11" x14ac:dyDescent="0.3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2.0520782605315483E-3</v>
      </c>
      <c r="G1496" s="1">
        <f t="shared" ref="G1496:K1496" si="978">SUM(G1497:G1500)</f>
        <v>6.9104517300596677E-2</v>
      </c>
      <c r="H1496" s="1">
        <f t="shared" si="978"/>
        <v>6.9096891885394057E-2</v>
      </c>
      <c r="I1496" s="1">
        <f t="shared" si="978"/>
        <v>5.9526559395291084E-2</v>
      </c>
      <c r="J1496" s="1">
        <f t="shared" si="978"/>
        <v>1.735796885469878E-4</v>
      </c>
      <c r="K1496" s="1">
        <f t="shared" si="978"/>
        <v>8.4286949484909017E-5</v>
      </c>
    </row>
    <row r="1497" spans="2:11" x14ac:dyDescent="0.3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1.6024050072878152E-3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6.8535762298328098E-2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6.8536994526953707E-2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5.9026422260140265E-2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5.570742612704763E-5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3.6805512258477001E-5</v>
      </c>
    </row>
    <row r="1498" spans="2:11" x14ac:dyDescent="0.3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3.6329683761668666E-4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4.2336665957966324E-4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4.1607456764795159E-4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3.4971096154767399E-4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2.3028346887191982E-5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1.4987648776697344E-5</v>
      </c>
    </row>
    <row r="1499" spans="2:11" x14ac:dyDescent="0.3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7.5674937662359535E-5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1.1957809120759523E-4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1.1604312543868152E-4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1.2008984171196678E-4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5.5479316669309327E-5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1.1541893904341228E-5</v>
      </c>
    </row>
    <row r="1500" spans="2:11" x14ac:dyDescent="0.3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1.0701477964687212E-5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2.5810251481328612E-5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2.777966535372836E-5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3.033633189118329E-5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3.9364598863438865E-5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2.0951894545393441E-5</v>
      </c>
    </row>
    <row r="1501" spans="2:11" x14ac:dyDescent="0.3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1.2222065427008218E-5</v>
      </c>
      <c r="J1501" s="1">
        <f t="shared" si="982"/>
        <v>4.4004787506108576E-5</v>
      </c>
      <c r="K1501" s="1">
        <f t="shared" si="982"/>
        <v>3.4667776962149903E-5</v>
      </c>
    </row>
    <row r="1502" spans="2:11" x14ac:dyDescent="0.3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4.359508634502571E-6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1.6889890276076273E-5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1.1401769163830177E-5</v>
      </c>
    </row>
    <row r="1503" spans="2:11" x14ac:dyDescent="0.3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3.7119222035560044E-6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1.3043301416889962E-5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9.0110856057910976E-6</v>
      </c>
    </row>
    <row r="1504" spans="2:11" x14ac:dyDescent="0.3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2.8739872118030777E-6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9.4658098571168742E-6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8.9340171498535159E-6</v>
      </c>
    </row>
    <row r="1505" spans="2:11" x14ac:dyDescent="0.3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1.2766473771465632E-6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4.6057859560254723E-6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5.3209050426751111E-6</v>
      </c>
    </row>
    <row r="1506" spans="2:11" x14ac:dyDescent="0.3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2.3971062235037</v>
      </c>
      <c r="G1506" s="1">
        <f t="shared" ref="G1506:K1506" si="986">SUM(G1511:G1515)</f>
        <v>1.4319278764768097</v>
      </c>
      <c r="H1506" s="1">
        <f t="shared" si="986"/>
        <v>1.1650297457480905</v>
      </c>
      <c r="I1506" s="1">
        <f t="shared" si="986"/>
        <v>0.91468698766303991</v>
      </c>
      <c r="J1506" s="1">
        <f t="shared" si="986"/>
        <v>0.95250263463012252</v>
      </c>
      <c r="K1506" s="1">
        <f t="shared" si="986"/>
        <v>0.88606799301510031</v>
      </c>
    </row>
    <row r="1507" spans="2:11" x14ac:dyDescent="0.3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2.2658885401002502</v>
      </c>
      <c r="G1507" s="1">
        <f t="shared" ref="G1507:K1507" si="987">G1506-G1508</f>
        <v>1.3535438232508605</v>
      </c>
      <c r="H1507" s="1">
        <f t="shared" si="987"/>
        <v>1.1012550859109671</v>
      </c>
      <c r="I1507" s="1">
        <f t="shared" si="987"/>
        <v>0.86280482964214156</v>
      </c>
      <c r="J1507" s="1">
        <f t="shared" si="987"/>
        <v>0.87465615443051326</v>
      </c>
      <c r="K1507" s="1">
        <f t="shared" si="987"/>
        <v>0.79406962991305763</v>
      </c>
    </row>
    <row r="1508" spans="2:11" x14ac:dyDescent="0.3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0.13121768340344994</v>
      </c>
      <c r="G1508" s="1">
        <f t="shared" ref="G1508" si="990">SUM(G1509:G1510)</f>
        <v>7.8384053225949185E-2</v>
      </c>
      <c r="H1508" s="1">
        <f t="shared" ref="H1508" si="991">SUM(H1509:H1510)</f>
        <v>6.3774659837123382E-2</v>
      </c>
      <c r="I1508" s="1">
        <f t="shared" ref="I1508" si="992">SUM(I1509:I1510)</f>
        <v>5.1882158020898329E-2</v>
      </c>
      <c r="J1508" s="1">
        <f t="shared" ref="J1508" si="993">SUM(J1509:J1510)</f>
        <v>7.7846480199609311E-2</v>
      </c>
      <c r="K1508" s="1">
        <f t="shared" ref="K1508" si="994">SUM(K1509:K1510)</f>
        <v>9.1998363102042721E-2</v>
      </c>
    </row>
    <row r="1509" spans="2:11" x14ac:dyDescent="0.3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0.13121768340344994</v>
      </c>
      <c r="G1509" s="1">
        <f>[1]Transport!C$25/SUM([1]Transport!C$21,[1]Transport!C$25)*G1506*(G$34+G$598)/(G$34+G$598+G$37)</f>
        <v>7.8384053225949185E-2</v>
      </c>
      <c r="H1509" s="1">
        <f>[1]Transport!D$25/SUM([1]Transport!D$21,[1]Transport!D$25)*H1506*(H$34+H$598)/(H$34+H$598+H$37)</f>
        <v>6.3774659837123382E-2</v>
      </c>
      <c r="I1509" s="1">
        <f>[1]Transport!E$25/SUM([1]Transport!E$21,[1]Transport!E$25)*I1506*(I$34+I$598)/(I$34+I$598+I$37)</f>
        <v>5.1882158020898329E-2</v>
      </c>
      <c r="J1509" s="1">
        <f>[1]Transport!F$25/SUM([1]Transport!F$21,[1]Transport!F$25)*J1506*(J$34+J$598)/(J$34+J$598+J$37)</f>
        <v>7.7846480199609311E-2</v>
      </c>
      <c r="K1509" s="1">
        <f>[1]Transport!G$25/SUM([1]Transport!G$21,[1]Transport!G$25)*K1506*(K$34+K$598)/(K$34+K$598+K$37)</f>
        <v>9.1998363102042721E-2</v>
      </c>
    </row>
    <row r="1510" spans="2:11" x14ac:dyDescent="0.3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</v>
      </c>
      <c r="K1510" s="1">
        <f>(K$37+K$717)/([1]Transport!G$21+[1]Transport!G$25)*K1506</f>
        <v>0</v>
      </c>
    </row>
    <row r="1511" spans="2:11" x14ac:dyDescent="0.3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2.0973349419510288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1.3810430936069462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0.9509127829243339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0.45301483711743823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4.4345066077045255E-2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5.0238408310607878E-2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0.21343896192925815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0.4609855568983775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0.9521309169405392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0.88594732429684597</v>
      </c>
    </row>
    <row r="1513" spans="2:11" x14ac:dyDescent="0.3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0.11254061979373062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3.4416839505461343E-4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3.2747745825281873E-4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3.1859662076902872E-4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8.0157832395125875E-5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4.5678408659570382E-5</v>
      </c>
    </row>
    <row r="1514" spans="2:11" x14ac:dyDescent="0.3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0.11245451329721809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1.4236167395053519E-4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1.6736059308823819E-4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1.8206239077354471E-4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1.0417907098858679E-4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3.9465925943216797E-5</v>
      </c>
    </row>
    <row r="1515" spans="2:11" x14ac:dyDescent="0.3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3.0431082384677077E-2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1.5984449025073364E-4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1.83162843157317E-4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1.8593463568163197E-4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1.8738078619966208E-4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3.5524383651593818E-5</v>
      </c>
    </row>
    <row r="1516" spans="2:11" x14ac:dyDescent="0.3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1.7784976220242877E-2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0.76446552524824696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0.76447980427542062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0.65842228783131851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6.43358476058855E-4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4.33850041905561E-4</v>
      </c>
    </row>
    <row r="1518" spans="2:11" x14ac:dyDescent="0.3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2.283147826979668E-3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2.6616944398426671E-3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2.6161046177324274E-3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2.1997466369226152E-3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1.506589476002443E-4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9.9359573601275834E-5</v>
      </c>
    </row>
    <row r="1519" spans="2:11" x14ac:dyDescent="0.3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3.0952133725703599E-4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4.8966110543541502E-4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4.7536164002339441E-4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4.9230344122334175E-4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2.2942836036165799E-4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5.0088003974460564E-5</v>
      </c>
    </row>
    <row r="1520" spans="2:11" x14ac:dyDescent="0.3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4.029163688376566E-5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9.7405415259917415E-5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1.0505226207628581E-4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1.1506875151652279E-4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1.5112678177013974E-4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8.3166513963203712E-5</v>
      </c>
    </row>
    <row r="1521" spans="2:11" x14ac:dyDescent="0.3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2.0224274753121928E-5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8.0139524473363339E-5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5.5395750768189378E-5</v>
      </c>
    </row>
    <row r="1522" spans="2:11" x14ac:dyDescent="0.3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1.0025481871516976E-5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3.588715234436409E-5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2.5286447267124157E-5</v>
      </c>
    </row>
    <row r="1523" spans="2:11" x14ac:dyDescent="0.3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5.0600813745662479E-6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1.6939868608731028E-5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1.6275343238003892E-5</v>
      </c>
    </row>
    <row r="1524" spans="2:11" x14ac:dyDescent="0.3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1.9941757736261712E-6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7.3365385906026745E-6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8.6041341653574831E-6</v>
      </c>
    </row>
    <row r="1525" spans="2:11" x14ac:dyDescent="0.3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1.6173915214550441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1.0872100586240323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0.7715213433070871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0.38575628075826984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8.4605225790927885E-2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9.5902162705634814E-2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0.41506970229864137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0.9130007990454172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1.9635506312206013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1.9120311091583699</v>
      </c>
    </row>
    <row r="1527" spans="2:11" x14ac:dyDescent="0.3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0.12410562978904763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3.8024590496984291E-4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3.6249476579968543E-4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3.5421106384855828E-4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9.4738743934295595E-5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5.5520668443308609E-5</v>
      </c>
    </row>
    <row r="1528" spans="2:11" x14ac:dyDescent="0.3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8.2027356070831378E-2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1.0399622378569833E-4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1.2254653902153085E-4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1.3386684871000783E-4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7.869269577738716E-5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3.1361263242986505E-5</v>
      </c>
    </row>
    <row r="1529" spans="2:11" x14ac:dyDescent="0.3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2.0565376151133859E-2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1.0816467053332093E-4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1.2408092762514168E-4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1.261857702078218E-4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1.2788589231876646E-4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2.532896924845293E-5</v>
      </c>
    </row>
    <row r="1530" spans="2:11" x14ac:dyDescent="0.3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11.098927012431906</v>
      </c>
      <c r="G1531" s="1">
        <f t="shared" si="1000"/>
        <v>11.154257275502658</v>
      </c>
      <c r="H1531" s="1">
        <f t="shared" si="1000"/>
        <v>11.154265073219278</v>
      </c>
      <c r="I1531" s="1">
        <f t="shared" si="1000"/>
        <v>11.154704327657379</v>
      </c>
      <c r="J1531" s="1">
        <f t="shared" si="1000"/>
        <v>11.548881734216135</v>
      </c>
      <c r="K1531" s="1">
        <f t="shared" si="1000"/>
        <v>11.787637646739645</v>
      </c>
    </row>
    <row r="1532" spans="2:11" x14ac:dyDescent="0.3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6.2845243629359917</v>
      </c>
      <c r="G1532" s="1">
        <f t="shared" si="1000"/>
        <v>6.2869722487956716</v>
      </c>
      <c r="H1532" s="1">
        <f t="shared" si="1000"/>
        <v>6.2875859789295321</v>
      </c>
      <c r="I1532" s="1">
        <f t="shared" si="1000"/>
        <v>6.2901849778670345</v>
      </c>
      <c r="J1532" s="1">
        <f t="shared" si="1000"/>
        <v>6.5423257838815401</v>
      </c>
      <c r="K1532" s="1">
        <f t="shared" si="1000"/>
        <v>6.6294303450558019</v>
      </c>
    </row>
    <row r="1533" spans="2:11" x14ac:dyDescent="0.3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4.0901432735634859</v>
      </c>
      <c r="G1533" s="1">
        <f t="shared" si="1000"/>
        <v>4.0949065208386042</v>
      </c>
      <c r="H1533" s="1">
        <f t="shared" si="1000"/>
        <v>4.0964222415276188</v>
      </c>
      <c r="I1533" s="1">
        <f t="shared" si="1000"/>
        <v>4.0994594897054011</v>
      </c>
      <c r="J1533" s="1">
        <f t="shared" si="1000"/>
        <v>4.1353854758015745</v>
      </c>
      <c r="K1533" s="1">
        <f t="shared" si="1000"/>
        <v>4.3396694155732165</v>
      </c>
    </row>
    <row r="1534" spans="2:11" x14ac:dyDescent="0.3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3.7650534829600355</v>
      </c>
      <c r="G1534" s="1">
        <f t="shared" si="1000"/>
        <v>3.7739041531765563</v>
      </c>
      <c r="H1534" s="1">
        <f t="shared" si="1000"/>
        <v>3.7816244630242299</v>
      </c>
      <c r="I1534" s="1">
        <f t="shared" si="1000"/>
        <v>3.7931003632632807</v>
      </c>
      <c r="J1534" s="1">
        <f t="shared" si="1000"/>
        <v>3.8391546245503241</v>
      </c>
      <c r="K1534" s="1">
        <f t="shared" si="1000"/>
        <v>3.9694030429095015</v>
      </c>
    </row>
    <row r="1535" spans="2:11" x14ac:dyDescent="0.3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4.6391179485367759</v>
      </c>
      <c r="J1535" s="1">
        <f t="shared" si="1001"/>
        <v>4.7448220896305742</v>
      </c>
      <c r="K1535" s="1">
        <f t="shared" si="1001"/>
        <v>4.8585223900095498</v>
      </c>
    </row>
    <row r="1536" spans="2:11" x14ac:dyDescent="0.3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2.7008868509993582</v>
      </c>
      <c r="J1536" s="1">
        <f t="shared" si="1001"/>
        <v>2.7513856497936398</v>
      </c>
      <c r="K1536" s="1">
        <f t="shared" si="1001"/>
        <v>2.806148823053404</v>
      </c>
    </row>
    <row r="1537" spans="2:11" x14ac:dyDescent="0.3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1.7895847121833721</v>
      </c>
      <c r="K1537" s="1">
        <f t="shared" si="1001"/>
        <v>1.8217273332938191</v>
      </c>
    </row>
    <row r="1538" spans="2:11" x14ac:dyDescent="0.3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1.5620411785777191</v>
      </c>
      <c r="J1538" s="1">
        <f t="shared" si="1001"/>
        <v>1.5928961225401113</v>
      </c>
      <c r="K1538" s="1">
        <f t="shared" si="1001"/>
        <v>1.6170433594191171</v>
      </c>
    </row>
    <row r="1539" spans="2:11" x14ac:dyDescent="0.3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0.77116510534577698</v>
      </c>
      <c r="G1539" s="1">
        <f t="shared" si="1002"/>
        <v>0.78723832996731913</v>
      </c>
      <c r="H1539" s="1">
        <f t="shared" si="1002"/>
        <v>0.81134816689963318</v>
      </c>
      <c r="I1539" s="1">
        <f t="shared" si="1002"/>
        <v>0.85153122845348994</v>
      </c>
      <c r="J1539" s="1" t="str">
        <f t="shared" si="1002"/>
        <v>-</v>
      </c>
      <c r="K1539" s="1" t="str">
        <f t="shared" si="1002"/>
        <v>-</v>
      </c>
    </row>
    <row r="1540" spans="2:11" x14ac:dyDescent="0.3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1.907883633411088</v>
      </c>
      <c r="G1540" s="1">
        <f t="shared" si="1002"/>
        <v>1.908941105631824</v>
      </c>
      <c r="H1540" s="1">
        <f t="shared" si="1002"/>
        <v>1.9446763540585967</v>
      </c>
      <c r="I1540" s="1">
        <f t="shared" si="1002"/>
        <v>1.9805410069424034</v>
      </c>
      <c r="J1540" s="1">
        <f t="shared" si="1002"/>
        <v>2.0622695852898403</v>
      </c>
      <c r="K1540" s="1">
        <f t="shared" si="1002"/>
        <v>2.158176966870915</v>
      </c>
    </row>
    <row r="1541" spans="2:11" x14ac:dyDescent="0.3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1.1027629847473195</v>
      </c>
      <c r="G1541" s="1">
        <f t="shared" si="1002"/>
        <v>1.1048251682421468</v>
      </c>
      <c r="H1541" s="1">
        <f t="shared" si="1002"/>
        <v>1.1069304364755166</v>
      </c>
      <c r="I1541" s="1">
        <f t="shared" si="1002"/>
        <v>1.1117853761083949</v>
      </c>
      <c r="J1541" s="1">
        <f t="shared" si="1002"/>
        <v>1.1819025178636984</v>
      </c>
      <c r="K1541" s="1">
        <f t="shared" si="1002"/>
        <v>1.2154685347532594</v>
      </c>
    </row>
    <row r="1542" spans="2:11" x14ac:dyDescent="0.3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0.72942698043636978</v>
      </c>
      <c r="G1542" s="1">
        <f t="shared" si="1002"/>
        <v>0.73050717162705414</v>
      </c>
      <c r="H1542" s="1">
        <f t="shared" si="1002"/>
        <v>0.73223054937980625</v>
      </c>
      <c r="I1542" s="1">
        <f t="shared" si="1002"/>
        <v>0.735280077017751</v>
      </c>
      <c r="J1542" s="1">
        <f t="shared" si="1002"/>
        <v>0.75535993007662972</v>
      </c>
      <c r="K1542" s="1">
        <f t="shared" si="1002"/>
        <v>0.79464151653527137</v>
      </c>
    </row>
    <row r="1543" spans="2:11" x14ac:dyDescent="0.3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0.67580166525687291</v>
      </c>
      <c r="G1543" s="1">
        <f t="shared" si="1002"/>
        <v>0.67668688713419378</v>
      </c>
      <c r="H1543" s="1">
        <f t="shared" si="1002"/>
        <v>0.6774350380582902</v>
      </c>
      <c r="I1543" s="1">
        <f t="shared" si="1002"/>
        <v>0.67865661362783625</v>
      </c>
      <c r="J1543" s="1">
        <f t="shared" si="1002"/>
        <v>0.68249202552976096</v>
      </c>
      <c r="K1543" s="1">
        <f t="shared" si="1002"/>
        <v>0.71300235626513209</v>
      </c>
    </row>
    <row r="1544" spans="2:11" x14ac:dyDescent="0.3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16.75894814812947</v>
      </c>
      <c r="G1544" s="3">
        <f t="shared" ref="G1544:K1544" si="1003">G1545+G1548+G1550+G1557+G1565</f>
        <v>15.514547597341823</v>
      </c>
      <c r="H1544" s="3">
        <f t="shared" si="1003"/>
        <v>14.100148425581136</v>
      </c>
      <c r="I1544" s="3">
        <f t="shared" si="1003"/>
        <v>11.836523929308328</v>
      </c>
      <c r="J1544" s="3">
        <f t="shared" si="1003"/>
        <v>10.662440199288133</v>
      </c>
      <c r="K1544" s="3">
        <f t="shared" si="1003"/>
        <v>11.548771680238945</v>
      </c>
    </row>
    <row r="1545" spans="2:11" x14ac:dyDescent="0.3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4.5016170278677499E-2</v>
      </c>
      <c r="G1545" s="1">
        <f t="shared" ref="G1545:K1545" si="1006">SUM(G1546:G1547)</f>
        <v>8.2055441100138932E-2</v>
      </c>
      <c r="H1545" s="1">
        <f t="shared" si="1006"/>
        <v>0.1932610839385896</v>
      </c>
      <c r="I1545" s="1">
        <f t="shared" si="1006"/>
        <v>0.51896581417345822</v>
      </c>
      <c r="J1545" s="1">
        <f t="shared" si="1006"/>
        <v>0.58678397421792894</v>
      </c>
      <c r="K1545" s="1">
        <f t="shared" si="1006"/>
        <v>0.62845022306498799</v>
      </c>
    </row>
    <row r="1546" spans="2:11" x14ac:dyDescent="0.3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9.3645362217961627E-3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8.0404895823228146E-3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6.0887881269448439E-3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3.0425768651035686E-3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3.5651634056881334E-2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7.4014951517816119E-2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0.18717229581164474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0.51592323730835465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0.58678397421792894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0.62845022306498799</v>
      </c>
    </row>
    <row r="1548" spans="2:11" x14ac:dyDescent="0.3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2.589202659638976E-4</v>
      </c>
      <c r="H1548" s="1">
        <f t="shared" si="1008"/>
        <v>2.8352328542936562E-4</v>
      </c>
      <c r="I1548" s="1">
        <f t="shared" si="1008"/>
        <v>2.7237591108268244E-4</v>
      </c>
      <c r="J1548" s="1">
        <f t="shared" si="1008"/>
        <v>2.3469679796413298E-4</v>
      </c>
      <c r="K1548" s="1">
        <f t="shared" si="1008"/>
        <v>5.0382803038610694E-4</v>
      </c>
    </row>
    <row r="1549" spans="2:11" x14ac:dyDescent="0.3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2.589202659638976E-4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2.8352328542936562E-4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2.7237591108268244E-4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2.3469679796413298E-4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5.0382803038610694E-4</v>
      </c>
    </row>
    <row r="1550" spans="2:11" x14ac:dyDescent="0.3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1.1870557061026332</v>
      </c>
      <c r="G1550" s="1">
        <f t="shared" ref="G1550:K1550" si="1009">SUM(G1555:G1556)</f>
        <v>2.1175941853388087</v>
      </c>
      <c r="H1550" s="1">
        <f t="shared" si="1009"/>
        <v>1.3825151753547069</v>
      </c>
      <c r="I1550" s="1">
        <f t="shared" si="1009"/>
        <v>1.5324881004309794</v>
      </c>
      <c r="J1550" s="1">
        <f t="shared" si="1009"/>
        <v>0.26513071541932931</v>
      </c>
      <c r="K1550" s="1">
        <f t="shared" si="1009"/>
        <v>0.25783259664118413</v>
      </c>
    </row>
    <row r="1551" spans="2:11" x14ac:dyDescent="0.3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1.1220762328117226</v>
      </c>
      <c r="G1551" s="1">
        <f t="shared" ref="G1551:K1551" si="1010">G1550-G1552</f>
        <v>2.0016766045295311</v>
      </c>
      <c r="H1551" s="1">
        <f t="shared" si="1010"/>
        <v>1.3068351892001113</v>
      </c>
      <c r="I1551" s="1">
        <f t="shared" si="1010"/>
        <v>1.4455635121684463</v>
      </c>
      <c r="J1551" s="1">
        <f t="shared" si="1010"/>
        <v>0.24346201631256639</v>
      </c>
      <c r="K1551" s="1">
        <f t="shared" si="1010"/>
        <v>0.23106244239531923</v>
      </c>
    </row>
    <row r="1552" spans="2:11" x14ac:dyDescent="0.3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6.4979473290910514E-2</v>
      </c>
      <c r="G1552" s="1">
        <f t="shared" ref="G1552:K1552" si="1011">SUM(G1553:G1554)</f>
        <v>0.11591758080927748</v>
      </c>
      <c r="H1552" s="1">
        <f t="shared" si="1011"/>
        <v>7.5679986154595508E-2</v>
      </c>
      <c r="I1552" s="1">
        <f t="shared" si="1011"/>
        <v>8.692458826253302E-2</v>
      </c>
      <c r="J1552" s="1">
        <f t="shared" si="1011"/>
        <v>2.1668699106762924E-2</v>
      </c>
      <c r="K1552" s="1">
        <f t="shared" si="1011"/>
        <v>2.6770154245864902E-2</v>
      </c>
    </row>
    <row r="1553" spans="2:11" x14ac:dyDescent="0.3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6.4979473290910514E-2</v>
      </c>
      <c r="G1553" s="1">
        <f>[1]Transport!C$25/SUM([1]Transport!C$21,[1]Transport!C$25)*G1550*(G$34+G$598)/(G$34+G$598+G$37)</f>
        <v>0.11591758080927748</v>
      </c>
      <c r="H1553" s="1">
        <f>[1]Transport!D$25/SUM([1]Transport!D$21,[1]Transport!D$25)*H1550*(H$34+H$598)/(H$34+H$598+H$37)</f>
        <v>7.5679986154595508E-2</v>
      </c>
      <c r="I1553" s="1">
        <f>[1]Transport!E$25/SUM([1]Transport!E$21,[1]Transport!E$25)*I1550*(I$34+I$598)/(I$34+I$598+I$37)</f>
        <v>8.692458826253302E-2</v>
      </c>
      <c r="J1553" s="1">
        <f>[1]Transport!F$25/SUM([1]Transport!F$21,[1]Transport!F$25)*J1550*(J$34+J$598)/(J$34+J$598+J$37)</f>
        <v>2.1668699106762924E-2</v>
      </c>
      <c r="K1553" s="1">
        <f>[1]Transport!G$25/SUM([1]Transport!G$21,[1]Transport!G$25)*K1550*(K$34+K$598)/(K$34+K$598+K$37)</f>
        <v>2.6770154245864902E-2</v>
      </c>
    </row>
    <row r="1554" spans="2:11" x14ac:dyDescent="0.3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</v>
      </c>
      <c r="K1554" s="1">
        <f>(K$37+K$717)/([1]Transport!G$21+[1]Transport!G$25)*K1550</f>
        <v>0</v>
      </c>
    </row>
    <row r="1555" spans="2:11" x14ac:dyDescent="0.3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0.83130388591660953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1.5407457274747491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0.54208323832677874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0.27082179206326329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0.35575182018602358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0.57684845786405947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0.84043193702792818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1.261666308367716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0.26513071541932931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0.25783259664118413</v>
      </c>
    </row>
    <row r="1557" spans="2:11" x14ac:dyDescent="0.3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15.520967442966491</v>
      </c>
      <c r="G1557" s="1">
        <f t="shared" ref="G1557:K1557" si="1012">SUM(G1562:G1564)</f>
        <v>13.306460972798588</v>
      </c>
      <c r="H1557" s="1">
        <f t="shared" si="1012"/>
        <v>12.497480277109188</v>
      </c>
      <c r="I1557" s="1">
        <f t="shared" si="1012"/>
        <v>9.7158600944805116</v>
      </c>
      <c r="J1557" s="1">
        <f t="shared" si="1012"/>
        <v>9.6997834044249576</v>
      </c>
      <c r="K1557" s="1">
        <f t="shared" si="1012"/>
        <v>10.539824817752057</v>
      </c>
    </row>
    <row r="1558" spans="2:11" x14ac:dyDescent="0.3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15.149303067872987</v>
      </c>
      <c r="G1558" s="1">
        <f t="shared" ref="G1558:K1558" si="1013">G1557-G1559</f>
        <v>12.950685578672131</v>
      </c>
      <c r="H1558" s="1">
        <f t="shared" si="1013"/>
        <v>12.091917271995689</v>
      </c>
      <c r="I1558" s="1">
        <f t="shared" si="1013"/>
        <v>9.3858231800671579</v>
      </c>
      <c r="J1558" s="1">
        <f t="shared" si="1013"/>
        <v>9.4971360135110316</v>
      </c>
      <c r="K1558" s="1">
        <f t="shared" si="1013"/>
        <v>10.293840604189915</v>
      </c>
    </row>
    <row r="1559" spans="2:11" x14ac:dyDescent="0.3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0.3716643750935032</v>
      </c>
      <c r="G1559" s="1">
        <f t="shared" ref="G1559:K1559" si="1014">SUM(G1560:G1561)</f>
        <v>0.35577539412645676</v>
      </c>
      <c r="H1559" s="1">
        <f t="shared" si="1014"/>
        <v>0.40556300511350057</v>
      </c>
      <c r="I1559" s="1">
        <f t="shared" si="1014"/>
        <v>0.3300369144133542</v>
      </c>
      <c r="J1559" s="1">
        <f t="shared" si="1014"/>
        <v>0.20264739091392514</v>
      </c>
      <c r="K1559" s="1">
        <f t="shared" si="1014"/>
        <v>0.24598421356214226</v>
      </c>
    </row>
    <row r="1560" spans="2:11" x14ac:dyDescent="0.3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0.3716643750935032</v>
      </c>
      <c r="G1560" s="1">
        <f>[1]Transport!C$26/SUM([1]Transport!C$22,[1]Transport!C$26)*G1557*(G$33+G$580)/(G$33+G$580+G$36)</f>
        <v>0.35577539412645676</v>
      </c>
      <c r="H1560" s="1">
        <f>[1]Transport!D$26/SUM([1]Transport!D$22,[1]Transport!D$26)*H1557*(H$33+H$580)/(H$33+H$580+H$36)</f>
        <v>0.40556300511350057</v>
      </c>
      <c r="I1560" s="1">
        <f>[1]Transport!E$26/SUM([1]Transport!E$22,[1]Transport!E$26)*I1557*(I$33+I$580)/(I$33+I$580+I$36)</f>
        <v>0.3300369144133542</v>
      </c>
      <c r="J1560" s="1">
        <f>[1]Transport!F$26/SUM([1]Transport!F$22,[1]Transport!F$26)*J1557*(J$33+J$580)/(J$33+J$580+J$36)</f>
        <v>0.2026289515507855</v>
      </c>
      <c r="K1560" s="1">
        <f>[1]Transport!G$26/SUM([1]Transport!G$22,[1]Transport!G$26)*K1557*(K$33+K$580)/(K$33+K$580+K$36)</f>
        <v>0.24598421356214226</v>
      </c>
    </row>
    <row r="1561" spans="2:11" x14ac:dyDescent="0.3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1.8439363139631806E-5</v>
      </c>
      <c r="K1561" s="1">
        <f>(K$36+K$716)/([1]Transport!G$22+[1]Transport!G$26)*K1557</f>
        <v>0</v>
      </c>
    </row>
    <row r="1562" spans="2:11" x14ac:dyDescent="0.3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11.069831506011027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7.4386852665486156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5.6704571499717815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2.7252703675806882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4.4511359369554642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5.248502225924855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5.2479042017982955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2.0805156030651526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3.9971363601711555E-4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1.8071195482432669E-4</v>
      </c>
    </row>
    <row r="1564" spans="2:11" x14ac:dyDescent="0.3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0.61927348032511798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1.5791189253391116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4.9100741238346695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9.6993836907889399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10.539644105797233</v>
      </c>
    </row>
    <row r="1565" spans="2:11" x14ac:dyDescent="0.3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5.9088287816680268E-3</v>
      </c>
      <c r="G1565" s="1">
        <f t="shared" ref="G1565:K1565" si="1015">G1570</f>
        <v>8.178077838323073E-3</v>
      </c>
      <c r="H1565" s="1">
        <f t="shared" si="1015"/>
        <v>2.6608365893220312E-2</v>
      </c>
      <c r="I1565" s="1">
        <f t="shared" si="1015"/>
        <v>6.8937544312294749E-2</v>
      </c>
      <c r="J1565" s="1">
        <f t="shared" si="1015"/>
        <v>0.11050740842795244</v>
      </c>
      <c r="K1565" s="1">
        <f t="shared" si="1015"/>
        <v>0.12216021475032908</v>
      </c>
    </row>
    <row r="1566" spans="2:11" x14ac:dyDescent="0.3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5.4549564435769915E-3</v>
      </c>
      <c r="G1566" s="1">
        <f t="shared" ref="G1566:K1566" si="1016">G1565-G1567</f>
        <v>7.3966193044530436E-3</v>
      </c>
      <c r="H1566" s="1">
        <f t="shared" si="1016"/>
        <v>2.4436800209660599E-2</v>
      </c>
      <c r="I1566" s="1">
        <f t="shared" si="1016"/>
        <v>6.2422051689129017E-2</v>
      </c>
      <c r="J1566" s="1">
        <f t="shared" si="1016"/>
        <v>8.7242984719856004E-2</v>
      </c>
      <c r="K1566" s="1">
        <f t="shared" si="1016"/>
        <v>9.6215403522471488E-2</v>
      </c>
    </row>
    <row r="1567" spans="2:11" x14ac:dyDescent="0.3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4.5387233809103495E-4</v>
      </c>
      <c r="G1567" s="1">
        <f t="shared" ref="G1567:K1567" si="1017">SUM(G1568:G1569)</f>
        <v>7.8145853387002909E-4</v>
      </c>
      <c r="H1567" s="1">
        <f t="shared" si="1017"/>
        <v>2.171565683559713E-3</v>
      </c>
      <c r="I1567" s="1">
        <f t="shared" si="1017"/>
        <v>6.5154926231657329E-3</v>
      </c>
      <c r="J1567" s="1">
        <f t="shared" si="1017"/>
        <v>2.3264423708096428E-2</v>
      </c>
      <c r="K1567" s="1">
        <f t="shared" si="1017"/>
        <v>2.5944811227857589E-2</v>
      </c>
    </row>
    <row r="1568" spans="2:11" x14ac:dyDescent="0.3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4.5387233809103495E-4</v>
      </c>
      <c r="G1568" s="1">
        <f>[1]Transport!C$27/SUM([1]Transport!C$24,[1]Transport!C$27)*G1565*(G$45+G$612)/(G$45+G$612+G$47)</f>
        <v>7.8145853387002909E-4</v>
      </c>
      <c r="H1568" s="1">
        <f>[1]Transport!D$27/SUM([1]Transport!D$24,[1]Transport!D$27)*H1565*(H$45+H$612)/(H$45+H$612+H$47)</f>
        <v>2.171565683559713E-3</v>
      </c>
      <c r="I1568" s="1">
        <f>[1]Transport!E$27/SUM([1]Transport!E$24,[1]Transport!E$27)*I1565*(I$45+I$612)/(I$45+I$612+I$47)</f>
        <v>6.5154926231657329E-3</v>
      </c>
      <c r="J1568" s="1">
        <f>[1]Transport!F$27/SUM([1]Transport!F$24,[1]Transport!F$27)*J1565*(J$45+J$612)/(J$45+J$612+J$47)</f>
        <v>2.3264423708096428E-2</v>
      </c>
      <c r="K1568" s="1">
        <f>[1]Transport!G$27/SUM([1]Transport!G$24,[1]Transport!G$27)*K1565*(K$45+K$612)/(K$45+K$612+K$47)</f>
        <v>2.5944811227857589E-2</v>
      </c>
    </row>
    <row r="1569" spans="2:11" x14ac:dyDescent="0.3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</v>
      </c>
      <c r="K1569" s="1">
        <f>(K$47+K$714)/([1]Transport!G$24+[1]Transport!G$27)*K1565</f>
        <v>0</v>
      </c>
    </row>
    <row r="1570" spans="2:11" x14ac:dyDescent="0.3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5.9088287816680268E-3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8.178077838323073E-3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2.6608365893220312E-2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6.8937544312294749E-2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0.11050740842795244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0.12216021475032908</v>
      </c>
    </row>
    <row r="1571" spans="2:11" x14ac:dyDescent="0.3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4.7786367331797894</v>
      </c>
      <c r="G1571" s="3">
        <f t="shared" ref="G1571:K1571" si="1018">SUM(G1572:G1580)</f>
        <v>4.767076021098565</v>
      </c>
      <c r="H1571" s="3">
        <f t="shared" si="1018"/>
        <v>4.7076787879674846</v>
      </c>
      <c r="I1571" s="3">
        <f t="shared" si="1018"/>
        <v>4.6367299302593343</v>
      </c>
      <c r="J1571" s="3">
        <f t="shared" si="1018"/>
        <v>4.9977866088770009</v>
      </c>
      <c r="K1571" s="3">
        <f t="shared" si="1018"/>
        <v>5.4146102954997097</v>
      </c>
    </row>
    <row r="1572" spans="2:11" x14ac:dyDescent="0.3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6.4542523753236044E-3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5.5933378838839238E-3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4.2943114390193255E-3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2.145874082576397E-3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2.4291510745877827E-2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5.0430647506425556E-2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0.12753126063689099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0.35152820325510437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0.39980970276094563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0.42819931682446638</v>
      </c>
    </row>
    <row r="1574" spans="2:11" x14ac:dyDescent="0.3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1.2042470424038331E-4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1.3278348337752933E-4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1.2892389648368568E-4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1.3060112024788269E-4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3.0252329459546718E-4</v>
      </c>
    </row>
    <row r="1575" spans="2:11" x14ac:dyDescent="0.3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0.23075603949191575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0.43167125511486593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0.15397926808690346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7.6927191943069573E-2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0.12495057382780679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0.20260626012850808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0.29518458328602049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0.44313456815856439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9.3121758347432207E-2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9.0558442919514467E-2</v>
      </c>
    </row>
    <row r="1577" spans="2:11" x14ac:dyDescent="0.3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2.8674919172741724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1.9931024567090854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1.5950355345885887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0.76658776579841326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1.5227982052891254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1.7955887852665917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1.7953841925335221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0.71177458322934584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1.3674783609794405E-4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6.1824182495985523E-5</v>
      </c>
    </row>
    <row r="1579" spans="2:11" x14ac:dyDescent="0.3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0.28534115071922928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0.72760682573104307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2.2624030337552141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4.4691616733596202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4.8563264419791548</v>
      </c>
    </row>
    <row r="1580" spans="2:11" x14ac:dyDescent="0.3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1.8942341755676933E-3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2.621703065735349E-3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8.5300281821196096E-3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2.2099786140562013E-2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3.5426125452657491E-2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3.9161746299482263E-2</v>
      </c>
    </row>
    <row r="1581" spans="2:11" x14ac:dyDescent="0.3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0.68922285337539635</v>
      </c>
      <c r="G1582" s="1">
        <f t="shared" ref="G1582:K1582" si="1019">IFERROR(G1572/G1546,"-")</f>
        <v>0.69564643130450599</v>
      </c>
      <c r="H1582" s="1">
        <f t="shared" si="1019"/>
        <v>0.70528179819816983</v>
      </c>
      <c r="I1582" s="1">
        <f t="shared" si="1019"/>
        <v>0.70528179819817038</v>
      </c>
      <c r="J1582" s="1" t="str">
        <f t="shared" si="1019"/>
        <v>-</v>
      </c>
      <c r="K1582" s="1" t="str">
        <f t="shared" si="1019"/>
        <v>-</v>
      </c>
    </row>
    <row r="1583" spans="2:11" x14ac:dyDescent="0.3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0.68135756995377261</v>
      </c>
      <c r="G1583" s="1">
        <f t="shared" ref="G1583:K1583" si="1020">IFERROR(G1573/G1547,"-")</f>
        <v>0.68135756995377361</v>
      </c>
      <c r="H1583" s="1">
        <f t="shared" si="1020"/>
        <v>0.68135756995377283</v>
      </c>
      <c r="I1583" s="1">
        <f t="shared" si="1020"/>
        <v>0.68135756995377317</v>
      </c>
      <c r="J1583" s="1">
        <f t="shared" si="1020"/>
        <v>0.68135756995377328</v>
      </c>
      <c r="K1583" s="1">
        <f t="shared" si="1020"/>
        <v>0.68135756995377228</v>
      </c>
    </row>
    <row r="1584" spans="2:11" x14ac:dyDescent="0.3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0.4683336085656703</v>
      </c>
      <c r="I1584" s="1">
        <f t="shared" si="1021"/>
        <v>0.47333075811006481</v>
      </c>
      <c r="J1584" s="1">
        <f t="shared" si="1021"/>
        <v>0.55646741404559563</v>
      </c>
      <c r="K1584" s="1">
        <f t="shared" si="1021"/>
        <v>0.60044951124221779</v>
      </c>
    </row>
    <row r="1585" spans="2:11" x14ac:dyDescent="0.3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0.28017034051580098</v>
      </c>
      <c r="H1585" s="1">
        <f t="shared" si="1022"/>
        <v>0.28405096708428684</v>
      </c>
      <c r="I1585" s="1">
        <f t="shared" si="1022"/>
        <v>0.28405096708428684</v>
      </c>
      <c r="J1585" s="1" t="str">
        <f t="shared" si="1022"/>
        <v>-</v>
      </c>
      <c r="K1585" s="1" t="str">
        <f t="shared" si="1022"/>
        <v>-</v>
      </c>
    </row>
    <row r="1586" spans="2:11" x14ac:dyDescent="0.3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0.35122961215622117</v>
      </c>
      <c r="G1586" s="1">
        <f t="shared" ref="G1586:K1586" si="1023">IFERROR(G1576/G1556,"-")</f>
        <v>0.3512296121562215</v>
      </c>
      <c r="H1586" s="1">
        <f t="shared" si="1023"/>
        <v>0.35122961215622067</v>
      </c>
      <c r="I1586" s="1">
        <f t="shared" si="1023"/>
        <v>0.35122961215622128</v>
      </c>
      <c r="J1586" s="1">
        <f t="shared" si="1023"/>
        <v>0.35122961215622012</v>
      </c>
      <c r="K1586" s="1">
        <f t="shared" si="1023"/>
        <v>0.351229612156221</v>
      </c>
    </row>
    <row r="1587" spans="2:11" x14ac:dyDescent="0.3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0.25903663625928686</v>
      </c>
      <c r="G1587" s="1">
        <f t="shared" ref="G1587:K1587" si="1024">IFERROR(G1577/G1562,"-")</f>
        <v>0.26793746277611241</v>
      </c>
      <c r="H1587" s="1">
        <f t="shared" si="1024"/>
        <v>0.28128870255135008</v>
      </c>
      <c r="I1587" s="1">
        <f t="shared" si="1024"/>
        <v>0.2812887025513503</v>
      </c>
      <c r="J1587" s="1" t="str">
        <f t="shared" si="1024"/>
        <v>-</v>
      </c>
      <c r="K1587" s="1" t="str">
        <f t="shared" si="1024"/>
        <v>-</v>
      </c>
    </row>
    <row r="1588" spans="2:11" x14ac:dyDescent="0.3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0.3421145134315321</v>
      </c>
      <c r="G1588" s="1">
        <f t="shared" ref="G1588:K1588" si="1025">IFERROR(G1578/G1563,"-")</f>
        <v>0.34211451343153149</v>
      </c>
      <c r="H1588" s="1">
        <f t="shared" si="1025"/>
        <v>0.34211451343153315</v>
      </c>
      <c r="I1588" s="1">
        <f t="shared" si="1025"/>
        <v>0.34211451343153237</v>
      </c>
      <c r="J1588" s="1">
        <f t="shared" si="1025"/>
        <v>0.34211451343153221</v>
      </c>
      <c r="K1588" s="1">
        <f t="shared" si="1025"/>
        <v>0.34211451343153204</v>
      </c>
    </row>
    <row r="1589" spans="2:11" x14ac:dyDescent="0.3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0.46076759264650807</v>
      </c>
      <c r="H1589" s="1">
        <f t="shared" si="1026"/>
        <v>0.46076759264650791</v>
      </c>
      <c r="I1589" s="1">
        <f t="shared" si="1026"/>
        <v>0.46076759264650829</v>
      </c>
      <c r="J1589" s="1">
        <f t="shared" si="1026"/>
        <v>0.46076759264650785</v>
      </c>
      <c r="K1589" s="1">
        <f t="shared" si="1026"/>
        <v>0.46076759264650857</v>
      </c>
    </row>
    <row r="1590" spans="2:11" x14ac:dyDescent="0.3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0.32057692743517985</v>
      </c>
      <c r="G1590" s="1">
        <f t="shared" ref="G1590:K1590" si="1027">IFERROR(G1580/G1570,"-")</f>
        <v>0.32057692743517996</v>
      </c>
      <c r="H1590" s="1">
        <f t="shared" si="1027"/>
        <v>0.32057692743518013</v>
      </c>
      <c r="I1590" s="1">
        <f t="shared" si="1027"/>
        <v>0.3205769274351799</v>
      </c>
      <c r="J1590" s="1">
        <f t="shared" si="1027"/>
        <v>0.32057692743517985</v>
      </c>
      <c r="K1590" s="1">
        <f t="shared" si="1027"/>
        <v>0.32057692743518007</v>
      </c>
    </row>
    <row r="1591" spans="2:11" x14ac:dyDescent="0.3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24.520932973071428</v>
      </c>
      <c r="G1591" s="3">
        <f t="shared" ref="G1591" si="1028">G1592+G1595+G1597+G1604+G1612</f>
        <v>21.358862033341371</v>
      </c>
      <c r="H1591" s="3">
        <f t="shared" ref="H1591" si="1029">H1592+H1595+H1597+H1604+H1612</f>
        <v>19.184087689753234</v>
      </c>
      <c r="I1591" s="3">
        <f t="shared" ref="I1591" si="1030">I1592+I1595+I1597+I1604+I1612</f>
        <v>16.466268885182792</v>
      </c>
      <c r="J1591" s="3">
        <f t="shared" ref="J1591" si="1031">J1592+J1595+J1597+J1604+J1612</f>
        <v>15.512263277061878</v>
      </c>
      <c r="K1591" s="3">
        <f t="shared" ref="K1591" si="1032">K1592+K1595+K1597+K1604+K1612</f>
        <v>16.851752968487812</v>
      </c>
    </row>
    <row r="1592" spans="2:11" x14ac:dyDescent="0.3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3.6805240264687791E-3</v>
      </c>
      <c r="G1592" s="1">
        <f t="shared" ref="G1592" si="1035">SUM(G1593:G1594)</f>
        <v>1.1207261512709784E-4</v>
      </c>
      <c r="H1592" s="1">
        <f t="shared" ref="H1592" si="1036">SUM(H1593:H1594)</f>
        <v>1.5350116753089086E-4</v>
      </c>
      <c r="I1592" s="1">
        <f t="shared" ref="I1592" si="1037">SUM(I1593:I1594)</f>
        <v>1.3926269814706752E-4</v>
      </c>
      <c r="J1592" s="1">
        <f t="shared" ref="J1592" si="1038">SUM(J1593:J1594)</f>
        <v>2.9534259222485339E-4</v>
      </c>
      <c r="K1592" s="1">
        <f t="shared" ref="K1592" si="1039">SUM(K1593:K1594)</f>
        <v>1.8194404979254248E-4</v>
      </c>
    </row>
    <row r="1593" spans="2:11" x14ac:dyDescent="0.3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3.6805240264687791E-3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1.1207261512709784E-4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1.5350116753089086E-4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1.3926269814706752E-4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2.9534259222485339E-4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1.8194404979254248E-4</v>
      </c>
    </row>
    <row r="1595" spans="2:11" x14ac:dyDescent="0.3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2.5096737216744876E-3</v>
      </c>
      <c r="G1595" s="1">
        <f t="shared" ref="G1595" si="1041">G1596</f>
        <v>1.2310094469877481E-4</v>
      </c>
      <c r="H1595" s="1">
        <f t="shared" ref="H1595" si="1042">H1596</f>
        <v>1.0564403943082335E-4</v>
      </c>
      <c r="I1595" s="1">
        <f t="shared" ref="I1595" si="1043">I1596</f>
        <v>2.3652456703348205E-5</v>
      </c>
      <c r="J1595" s="1">
        <f t="shared" ref="J1595" si="1044">J1596</f>
        <v>4.0498473441339641E-4</v>
      </c>
      <c r="K1595" s="1">
        <f t="shared" ref="K1595" si="1045">K1596</f>
        <v>4.9247342134934756E-4</v>
      </c>
    </row>
    <row r="1596" spans="2:11" x14ac:dyDescent="0.3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2.5096737216744876E-3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1.2310094469877481E-4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1.0564403943082335E-4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2.3652456703348205E-5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4.0498473441339641E-4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4.9247342134934756E-4</v>
      </c>
    </row>
    <row r="1597" spans="2:11" x14ac:dyDescent="0.3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24.451995890469892</v>
      </c>
      <c r="G1604" s="1">
        <f t="shared" ref="G1604:K1604" si="1049">SUM(G1609:G1611)</f>
        <v>21.346903510433716</v>
      </c>
      <c r="H1604" s="1">
        <f t="shared" si="1049"/>
        <v>19.09425145231204</v>
      </c>
      <c r="I1604" s="1">
        <f t="shared" si="1049"/>
        <v>16.27161655753283</v>
      </c>
      <c r="J1604" s="1">
        <f t="shared" si="1049"/>
        <v>14.970355014403514</v>
      </c>
      <c r="K1604" s="1">
        <f t="shared" si="1049"/>
        <v>15.713256398546642</v>
      </c>
    </row>
    <row r="1605" spans="2:11" x14ac:dyDescent="0.3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23.866469517464147</v>
      </c>
      <c r="G1605" s="1">
        <f t="shared" ref="G1605:K1605" si="1050">G1604-G1606</f>
        <v>20.776150473594747</v>
      </c>
      <c r="H1605" s="1">
        <f t="shared" si="1050"/>
        <v>18.474612786942309</v>
      </c>
      <c r="I1605" s="1">
        <f t="shared" si="1050"/>
        <v>15.718887919106248</v>
      </c>
      <c r="J1605" s="1">
        <f t="shared" si="1050"/>
        <v>14.657595104389429</v>
      </c>
      <c r="K1605" s="1">
        <f t="shared" si="1050"/>
        <v>15.346531800696905</v>
      </c>
    </row>
    <row r="1606" spans="2:11" x14ac:dyDescent="0.3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0.58552637300574362</v>
      </c>
      <c r="G1606" s="1">
        <f t="shared" ref="G1606:K1606" si="1051">SUM(G1607:G1608)</f>
        <v>0.57075303683896761</v>
      </c>
      <c r="H1606" s="1">
        <f t="shared" si="1051"/>
        <v>0.61963866536973267</v>
      </c>
      <c r="I1606" s="1">
        <f t="shared" si="1051"/>
        <v>0.55272863842658249</v>
      </c>
      <c r="J1606" s="1">
        <f t="shared" si="1051"/>
        <v>0.31275991001408532</v>
      </c>
      <c r="K1606" s="1">
        <f t="shared" si="1051"/>
        <v>0.36672459784973649</v>
      </c>
    </row>
    <row r="1607" spans="2:11" x14ac:dyDescent="0.3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0.58552637300574362</v>
      </c>
      <c r="G1607" s="1">
        <f>[1]Transport!C$26/SUM([1]Transport!C$22,[1]Transport!C$26)*G1604*(G$33+G$580)/(G$33+G$580+G$36)</f>
        <v>0.57075303683896761</v>
      </c>
      <c r="H1607" s="1">
        <f>[1]Transport!D$26/SUM([1]Transport!D$22,[1]Transport!D$26)*H1604*(H$33+H$580)/(H$33+H$580+H$36)</f>
        <v>0.61963866536973267</v>
      </c>
      <c r="I1607" s="1">
        <f>[1]Transport!E$26/SUM([1]Transport!E$22,[1]Transport!E$26)*I1604*(I$33+I$580)/(I$33+I$580+I$36)</f>
        <v>0.55272863842658249</v>
      </c>
      <c r="J1607" s="1">
        <f>[1]Transport!F$26/SUM([1]Transport!F$22,[1]Transport!F$26)*J1604*(J$33+J$580)/(J$33+J$580+J$36)</f>
        <v>0.31273145125362334</v>
      </c>
      <c r="K1607" s="1">
        <f>[1]Transport!G$26/SUM([1]Transport!G$22,[1]Transport!G$26)*K1604*(K$33+K$580)/(K$33+K$580+K$36)</f>
        <v>0.36672459784973649</v>
      </c>
    </row>
    <row r="1608" spans="2:11" x14ac:dyDescent="0.3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2.8458760461998102E-5</v>
      </c>
      <c r="K1608" s="1">
        <f>(K$36+K$716)/([1]Transport!G$22+[1]Transport!G$26)*K1604</f>
        <v>0</v>
      </c>
    </row>
    <row r="1609" spans="2:11" x14ac:dyDescent="0.3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19.239152919731961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15.929551976422415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11.438834177826726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4.8555106685933529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5.212842970737932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7.7272791171360984E-5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4.0617147207749036E-4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5.1876456561875063E-4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4.5151860337928939E-3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8.1965446098484704E-4</v>
      </c>
    </row>
    <row r="1611" spans="2:11" x14ac:dyDescent="0.3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5.4172742612201299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7.6550111030132379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11.415587124373859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14.965839828369722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15.712436744085657</v>
      </c>
    </row>
    <row r="1612" spans="2:11" x14ac:dyDescent="0.3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6.274688485339372E-2</v>
      </c>
      <c r="G1612" s="1">
        <f t="shared" ref="G1612:K1612" si="1052">G1617</f>
        <v>1.172334934782792E-2</v>
      </c>
      <c r="H1612" s="1">
        <f t="shared" si="1052"/>
        <v>8.9577092234232575E-2</v>
      </c>
      <c r="I1612" s="1">
        <f t="shared" si="1052"/>
        <v>0.19448941249511442</v>
      </c>
      <c r="J1612" s="1">
        <f t="shared" si="1052"/>
        <v>0.54120793533172473</v>
      </c>
      <c r="K1612" s="1">
        <f t="shared" si="1052"/>
        <v>1.1378221524700274</v>
      </c>
    </row>
    <row r="1613" spans="2:11" x14ac:dyDescent="0.3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5.7927135223028003E-2</v>
      </c>
      <c r="G1613" s="1">
        <f t="shared" ref="G1613:K1613" si="1053">G1612-G1614</f>
        <v>1.0603121395182472E-2</v>
      </c>
      <c r="H1613" s="1">
        <f t="shared" si="1053"/>
        <v>8.2266514038279323E-2</v>
      </c>
      <c r="I1613" s="1">
        <f t="shared" si="1053"/>
        <v>0.17610763889065842</v>
      </c>
      <c r="J1613" s="1">
        <f t="shared" si="1053"/>
        <v>0.42727086178293927</v>
      </c>
      <c r="K1613" s="1">
        <f t="shared" si="1053"/>
        <v>0.89616752688637402</v>
      </c>
    </row>
    <row r="1614" spans="2:11" x14ac:dyDescent="0.3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4.8197496303657127E-3</v>
      </c>
      <c r="G1614" s="1">
        <f t="shared" ref="G1614:K1614" si="1054">SUM(G1615:G1616)</f>
        <v>1.1202279526454481E-3</v>
      </c>
      <c r="H1614" s="1">
        <f t="shared" si="1054"/>
        <v>7.310578195953257E-3</v>
      </c>
      <c r="I1614" s="1">
        <f t="shared" si="1054"/>
        <v>1.8381773604456E-2</v>
      </c>
      <c r="J1614" s="1">
        <f t="shared" si="1054"/>
        <v>0.11393707354878549</v>
      </c>
      <c r="K1614" s="1">
        <f t="shared" si="1054"/>
        <v>0.2416546255836533</v>
      </c>
    </row>
    <row r="1615" spans="2:11" x14ac:dyDescent="0.3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4.8197496303657127E-3</v>
      </c>
      <c r="G1615" s="1">
        <f>[1]Transport!C$27/SUM([1]Transport!C$24,[1]Transport!C$27)*G1612*(G$45+G$612)/(G$45+G$612+G$47)</f>
        <v>1.1202279526454481E-3</v>
      </c>
      <c r="H1615" s="1">
        <f>[1]Transport!D$27/SUM([1]Transport!D$24,[1]Transport!D$27)*H1612*(H$45+H$612)/(H$45+H$612+H$47)</f>
        <v>7.310578195953257E-3</v>
      </c>
      <c r="I1615" s="1">
        <f>[1]Transport!E$27/SUM([1]Transport!E$24,[1]Transport!E$27)*I1612*(I$45+I$612)/(I$45+I$612+I$47)</f>
        <v>1.8381773604456E-2</v>
      </c>
      <c r="J1615" s="1">
        <f>[1]Transport!F$27/SUM([1]Transport!F$24,[1]Transport!F$27)*J1612*(J$45+J$612)/(J$45+J$612+J$47)</f>
        <v>0.11393707354878549</v>
      </c>
      <c r="K1615" s="1">
        <f>[1]Transport!G$27/SUM([1]Transport!G$24,[1]Transport!G$27)*K1612*(K$45+K$612)/(K$45+K$612+K$47)</f>
        <v>0.2416546255836533</v>
      </c>
    </row>
    <row r="1616" spans="2:11" x14ac:dyDescent="0.3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</v>
      </c>
      <c r="K1616" s="1">
        <f>(K$47+K$714)/([1]Transport!G$24+[1]Transport!G$27)*K1612</f>
        <v>0</v>
      </c>
    </row>
    <row r="1617" spans="2:11" x14ac:dyDescent="0.3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6.274688485339372E-2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1.172334934782792E-2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8.9577092234232575E-2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0.19448941249511442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0.54120793533172473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1.1378221524700274</v>
      </c>
    </row>
    <row r="1618" spans="2:11" x14ac:dyDescent="0.3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2.2034056728367188</v>
      </c>
      <c r="G1618" s="3">
        <f t="shared" ref="G1618" si="1055">SUM(G1619:G1627)</f>
        <v>2.2248418851735954</v>
      </c>
      <c r="H1618" s="3">
        <f t="shared" ref="H1618" si="1056">SUM(H1619:H1627)</f>
        <v>2.256870005226792</v>
      </c>
      <c r="I1618" s="3">
        <f t="shared" ref="I1618" si="1057">SUM(I1619:I1627)</f>
        <v>2.310338461935102</v>
      </c>
      <c r="J1618" s="3">
        <f t="shared" ref="J1618" si="1058">SUM(J1619:J1627)</f>
        <v>2.5116650687203244</v>
      </c>
      <c r="K1618" s="3">
        <f t="shared" ref="K1618" si="1059">SUM(K1619:K1627)</f>
        <v>2.715455820784848</v>
      </c>
    </row>
    <row r="1619" spans="2:11" x14ac:dyDescent="0.3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9.8905899259002375E-4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3.0334092532229374E-5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4.2102785700211135E-5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3.9804690216675786E-5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9.2609291849140714E-5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6.0927579077549863E-5</v>
      </c>
    </row>
    <row r="1621" spans="2:11" x14ac:dyDescent="0.3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4.378344933370527E-4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2.1543987866410713E-5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1.8491623132125746E-5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4.1922252563168085E-6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8.2174826514211743E-5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1.0678391485425009E-4</v>
      </c>
    </row>
    <row r="1622" spans="2:11" x14ac:dyDescent="0.3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1.5767190330810641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1.3380220028246848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0.99586528937229934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0.42272092259210409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0.61878278356390959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9.1725519228519304E-6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4.8213981412292885E-5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6.1579177375920729E-5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5.3596845291193392E-4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9.7295865571984092E-5</v>
      </c>
    </row>
    <row r="1626" spans="2:11" x14ac:dyDescent="0.3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0.88554477042644475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1.2513405677753056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1.8660700920576774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2.4464187257278849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2.5684625733251165</v>
      </c>
    </row>
    <row r="1627" spans="2:11" x14ac:dyDescent="0.3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6.4769627058177777E-3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1.2140612901443658E-3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9.5553396889425414E-3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2.1441871192471922E-2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6.4535590421164329E-2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0.14672824010022775</v>
      </c>
    </row>
    <row r="1628" spans="2:11" x14ac:dyDescent="0.3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0.26872776416540906</v>
      </c>
      <c r="G1630" s="1">
        <f t="shared" ref="G1630:K1630" si="1062">IFERROR(G1620/G1594,"-")</f>
        <v>0.27066462666038876</v>
      </c>
      <c r="H1630" s="1">
        <f t="shared" si="1062"/>
        <v>0.27428316264590163</v>
      </c>
      <c r="I1630" s="1">
        <f t="shared" si="1062"/>
        <v>0.28582449389742748</v>
      </c>
      <c r="J1630" s="1">
        <f t="shared" si="1062"/>
        <v>0.31356564981536567</v>
      </c>
      <c r="K1630" s="1">
        <f t="shared" si="1062"/>
        <v>0.33486986327401824</v>
      </c>
    </row>
    <row r="1631" spans="2:11" x14ac:dyDescent="0.3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0.17445873125089892</v>
      </c>
      <c r="G1631" s="1">
        <f t="shared" ref="G1631:K1631" si="1063">IFERROR(G1621/G1596,"-")</f>
        <v>0.17501074357413224</v>
      </c>
      <c r="H1631" s="1">
        <f t="shared" si="1063"/>
        <v>0.17503707006805835</v>
      </c>
      <c r="I1631" s="1">
        <f t="shared" si="1063"/>
        <v>0.1772426986716929</v>
      </c>
      <c r="J1631" s="1">
        <f t="shared" si="1063"/>
        <v>0.20290845439702454</v>
      </c>
      <c r="K1631" s="1">
        <f t="shared" si="1063"/>
        <v>0.21683183340467102</v>
      </c>
    </row>
    <row r="1632" spans="2:11" x14ac:dyDescent="0.3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8.1953661871669914E-2</v>
      </c>
      <c r="G1634" s="1">
        <f t="shared" ref="G1634:K1634" si="1066">IFERROR(G1624/G1609,"-")</f>
        <v>8.3996210615660288E-2</v>
      </c>
      <c r="H1634" s="1">
        <f t="shared" si="1066"/>
        <v>8.7060033731645947E-2</v>
      </c>
      <c r="I1634" s="1">
        <f t="shared" si="1066"/>
        <v>8.7060033731645947E-2</v>
      </c>
      <c r="J1634" s="1" t="str">
        <f t="shared" si="1066"/>
        <v>-</v>
      </c>
      <c r="K1634" s="1" t="str">
        <f t="shared" si="1066"/>
        <v>-</v>
      </c>
    </row>
    <row r="1635" spans="2:11" x14ac:dyDescent="0.3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0.11870351496053495</v>
      </c>
      <c r="G1635" s="1">
        <f t="shared" ref="G1635:K1635" si="1067">IFERROR(G1625/G1610,"-")</f>
        <v>0.1187035149605348</v>
      </c>
      <c r="H1635" s="1">
        <f t="shared" si="1067"/>
        <v>0.11870351496053495</v>
      </c>
      <c r="I1635" s="1">
        <f t="shared" si="1067"/>
        <v>0.11870351496053486</v>
      </c>
      <c r="J1635" s="1">
        <f t="shared" si="1067"/>
        <v>0.11870351496053511</v>
      </c>
      <c r="K1635" s="1">
        <f t="shared" si="1067"/>
        <v>0.11870351496053506</v>
      </c>
    </row>
    <row r="1636" spans="2:11" x14ac:dyDescent="0.3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0.16346685209675796</v>
      </c>
      <c r="H1636" s="1">
        <f t="shared" si="1068"/>
        <v>0.16346685209675804</v>
      </c>
      <c r="I1636" s="1">
        <f t="shared" si="1068"/>
        <v>0.16346685209675807</v>
      </c>
      <c r="J1636" s="1">
        <f t="shared" si="1068"/>
        <v>0.1634668520967581</v>
      </c>
      <c r="K1636" s="1">
        <f t="shared" si="1068"/>
        <v>0.16346685209675804</v>
      </c>
    </row>
    <row r="1637" spans="2:11" x14ac:dyDescent="0.3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0.10322365358775999</v>
      </c>
      <c r="G1637" s="1">
        <f t="shared" ref="G1637:K1637" si="1069">IFERROR(G1627/G1617,"-")</f>
        <v>0.10355925206385705</v>
      </c>
      <c r="H1637" s="1">
        <f t="shared" si="1069"/>
        <v>0.10667168860490087</v>
      </c>
      <c r="I1637" s="1">
        <f t="shared" si="1069"/>
        <v>0.1102469842311367</v>
      </c>
      <c r="J1637" s="1">
        <f t="shared" si="1069"/>
        <v>0.11924361452979856</v>
      </c>
      <c r="K1637" s="1">
        <f t="shared" si="1069"/>
        <v>0.12895533786339503</v>
      </c>
    </row>
    <row r="1638" spans="2:11" x14ac:dyDescent="0.3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28.743244900038789</v>
      </c>
      <c r="G1638" s="1">
        <f t="shared" ref="G1638:K1638" si="1070">G1639+G1643+G1647+G1653</f>
        <v>27.557032479551502</v>
      </c>
      <c r="H1638" s="1">
        <f t="shared" si="1070"/>
        <v>21.794939420969676</v>
      </c>
      <c r="I1638" s="1">
        <f t="shared" si="1070"/>
        <v>19.173622101117274</v>
      </c>
      <c r="J1638" s="1">
        <f t="shared" si="1070"/>
        <v>28.081139097511866</v>
      </c>
      <c r="K1638" s="1">
        <f t="shared" si="1070"/>
        <v>28.976557237591642</v>
      </c>
    </row>
    <row r="1639" spans="2:11" x14ac:dyDescent="0.3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9.2070545436791189</v>
      </c>
      <c r="G1639" s="1">
        <f t="shared" ref="G1639:K1639" si="1073">SUM(G1640:G1642)</f>
        <v>9.7149020257970431</v>
      </c>
      <c r="H1639" s="1">
        <f t="shared" si="1073"/>
        <v>10.172915710256213</v>
      </c>
      <c r="I1639" s="1">
        <f t="shared" si="1073"/>
        <v>10.824854839566708</v>
      </c>
      <c r="J1639" s="1">
        <f t="shared" si="1073"/>
        <v>11.737684487888833</v>
      </c>
      <c r="K1639" s="1">
        <f t="shared" si="1073"/>
        <v>12.633159172130654</v>
      </c>
    </row>
    <row r="1640" spans="2:11" x14ac:dyDescent="0.3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8.7117947424855497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9.7091915424532296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10.452478526504658</v>
      </c>
    </row>
    <row r="1641" spans="2:11" x14ac:dyDescent="0.3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1.5023345305781726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1.5904456337775688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1.7464642633418741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1.894510385735122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2.0284929091201613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2.1806805950610535</v>
      </c>
    </row>
    <row r="1642" spans="2:11" x14ac:dyDescent="0.3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0.21855095516855025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0.21854999460998462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0.21854971134603612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3.6315443016081764E-8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5.0564942946668948E-8</v>
      </c>
    </row>
    <row r="1643" spans="2:11" x14ac:dyDescent="0.3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2.2453582431540282E-7</v>
      </c>
      <c r="J1643" s="1">
        <f t="shared" si="1075"/>
        <v>1.5246544894621065E-4</v>
      </c>
      <c r="K1643" s="1">
        <f t="shared" si="1075"/>
        <v>9.6485789803598792E-5</v>
      </c>
    </row>
    <row r="1644" spans="2:11" x14ac:dyDescent="0.3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1.5241679081647136E-4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9.6417408189361024E-5</v>
      </c>
    </row>
    <row r="1645" spans="2:11" x14ac:dyDescent="0.3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2.2453582431540282E-7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4.8658129739277839E-8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6.8381614237773278E-8</v>
      </c>
    </row>
    <row r="1647" spans="2:11" x14ac:dyDescent="0.3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2.1691609154126646E-7</v>
      </c>
      <c r="H1647" s="1">
        <f t="shared" si="1077"/>
        <v>5.0242308182456767E-6</v>
      </c>
      <c r="I1647" s="1">
        <f t="shared" si="1077"/>
        <v>4.8714649559376145E-6</v>
      </c>
      <c r="J1647" s="1">
        <f t="shared" si="1077"/>
        <v>5.5735355920365093E-6</v>
      </c>
      <c r="K1647" s="1">
        <f t="shared" si="1077"/>
        <v>0</v>
      </c>
    </row>
    <row r="1648" spans="2:11" x14ac:dyDescent="0.3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1.6634758216026049</v>
      </c>
      <c r="G1648" s="1">
        <f t="shared" ref="G1648:K1648" si="1079">G1647-G1649</f>
        <v>2.050420560229623E-7</v>
      </c>
      <c r="H1648" s="1">
        <f t="shared" si="1079"/>
        <v>4.7492004058925032E-6</v>
      </c>
      <c r="I1648" s="1">
        <f t="shared" si="1079"/>
        <v>4.5951495408873119E-6</v>
      </c>
      <c r="J1648" s="1">
        <f t="shared" si="1079"/>
        <v>5.118019657137523E-6</v>
      </c>
      <c r="K1648" s="1">
        <f t="shared" si="1079"/>
        <v>0</v>
      </c>
    </row>
    <row r="1649" spans="2:11" x14ac:dyDescent="0.3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9.6331942125753064E-2</v>
      </c>
      <c r="G1649" s="1">
        <f t="shared" ref="G1649:K1649" si="1080">SUM(G1650:G1651)</f>
        <v>1.1874035518304164E-8</v>
      </c>
      <c r="H1649" s="1">
        <f t="shared" si="1080"/>
        <v>2.7503041235317336E-7</v>
      </c>
      <c r="I1649" s="1">
        <f t="shared" si="1080"/>
        <v>2.7631541505030255E-7</v>
      </c>
      <c r="J1649" s="1">
        <f t="shared" si="1080"/>
        <v>4.5551593489898631E-7</v>
      </c>
      <c r="K1649" s="1">
        <f t="shared" si="1080"/>
        <v>0</v>
      </c>
    </row>
    <row r="1650" spans="2:11" x14ac:dyDescent="0.3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9.6331942125753064E-2</v>
      </c>
      <c r="G1650" s="1">
        <f>[1]Transport!C$25/SUM([1]Transport!C$21,[1]Transport!C$25)*G1647*(G$34+G$598)/(G$34+G$598+G$37)</f>
        <v>1.1874035518304164E-8</v>
      </c>
      <c r="H1650" s="1">
        <f>[1]Transport!D$25/SUM([1]Transport!D$21,[1]Transport!D$25)*H1647*(H$34+H$598)/(H$34+H$598+H$37)</f>
        <v>2.7503041235317336E-7</v>
      </c>
      <c r="I1650" s="1">
        <f>[1]Transport!E$25/SUM([1]Transport!E$21,[1]Transport!E$25)*I1647*(I$34+I$598)/(I$34+I$598+I$37)</f>
        <v>2.7631541505030255E-7</v>
      </c>
      <c r="J1650" s="1">
        <f>[1]Transport!F$25/SUM([1]Transport!F$21,[1]Transport!F$25)*J1647*(J$34+J$598)/(J$34+J$598+J$37)</f>
        <v>4.5551593489898631E-7</v>
      </c>
      <c r="K1650" s="1">
        <f>[1]Transport!G$25/SUM([1]Transport!G$21,[1]Transport!G$25)*K1647*(K$34+K$598)/(K$34+K$598+K$37)</f>
        <v>0</v>
      </c>
    </row>
    <row r="1651" spans="2:11" x14ac:dyDescent="0.3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</v>
      </c>
      <c r="K1651" s="1">
        <f>(K$37+K$717)/([1]Transport!G$21+[1]Transport!G$25)*K1647</f>
        <v>0</v>
      </c>
    </row>
    <row r="1652" spans="2:11" x14ac:dyDescent="0.3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2.1691609154126646E-7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5.0242308182456767E-6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4.8714649559376145E-6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5.5735355920365093E-6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17.776382592631311</v>
      </c>
      <c r="G1653" s="1">
        <f t="shared" ref="G1653:K1653" si="1081">SUM(G1658:G1660)</f>
        <v>17.842130236838365</v>
      </c>
      <c r="H1653" s="1">
        <f t="shared" si="1081"/>
        <v>11.622018686482646</v>
      </c>
      <c r="I1653" s="1">
        <f t="shared" si="1081"/>
        <v>8.3487621655497879</v>
      </c>
      <c r="J1653" s="1">
        <f t="shared" si="1081"/>
        <v>16.343296570638493</v>
      </c>
      <c r="K1653" s="1">
        <f t="shared" si="1081"/>
        <v>16.343301579671184</v>
      </c>
    </row>
    <row r="1654" spans="2:11" x14ac:dyDescent="0.3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17.350710149725227</v>
      </c>
      <c r="G1654" s="1">
        <f t="shared" ref="G1654:K1654" si="1082">G1653-G1655</f>
        <v>17.365084467114691</v>
      </c>
      <c r="H1654" s="1">
        <f t="shared" si="1082"/>
        <v>11.244865794902692</v>
      </c>
      <c r="I1654" s="1">
        <f t="shared" si="1082"/>
        <v>8.0651640406802958</v>
      </c>
      <c r="J1654" s="1">
        <f t="shared" si="1082"/>
        <v>16.001853234134554</v>
      </c>
      <c r="K1654" s="1">
        <f t="shared" si="1082"/>
        <v>15.961872641752484</v>
      </c>
    </row>
    <row r="1655" spans="2:11" x14ac:dyDescent="0.3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0.42567244290608414</v>
      </c>
      <c r="G1655" s="1">
        <f t="shared" ref="G1655:K1655" si="1083">SUM(G1656:G1657)</f>
        <v>0.47704576972367474</v>
      </c>
      <c r="H1655" s="1">
        <f t="shared" si="1083"/>
        <v>0.37715289157995285</v>
      </c>
      <c r="I1655" s="1">
        <f t="shared" si="1083"/>
        <v>0.28359812486949271</v>
      </c>
      <c r="J1655" s="1">
        <f t="shared" si="1083"/>
        <v>0.34144333650393871</v>
      </c>
      <c r="K1655" s="1">
        <f t="shared" si="1083"/>
        <v>0.38142893791870097</v>
      </c>
    </row>
    <row r="1656" spans="2:11" x14ac:dyDescent="0.3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0.42567244290608414</v>
      </c>
      <c r="G1656" s="1">
        <f>[1]Transport!C$26/SUM([1]Transport!C$22,[1]Transport!C$26)*G1653*(G$33+G$580)/(G$33+G$580+G$36)</f>
        <v>0.47704576972367474</v>
      </c>
      <c r="H1656" s="1">
        <f>[1]Transport!D$26/SUM([1]Transport!D$22,[1]Transport!D$26)*H1653*(H$33+H$580)/(H$33+H$580+H$36)</f>
        <v>0.37715289157995285</v>
      </c>
      <c r="I1656" s="1">
        <f>[1]Transport!E$26/SUM([1]Transport!E$22,[1]Transport!E$26)*I1653*(I$33+I$580)/(I$33+I$580+I$36)</f>
        <v>0.28359812486949271</v>
      </c>
      <c r="J1656" s="1">
        <f>[1]Transport!F$26/SUM([1]Transport!F$22,[1]Transport!F$26)*J1653*(J$33+J$580)/(J$33+J$580+J$36)</f>
        <v>0.34141226777097844</v>
      </c>
      <c r="K1656" s="1">
        <f>[1]Transport!G$26/SUM([1]Transport!G$22,[1]Transport!G$26)*K1653*(K$33+K$580)/(K$33+K$580+K$36)</f>
        <v>0.38142893791870097</v>
      </c>
    </row>
    <row r="1657" spans="2:11" x14ac:dyDescent="0.3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3.1068732960286982E-5</v>
      </c>
      <c r="K1657" s="1">
        <f>(K$36+K$716)/([1]Transport!G$22+[1]Transport!G$26)*K1653</f>
        <v>0</v>
      </c>
    </row>
    <row r="1658" spans="2:11" x14ac:dyDescent="0.3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0.39598478629660067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0.27705292656797464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17.565077310270389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11.622018686482646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8.3487621655497879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16.343296570638493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16.343301579671184</v>
      </c>
    </row>
    <row r="1661" spans="2:11" x14ac:dyDescent="0.3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0.22017006709903292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0.24502234527075326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0.26339830833226263</v>
      </c>
    </row>
    <row r="1663" spans="2:11" x14ac:dyDescent="0.3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2.50950444030969E-2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2.6566855109826638E-2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2.9172995324895635E-2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3.1645962523309881E-2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3.3884010910770222E-2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3.6426158920123061E-2</v>
      </c>
    </row>
    <row r="1664" spans="2:11" x14ac:dyDescent="0.3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0.53925072633979498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0.53924835626594103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0.539247657342939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8.9604408311419006E-8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1.24763500531455E-7</v>
      </c>
    </row>
    <row r="1665" spans="2:11" x14ac:dyDescent="0.3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2.7346443507833231E-6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1.8627917869360248E-6</v>
      </c>
    </row>
    <row r="1666" spans="2:11" x14ac:dyDescent="0.3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4.0270011969610399E-7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8.7267297901965894E-8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1.2264093857861499E-7</v>
      </c>
    </row>
    <row r="1668" spans="2:11" x14ac:dyDescent="0.3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1.96615406727915E-7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4.5540244562094396E-6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4.4155556043210399E-6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5.0519210426225698E-6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1.6049555969030918E-3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1.1229159819301606E-3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17.3590350917606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11.485689852203899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8.2508293498829506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16.1515861088115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16.151591059087199</v>
      </c>
    </row>
    <row r="1672" spans="2:11" x14ac:dyDescent="0.3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2.5272641700947205E-2</v>
      </c>
      <c r="J1673" s="7">
        <f t="shared" si="1087"/>
        <v>2.5236122307341281E-2</v>
      </c>
      <c r="K1673" s="7">
        <f t="shared" si="1087"/>
        <v>2.5199602913735318E-2</v>
      </c>
    </row>
    <row r="1674" spans="2:11" x14ac:dyDescent="0.3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1.6704032219401286E-2</v>
      </c>
      <c r="G1674" s="7">
        <f t="shared" ref="G1674:K1674" si="1088">IFERROR(G1663/G1641,"-")</f>
        <v>1.6704032219401307E-2</v>
      </c>
      <c r="H1674" s="7">
        <f t="shared" si="1088"/>
        <v>1.6704032219401307E-2</v>
      </c>
      <c r="I1674" s="7">
        <f t="shared" si="1088"/>
        <v>1.670403221940131E-2</v>
      </c>
      <c r="J1674" s="7">
        <f t="shared" si="1088"/>
        <v>1.6704032219401286E-2</v>
      </c>
      <c r="K1674" s="7">
        <f t="shared" si="1088"/>
        <v>1.670403221940131E-2</v>
      </c>
    </row>
    <row r="1675" spans="2:11" x14ac:dyDescent="0.3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2.4673913043478377</v>
      </c>
      <c r="H1675">
        <f t="shared" si="1089"/>
        <v>2.4673913043478293</v>
      </c>
      <c r="I1675">
        <f t="shared" si="1089"/>
        <v>2.4673913043478355</v>
      </c>
      <c r="J1675">
        <f t="shared" si="1089"/>
        <v>2.4673913043478226</v>
      </c>
      <c r="K1675">
        <f t="shared" si="1089"/>
        <v>2.4673913043478279</v>
      </c>
    </row>
    <row r="1676" spans="2:11" x14ac:dyDescent="0.3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1.7941883805152232E-2</v>
      </c>
      <c r="K1676">
        <f t="shared" si="1090"/>
        <v>1.9320077379362397E-2</v>
      </c>
    </row>
    <row r="1677" spans="2:11" x14ac:dyDescent="0.3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3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1.7934782608695701</v>
      </c>
      <c r="J1678">
        <f t="shared" si="1092"/>
        <v>1.7934782608695694</v>
      </c>
      <c r="K1678">
        <f t="shared" si="1092"/>
        <v>1.7934782608695634</v>
      </c>
    </row>
    <row r="1679" spans="2:11" x14ac:dyDescent="0.3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0.90641226905248096</v>
      </c>
      <c r="H1679" s="4">
        <f t="shared" si="1093"/>
        <v>0.90641226905247552</v>
      </c>
      <c r="I1679" s="4">
        <f t="shared" si="1093"/>
        <v>0.9064122690524774</v>
      </c>
      <c r="J1679" s="4">
        <f t="shared" si="1093"/>
        <v>0.90641226905247996</v>
      </c>
      <c r="K1679" s="4" t="str">
        <f t="shared" si="1093"/>
        <v>-</v>
      </c>
    </row>
    <row r="1680" spans="2:11" x14ac:dyDescent="0.3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4.0530738867855069E-3</v>
      </c>
      <c r="G1681" s="1">
        <f t="shared" si="1094"/>
        <v>4.0530738867855069E-3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0.98826978015124844</v>
      </c>
      <c r="H1682" s="4">
        <f t="shared" si="1094"/>
        <v>0.98826978015124789</v>
      </c>
      <c r="I1682" s="4">
        <f t="shared" si="1094"/>
        <v>0.98826978015124856</v>
      </c>
      <c r="J1682" s="4">
        <f t="shared" si="1094"/>
        <v>0.988269780151245</v>
      </c>
      <c r="K1682" s="4">
        <f t="shared" si="1094"/>
        <v>0.98826978015124878</v>
      </c>
    </row>
    <row r="1683" spans="2:11" x14ac:dyDescent="0.3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34.738996919040403</v>
      </c>
      <c r="G1683" s="3">
        <f t="shared" ref="G1683:K1683" si="1095">SUM(G1684:G1686,G1689:G1691,-G1696)</f>
        <v>32.310322228179679</v>
      </c>
      <c r="H1683" s="3">
        <f t="shared" si="1095"/>
        <v>29.255736968532574</v>
      </c>
      <c r="I1683" s="3">
        <f t="shared" si="1095"/>
        <v>25.443739310432548</v>
      </c>
      <c r="J1683" s="3">
        <f t="shared" si="1095"/>
        <v>20.797514187021001</v>
      </c>
      <c r="K1683" s="3">
        <f t="shared" si="1095"/>
        <v>19.955897880249747</v>
      </c>
    </row>
    <row r="1684" spans="2:11" x14ac:dyDescent="0.3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2.572165527838671</v>
      </c>
      <c r="G1684" s="1">
        <f>[1]Summary!C53+[1]Summary!C59</f>
        <v>2.2612471888761618</v>
      </c>
      <c r="H1684" s="1">
        <f>[1]Summary!D53+[1]Summary!D59</f>
        <v>2.269203376687976</v>
      </c>
      <c r="I1684" s="1">
        <f>[1]Summary!E53+[1]Summary!E59</f>
        <v>2.5689193824277097</v>
      </c>
      <c r="J1684" s="1">
        <f>[1]Summary!F53+[1]Summary!F59</f>
        <v>3.1378658116174463</v>
      </c>
      <c r="K1684" s="1">
        <f>[1]Summary!G53+[1]Summary!G59</f>
        <v>5.090110400757661</v>
      </c>
    </row>
    <row r="1685" spans="2:11" x14ac:dyDescent="0.3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1.6523956426131302E-4</v>
      </c>
      <c r="J1685" s="1">
        <f>[1]Summary!F54+[1]Summary!F61</f>
        <v>3.9814277065219498E-4</v>
      </c>
      <c r="K1685" s="1">
        <f>[1]Summary!G54+[1]Summary!G61+[1]Summary!G62</f>
        <v>2.6759338097582505E-4</v>
      </c>
    </row>
    <row r="1686" spans="2:11" x14ac:dyDescent="0.3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6.5235309541977164</v>
      </c>
      <c r="G1686" s="1">
        <f>[1]Summary!C55+[1]Summary!C60</f>
        <v>6.1265076302195922</v>
      </c>
      <c r="H1686" s="1">
        <f>[1]Summary!D55+[1]Summary!D60</f>
        <v>5.6972964025433104</v>
      </c>
      <c r="I1686" s="1">
        <f>[1]Summary!E55+[1]Summary!E60</f>
        <v>5.8225274224842334</v>
      </c>
      <c r="J1686" s="1">
        <f>[1]Summary!F55+[1]Summary!F60</f>
        <v>5.5149492043448785</v>
      </c>
      <c r="K1686" s="1">
        <f>[1]Summary!G55+[1]Summary!G60</f>
        <v>5.078646122594904</v>
      </c>
    </row>
    <row r="1687" spans="2:11" x14ac:dyDescent="0.3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4.4029564364232066</v>
      </c>
      <c r="G1687" s="1">
        <f t="shared" ref="G1687:K1687" si="1100">G1686-G1688</f>
        <v>3.930508564190442</v>
      </c>
      <c r="H1687" s="1">
        <f t="shared" si="1100"/>
        <v>3.6058120078653304</v>
      </c>
      <c r="I1687" s="1">
        <f t="shared" si="1100"/>
        <v>3.8355576991574232</v>
      </c>
      <c r="J1687" s="1">
        <f t="shared" si="1100"/>
        <v>3.6072435154681788</v>
      </c>
      <c r="K1687" s="1">
        <f t="shared" si="1100"/>
        <v>3.2492527931307844</v>
      </c>
    </row>
    <row r="1688" spans="2:11" x14ac:dyDescent="0.3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1.98696972332681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1.9077056888766999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1.8293933294641198</v>
      </c>
    </row>
    <row r="1689" spans="2:11" x14ac:dyDescent="0.3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3.7901019962017397</v>
      </c>
      <c r="G1689" s="1">
        <f>[1]Summary!C56</f>
        <v>3.6974847090936098</v>
      </c>
      <c r="H1689" s="1">
        <f>[1]Summary!D56</f>
        <v>2.8252391257759402</v>
      </c>
      <c r="I1689" s="1">
        <f>[1]Summary!E56</f>
        <v>2.1850961788654013</v>
      </c>
      <c r="J1689" s="1">
        <f>[1]Summary!F56</f>
        <v>1.5965779678841059</v>
      </c>
      <c r="K1689" s="1">
        <f>[1]Summary!G56</f>
        <v>1.045012115153833</v>
      </c>
    </row>
    <row r="1690" spans="2:11" x14ac:dyDescent="0.3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7.1721301229219385</v>
      </c>
      <c r="G1690" s="1">
        <f>[1]Summary!C57</f>
        <v>6.4930039405702047</v>
      </c>
      <c r="H1690" s="1">
        <f>[1]Summary!D57</f>
        <v>5.8590213662136517</v>
      </c>
      <c r="I1690" s="1">
        <f>[1]Summary!E57</f>
        <v>4.56353991423331</v>
      </c>
      <c r="J1690" s="1">
        <f>[1]Summary!F57</f>
        <v>3.2566739772023294</v>
      </c>
      <c r="K1690" s="1">
        <f>[1]Summary!G57</f>
        <v>2.2384343469117312</v>
      </c>
    </row>
    <row r="1691" spans="2:11" x14ac:dyDescent="0.3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14.681068317880342</v>
      </c>
      <c r="G1691" s="1">
        <f>[1]Summary!C58</f>
        <v>13.732078759420114</v>
      </c>
      <c r="H1691" s="1">
        <f>[1]Summary!D58</f>
        <v>12.604976697311693</v>
      </c>
      <c r="I1691" s="1">
        <f>[1]Summary!E58</f>
        <v>10.303491172857635</v>
      </c>
      <c r="J1691" s="1">
        <f>[1]Summary!F58</f>
        <v>7.2910490832015871</v>
      </c>
      <c r="K1691" s="1">
        <f>[1]Summary!G58</f>
        <v>6.5034273014506425</v>
      </c>
    </row>
    <row r="1692" spans="2:11" x14ac:dyDescent="0.3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</v>
      </c>
      <c r="K1692" s="1">
        <f>-[1]Summary!G59</f>
        <v>0</v>
      </c>
    </row>
    <row r="1693" spans="2:11" x14ac:dyDescent="0.3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</v>
      </c>
      <c r="K1693" s="1">
        <f>-[1]Summary!G60</f>
        <v>0</v>
      </c>
    </row>
    <row r="1694" spans="2:11" x14ac:dyDescent="0.3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</v>
      </c>
    </row>
    <row r="1695" spans="2:11" x14ac:dyDescent="0.3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</v>
      </c>
    </row>
    <row r="1696" spans="2:11" x14ac:dyDescent="0.3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 x14ac:dyDescent="0.3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0</v>
      </c>
      <c r="K1697" s="3">
        <f t="shared" si="1101"/>
        <v>0</v>
      </c>
    </row>
    <row r="1698" spans="2:11" x14ac:dyDescent="0.3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 x14ac:dyDescent="0.3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</v>
      </c>
      <c r="K1699" s="1">
        <f>[1]Summary!C$78</f>
        <v>0</v>
      </c>
    </row>
    <row r="1700" spans="2:11" x14ac:dyDescent="0.3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0</v>
      </c>
    </row>
    <row r="1701" spans="2:11" x14ac:dyDescent="0.3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 x14ac:dyDescent="0.3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3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3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 x14ac:dyDescent="0.3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963.42749508919542</v>
      </c>
      <c r="G1706" s="3">
        <f t="shared" ref="G1706:K1706" si="1107">SUM(G1707:G1708,G1725,G1734:G1735,G1736,G1737,G1742,G1745,,G1750:G1753,G1746)</f>
        <v>955.74246120137764</v>
      </c>
      <c r="H1706" s="3">
        <f t="shared" si="1107"/>
        <v>844.45054203539485</v>
      </c>
      <c r="I1706" s="3">
        <f t="shared" si="1107"/>
        <v>835.28538209065414</v>
      </c>
      <c r="J1706" s="3">
        <f t="shared" si="1107"/>
        <v>739.20867094199139</v>
      </c>
      <c r="K1706" s="3">
        <f t="shared" si="1107"/>
        <v>654.27889972297976</v>
      </c>
    </row>
    <row r="1707" spans="2:11" x14ac:dyDescent="0.3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3.6600012151567483</v>
      </c>
      <c r="G1707" s="1">
        <f t="shared" ref="G1707:K1707" si="1109">G21</f>
        <v>3.5605010345219372</v>
      </c>
      <c r="H1707" s="1">
        <f t="shared" si="1109"/>
        <v>3.2371163801830902</v>
      </c>
      <c r="I1707" s="1">
        <f t="shared" si="1109"/>
        <v>3.0318688558263074</v>
      </c>
      <c r="J1707" s="1">
        <f t="shared" si="1109"/>
        <v>2.562158924025054</v>
      </c>
      <c r="K1707" s="1">
        <f t="shared" si="1109"/>
        <v>2.1148578688391484</v>
      </c>
    </row>
    <row r="1708" spans="2:11" x14ac:dyDescent="0.3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312.54924787912887</v>
      </c>
      <c r="G1708" s="1">
        <f t="shared" si="1113"/>
        <v>285.12903573542218</v>
      </c>
      <c r="H1708" s="1">
        <f t="shared" si="1113"/>
        <v>242.10359453591857</v>
      </c>
      <c r="I1708" s="1">
        <f t="shared" si="1113"/>
        <v>183.57454808851608</v>
      </c>
      <c r="J1708" s="1">
        <f t="shared" si="1113"/>
        <v>125.32184796715735</v>
      </c>
      <c r="K1708" s="1">
        <f t="shared" si="1113"/>
        <v>98.886969043552398</v>
      </c>
    </row>
    <row r="1709" spans="2:11" x14ac:dyDescent="0.3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305.70226488935123</v>
      </c>
      <c r="G1709" s="1">
        <f t="shared" si="1113"/>
        <v>277.73608868138615</v>
      </c>
      <c r="H1709" s="1">
        <f t="shared" si="1113"/>
        <v>235.25636114861376</v>
      </c>
      <c r="I1709" s="1">
        <f t="shared" si="1113"/>
        <v>176.72915402650273</v>
      </c>
      <c r="J1709" s="1">
        <f t="shared" si="1113"/>
        <v>118.59652989287814</v>
      </c>
      <c r="K1709" s="1">
        <f t="shared" si="1113"/>
        <v>92.039886495111389</v>
      </c>
    </row>
    <row r="1710" spans="2:11" x14ac:dyDescent="0.3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101.72344943290165</v>
      </c>
      <c r="G1710" s="1">
        <f t="shared" si="1113"/>
        <v>89.814812772424787</v>
      </c>
      <c r="H1710" s="1">
        <f t="shared" si="1113"/>
        <v>67.80542682658627</v>
      </c>
      <c r="I1710" s="1">
        <f t="shared" si="1113"/>
        <v>42.440378496607224</v>
      </c>
      <c r="J1710" s="1">
        <f t="shared" si="1113"/>
        <v>20.025344895530246</v>
      </c>
      <c r="K1710" s="1">
        <f t="shared" si="1113"/>
        <v>4.5961825727489778</v>
      </c>
    </row>
    <row r="1711" spans="2:11" x14ac:dyDescent="0.3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2.7763691943449333</v>
      </c>
      <c r="G1711" s="1">
        <f t="shared" si="1113"/>
        <v>1.1626681268632619</v>
      </c>
      <c r="H1711" s="1">
        <f t="shared" si="1113"/>
        <v>6.8430259932327397E-4</v>
      </c>
      <c r="I1711" s="1">
        <f t="shared" si="1113"/>
        <v>1.9617797259573723E-4</v>
      </c>
      <c r="J1711" s="1">
        <f t="shared" si="1113"/>
        <v>2.535352661696654E-4</v>
      </c>
      <c r="K1711" s="1">
        <f t="shared" si="1113"/>
        <v>0</v>
      </c>
    </row>
    <row r="1712" spans="2:11" x14ac:dyDescent="0.3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122.90340671244302</v>
      </c>
      <c r="G1712" s="1">
        <f t="shared" si="1113"/>
        <v>109.75871082829795</v>
      </c>
      <c r="H1712" s="1">
        <f t="shared" si="1113"/>
        <v>89.899839966057186</v>
      </c>
      <c r="I1712" s="1">
        <f t="shared" si="1113"/>
        <v>68.606622677186905</v>
      </c>
      <c r="J1712" s="1">
        <f t="shared" si="1113"/>
        <v>56.543315385346631</v>
      </c>
      <c r="K1712" s="1">
        <f t="shared" si="1113"/>
        <v>54.37039665100437</v>
      </c>
    </row>
    <row r="1713" spans="2:11" x14ac:dyDescent="0.3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77.189654183282485</v>
      </c>
      <c r="G1713" s="1">
        <f t="shared" si="1113"/>
        <v>75.594682070246378</v>
      </c>
      <c r="H1713" s="1">
        <f t="shared" si="1113"/>
        <v>75.701450894055313</v>
      </c>
      <c r="I1713" s="1">
        <f t="shared" si="1113"/>
        <v>63.696227024059318</v>
      </c>
      <c r="J1713" s="1">
        <f t="shared" si="1113"/>
        <v>41.684156087694674</v>
      </c>
      <c r="K1713" s="1">
        <f t="shared" si="1113"/>
        <v>33.07330727135804</v>
      </c>
    </row>
    <row r="1714" spans="2:11" x14ac:dyDescent="0.3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1.9857296506766855</v>
      </c>
      <c r="J1714" s="1">
        <f t="shared" si="1113"/>
        <v>0.34345998904041986</v>
      </c>
      <c r="K1714" s="1">
        <f t="shared" si="1113"/>
        <v>0</v>
      </c>
    </row>
    <row r="1715" spans="2:11" x14ac:dyDescent="0.3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6.8469829897776622</v>
      </c>
      <c r="G1715" s="1">
        <f t="shared" si="1113"/>
        <v>7.3929470540360374</v>
      </c>
      <c r="H1715" s="1">
        <f t="shared" si="1113"/>
        <v>6.847233387304823</v>
      </c>
      <c r="I1715" s="1">
        <f t="shared" si="1113"/>
        <v>6.8453940620133622</v>
      </c>
      <c r="J1715" s="1">
        <f t="shared" si="1113"/>
        <v>6.72531807427921</v>
      </c>
      <c r="K1715" s="1">
        <f t="shared" si="1113"/>
        <v>6.8470825484410058</v>
      </c>
    </row>
    <row r="1716" spans="2:11" x14ac:dyDescent="0.3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2.4128320643760377</v>
      </c>
      <c r="G1716" s="1">
        <f t="shared" si="1113"/>
        <v>3.0152412652030929</v>
      </c>
      <c r="H1716" s="1">
        <f t="shared" si="1113"/>
        <v>2.4633378761193967</v>
      </c>
      <c r="I1716" s="1">
        <f t="shared" si="1113"/>
        <v>3.0152285565248054</v>
      </c>
      <c r="J1716" s="1">
        <f t="shared" si="1113"/>
        <v>3.0153494345525664</v>
      </c>
      <c r="K1716" s="1">
        <f t="shared" si="1113"/>
        <v>3.015328474177386</v>
      </c>
    </row>
    <row r="1717" spans="2:11" x14ac:dyDescent="0.3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4.4341509254016245</v>
      </c>
      <c r="G1717" s="1">
        <f t="shared" si="1113"/>
        <v>4.3777057888329445</v>
      </c>
      <c r="H1717" s="1">
        <f t="shared" si="1113"/>
        <v>4.3838955111854263</v>
      </c>
      <c r="I1717" s="1">
        <f t="shared" si="1113"/>
        <v>3.8301655054885564</v>
      </c>
      <c r="J1717" s="1">
        <f t="shared" si="1113"/>
        <v>3.709968639726644</v>
      </c>
      <c r="K1717" s="1">
        <f t="shared" si="1113"/>
        <v>3.8317540742636198</v>
      </c>
    </row>
    <row r="1718" spans="2:11" x14ac:dyDescent="0.3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6.8469829897776622</v>
      </c>
      <c r="G1718" s="1">
        <f t="shared" si="1113"/>
        <v>7.3929470540360374</v>
      </c>
      <c r="H1718" s="1">
        <f t="shared" si="1113"/>
        <v>6.847233387304823</v>
      </c>
      <c r="I1718" s="1">
        <f t="shared" si="1113"/>
        <v>6.8453940620133622</v>
      </c>
      <c r="J1718" s="1">
        <f t="shared" si="1113"/>
        <v>6.7252099049297369</v>
      </c>
      <c r="K1718" s="1">
        <f t="shared" si="1113"/>
        <v>6.8470825484410058</v>
      </c>
    </row>
    <row r="1719" spans="2:11" x14ac:dyDescent="0.3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2.4128320643760377</v>
      </c>
      <c r="G1719" s="1">
        <f t="shared" si="1113"/>
        <v>3.0152412652030929</v>
      </c>
      <c r="H1719" s="1">
        <f t="shared" si="1113"/>
        <v>2.4633378761193967</v>
      </c>
      <c r="I1719" s="1">
        <f t="shared" si="1113"/>
        <v>3.0152285565248054</v>
      </c>
      <c r="J1719" s="1">
        <f t="shared" si="1113"/>
        <v>3.0152412652030929</v>
      </c>
      <c r="K1719" s="1">
        <f t="shared" si="1113"/>
        <v>3.015328474177386</v>
      </c>
    </row>
    <row r="1720" spans="2:11" x14ac:dyDescent="0.3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4.4341509254016245</v>
      </c>
      <c r="G1720" s="1">
        <f t="shared" si="1113"/>
        <v>4.3777057888329445</v>
      </c>
      <c r="H1720" s="1">
        <f t="shared" si="1113"/>
        <v>4.3838955111854263</v>
      </c>
      <c r="I1720" s="1">
        <f t="shared" si="1113"/>
        <v>3.8301655054885564</v>
      </c>
      <c r="J1720" s="1">
        <f t="shared" si="1113"/>
        <v>3.709968639726644</v>
      </c>
      <c r="K1720" s="1">
        <f t="shared" si="1113"/>
        <v>3.8317540742636198</v>
      </c>
    </row>
    <row r="1721" spans="2:11" x14ac:dyDescent="0.3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1.081693494735525E-4</v>
      </c>
      <c r="K1721" s="1">
        <f t="shared" si="1113"/>
        <v>0</v>
      </c>
    </row>
    <row r="1722" spans="2:11" x14ac:dyDescent="0.3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1.081693494735525E-4</v>
      </c>
      <c r="K1722" s="1">
        <f t="shared" si="1113"/>
        <v>0</v>
      </c>
    </row>
    <row r="1723" spans="2:11" x14ac:dyDescent="0.3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 x14ac:dyDescent="0.3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116.935158092588</v>
      </c>
      <c r="G1725" s="1">
        <f t="shared" si="1113"/>
        <v>107.23650039612141</v>
      </c>
      <c r="H1725" s="1">
        <f t="shared" si="1113"/>
        <v>111.0357981635338</v>
      </c>
      <c r="I1725" s="1">
        <f t="shared" si="1113"/>
        <v>122.27662036431994</v>
      </c>
      <c r="J1725" s="1">
        <f t="shared" si="1113"/>
        <v>117.94178356060065</v>
      </c>
      <c r="K1725" s="1">
        <f t="shared" si="1113"/>
        <v>138.97948903709252</v>
      </c>
    </row>
    <row r="1726" spans="2:11" x14ac:dyDescent="0.3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116.935158092588</v>
      </c>
      <c r="G1726" s="1">
        <f t="shared" si="1113"/>
        <v>106.71999998503932</v>
      </c>
      <c r="H1726" s="1">
        <f t="shared" si="1113"/>
        <v>111.03576057957089</v>
      </c>
      <c r="I1726" s="1">
        <f t="shared" si="1113"/>
        <v>122.27467859976733</v>
      </c>
      <c r="J1726" s="1">
        <f t="shared" si="1113"/>
        <v>117.8197125552323</v>
      </c>
      <c r="K1726" s="1">
        <f t="shared" si="1113"/>
        <v>138.97923537317698</v>
      </c>
    </row>
    <row r="1727" spans="2:11" x14ac:dyDescent="0.3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116.935158092588</v>
      </c>
      <c r="G1727" s="1">
        <f t="shared" si="1113"/>
        <v>106.71999998503932</v>
      </c>
      <c r="H1727" s="1">
        <f t="shared" si="1113"/>
        <v>111.03576057957089</v>
      </c>
      <c r="I1727" s="1">
        <f t="shared" si="1113"/>
        <v>122.27430530492326</v>
      </c>
      <c r="J1727" s="1">
        <f t="shared" si="1113"/>
        <v>117.81928839669082</v>
      </c>
      <c r="K1727" s="1">
        <f t="shared" si="1113"/>
        <v>138.97899093871689</v>
      </c>
    </row>
    <row r="1728" spans="2:11" x14ac:dyDescent="0.3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3.7329484406222786E-4</v>
      </c>
      <c r="J1728" s="1">
        <f t="shared" si="1113"/>
        <v>4.241585414808807E-4</v>
      </c>
      <c r="K1728" s="1">
        <f t="shared" si="1113"/>
        <v>2.4443446010003817E-4</v>
      </c>
    </row>
    <row r="1729" spans="2:11" x14ac:dyDescent="0.3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0.5165004110820961</v>
      </c>
      <c r="H1729" s="1">
        <f t="shared" si="1113"/>
        <v>3.7583962906332186E-5</v>
      </c>
      <c r="I1729" s="1">
        <f t="shared" si="1113"/>
        <v>1.9417645526181341E-3</v>
      </c>
      <c r="J1729" s="1">
        <f t="shared" si="1113"/>
        <v>0.12207100536835366</v>
      </c>
      <c r="K1729" s="1">
        <f t="shared" si="1113"/>
        <v>2.5366391553451821E-4</v>
      </c>
    </row>
    <row r="1730" spans="2:11" x14ac:dyDescent="0.3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0.5165004110820961</v>
      </c>
      <c r="H1730" s="1">
        <f t="shared" si="1113"/>
        <v>3.7583962906332186E-5</v>
      </c>
      <c r="I1730" s="1">
        <f t="shared" si="1113"/>
        <v>1.9417645526181341E-3</v>
      </c>
      <c r="J1730" s="1">
        <f t="shared" si="1113"/>
        <v>0.12207100536835366</v>
      </c>
      <c r="K1730" s="1">
        <f t="shared" si="1113"/>
        <v>2.5366391553451821E-4</v>
      </c>
    </row>
    <row r="1731" spans="2:11" x14ac:dyDescent="0.3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0.5165004110820961</v>
      </c>
      <c r="H1731" s="1">
        <f t="shared" si="1113"/>
        <v>3.7583962906332186E-5</v>
      </c>
      <c r="I1731" s="1">
        <f t="shared" si="1113"/>
        <v>1.9417645526181341E-3</v>
      </c>
      <c r="J1731" s="1">
        <f t="shared" si="1113"/>
        <v>0.12207100536835366</v>
      </c>
      <c r="K1731" s="1">
        <f t="shared" si="1113"/>
        <v>2.5366391553451821E-4</v>
      </c>
    </row>
    <row r="1732" spans="2:11" x14ac:dyDescent="0.3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</v>
      </c>
      <c r="K1732" s="1">
        <f t="shared" si="1113"/>
        <v>0</v>
      </c>
    </row>
    <row r="1733" spans="2:11" x14ac:dyDescent="0.3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</v>
      </c>
      <c r="K1733" s="1">
        <f t="shared" si="1113"/>
        <v>0</v>
      </c>
    </row>
    <row r="1734" spans="2:11" x14ac:dyDescent="0.3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250.94817116580776</v>
      </c>
      <c r="G1734" s="1">
        <f t="shared" si="1113"/>
        <v>253.30007151350176</v>
      </c>
      <c r="H1734" s="1">
        <f t="shared" si="1113"/>
        <v>168.2076332801941</v>
      </c>
      <c r="I1734" s="1">
        <f t="shared" si="1113"/>
        <v>177.56386180545724</v>
      </c>
      <c r="J1734" s="1">
        <f t="shared" si="1113"/>
        <v>98.94501429660717</v>
      </c>
      <c r="K1734" s="1">
        <f t="shared" si="1113"/>
        <v>0</v>
      </c>
    </row>
    <row r="1735" spans="2:11" x14ac:dyDescent="0.3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-20.010000234606608</v>
      </c>
      <c r="G1735" s="1">
        <f t="shared" ref="G1735:K1735" si="1114">-G56+G49</f>
        <v>16.0743474998145</v>
      </c>
      <c r="H1735" s="1">
        <f t="shared" si="1114"/>
        <v>-4.1681251762285356</v>
      </c>
      <c r="I1735" s="1">
        <f t="shared" si="1114"/>
        <v>-4.6145574095707005</v>
      </c>
      <c r="J1735" s="1">
        <f t="shared" si="1114"/>
        <v>24.160147742037495</v>
      </c>
      <c r="K1735" s="1">
        <f t="shared" si="1114"/>
        <v>24.251144835980153</v>
      </c>
    </row>
    <row r="1736" spans="2:11" x14ac:dyDescent="0.3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3.2639004382770484E-5</v>
      </c>
      <c r="K1736" s="1">
        <f t="shared" si="1115"/>
        <v>3.3846499501621889E-5</v>
      </c>
    </row>
    <row r="1737" spans="2:11" x14ac:dyDescent="0.3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44.770001208131731</v>
      </c>
      <c r="G1737" s="1">
        <f t="shared" ref="G1737:K1737" si="1116">G3</f>
        <v>47.260901835372579</v>
      </c>
      <c r="H1737" s="1">
        <f t="shared" si="1116"/>
        <v>47.260901929445694</v>
      </c>
      <c r="I1737" s="1">
        <f t="shared" si="1116"/>
        <v>47.260902687773381</v>
      </c>
      <c r="J1737" s="1">
        <f t="shared" si="1116"/>
        <v>47.260928233001621</v>
      </c>
      <c r="K1737" s="1">
        <f t="shared" si="1116"/>
        <v>47.260928526031122</v>
      </c>
    </row>
    <row r="1738" spans="2:11" x14ac:dyDescent="0.3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10.182339604712213</v>
      </c>
      <c r="G1738" s="1">
        <f t="shared" ref="G1738:K1738" si="1118">G4</f>
        <v>11.152950672136447</v>
      </c>
      <c r="H1738" s="1">
        <f t="shared" si="1118"/>
        <v>12.608867000587102</v>
      </c>
      <c r="I1738" s="1">
        <f t="shared" si="1118"/>
        <v>15.035394787868933</v>
      </c>
      <c r="J1738" s="1">
        <f t="shared" si="1118"/>
        <v>17.461922275241179</v>
      </c>
      <c r="K1738" s="1">
        <f t="shared" si="1118"/>
        <v>17.46192238328895</v>
      </c>
    </row>
    <row r="1739" spans="2:11" x14ac:dyDescent="0.3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7.4592164985885772</v>
      </c>
      <c r="G1739" s="1">
        <f t="shared" ref="G1739:K1739" si="1120">G5</f>
        <v>8.0030403660420664</v>
      </c>
      <c r="H1739" s="1">
        <f t="shared" si="1120"/>
        <v>8.8187758841907478</v>
      </c>
      <c r="I1739" s="1">
        <f t="shared" si="1120"/>
        <v>10.178335639000444</v>
      </c>
      <c r="J1739" s="1">
        <f t="shared" si="1120"/>
        <v>10.230788179278113</v>
      </c>
      <c r="K1739" s="1">
        <f t="shared" si="1120"/>
        <v>7.6165743437940545</v>
      </c>
    </row>
    <row r="1740" spans="2:11" x14ac:dyDescent="0.3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2.6225285182077132</v>
      </c>
      <c r="G1740" s="1">
        <f t="shared" ref="G1740:K1740" si="1122">G6</f>
        <v>3.2650047553475328</v>
      </c>
      <c r="H1740" s="1">
        <f t="shared" si="1122"/>
        <v>4.2287187345834099</v>
      </c>
      <c r="I1740" s="1">
        <f t="shared" si="1122"/>
        <v>5.8349094025244286</v>
      </c>
      <c r="J1740" s="1">
        <f t="shared" si="1122"/>
        <v>6.3806237355946127</v>
      </c>
      <c r="K1740" s="1">
        <f t="shared" si="1122"/>
        <v>4.2596718128972526</v>
      </c>
    </row>
    <row r="1741" spans="2:11" x14ac:dyDescent="0.3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24.505916586623229</v>
      </c>
      <c r="G1741" s="1">
        <f t="shared" ref="G1741:K1741" si="1124">G7</f>
        <v>24.839906041846529</v>
      </c>
      <c r="H1741" s="1">
        <f t="shared" si="1124"/>
        <v>21.604540310084435</v>
      </c>
      <c r="I1741" s="1">
        <f t="shared" si="1124"/>
        <v>16.212262858379582</v>
      </c>
      <c r="J1741" s="1">
        <f t="shared" si="1124"/>
        <v>13.187594042887717</v>
      </c>
      <c r="K1741" s="1">
        <f t="shared" si="1124"/>
        <v>17.922759986050863</v>
      </c>
    </row>
    <row r="1742" spans="2:11" x14ac:dyDescent="0.3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69.392900081242516</v>
      </c>
      <c r="G1742" s="1">
        <f t="shared" ref="G1742:K1742" si="1126">G8</f>
        <v>69.663505276993988</v>
      </c>
      <c r="H1742" s="1">
        <f t="shared" si="1126"/>
        <v>69.270645843451376</v>
      </c>
      <c r="I1742" s="1">
        <f t="shared" si="1126"/>
        <v>69.11534353070283</v>
      </c>
      <c r="J1742" s="1">
        <f t="shared" si="1126"/>
        <v>69.184800442780642</v>
      </c>
      <c r="K1742" s="1">
        <f t="shared" si="1126"/>
        <v>69.633998249452588</v>
      </c>
    </row>
    <row r="1743" spans="2:11" x14ac:dyDescent="0.3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35.611792135569019</v>
      </c>
      <c r="G1743" s="1">
        <f t="shared" ref="G1743:K1743" si="1128">G9</f>
        <v>35.882396720913412</v>
      </c>
      <c r="H1743" s="1">
        <f t="shared" si="1128"/>
        <v>35.489493688278102</v>
      </c>
      <c r="I1743" s="1">
        <f t="shared" si="1128"/>
        <v>35.334241158649704</v>
      </c>
      <c r="J1743" s="1">
        <f t="shared" si="1128"/>
        <v>35.403697802726583</v>
      </c>
      <c r="K1743" s="1">
        <f t="shared" si="1128"/>
        <v>35.852895287807016</v>
      </c>
    </row>
    <row r="1744" spans="2:11" x14ac:dyDescent="0.3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33.781107945673504</v>
      </c>
      <c r="G1744" s="1">
        <f t="shared" ref="G1744:K1744" si="1130">G10</f>
        <v>33.781108556080582</v>
      </c>
      <c r="H1744" s="1">
        <f t="shared" si="1130"/>
        <v>33.781152155173274</v>
      </c>
      <c r="I1744" s="1">
        <f t="shared" si="1130"/>
        <v>33.78110237205312</v>
      </c>
      <c r="J1744" s="1">
        <f t="shared" si="1130"/>
        <v>33.781102640054051</v>
      </c>
      <c r="K1744" s="1">
        <f t="shared" si="1130"/>
        <v>33.781102961645566</v>
      </c>
    </row>
    <row r="1745" spans="2:11" x14ac:dyDescent="0.3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3.7980812456406672</v>
      </c>
      <c r="G1745" s="1">
        <f t="shared" ref="G1745:K1745" si="1132">G11</f>
        <v>9.4679406354211704</v>
      </c>
      <c r="H1745" s="1">
        <f t="shared" si="1132"/>
        <v>9.4679443646758212</v>
      </c>
      <c r="I1745" s="1">
        <f t="shared" si="1132"/>
        <v>9.4679763420439169</v>
      </c>
      <c r="J1745" s="1">
        <f t="shared" si="1132"/>
        <v>9.4679852172952899</v>
      </c>
      <c r="K1745" s="1">
        <f t="shared" si="1132"/>
        <v>9.9690619606326845</v>
      </c>
    </row>
    <row r="1746" spans="2:11" x14ac:dyDescent="0.3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149.43048055726098</v>
      </c>
      <c r="G1746" s="1">
        <f t="shared" ref="G1746:K1746" si="1134">G12</f>
        <v>125.60440340010484</v>
      </c>
      <c r="H1746" s="1">
        <f t="shared" si="1134"/>
        <v>137.09361350742398</v>
      </c>
      <c r="I1746" s="1">
        <f t="shared" si="1134"/>
        <v>150.25512033637079</v>
      </c>
      <c r="J1746" s="1">
        <f t="shared" si="1134"/>
        <v>150.03667120240513</v>
      </c>
      <c r="K1746" s="1">
        <f t="shared" si="1134"/>
        <v>150.10209723750313</v>
      </c>
    </row>
    <row r="1747" spans="2:11" x14ac:dyDescent="0.3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66.745680037593644</v>
      </c>
      <c r="G1747" s="1">
        <f t="shared" ref="G1747:K1747" si="1136">G13</f>
        <v>49.798801273333225</v>
      </c>
      <c r="H1747" s="1">
        <f t="shared" si="1136"/>
        <v>68.537538070498513</v>
      </c>
      <c r="I1747" s="1">
        <f t="shared" si="1136"/>
        <v>70.236350553937896</v>
      </c>
      <c r="J1747" s="1">
        <f t="shared" si="1136"/>
        <v>72.130021791777438</v>
      </c>
      <c r="K1747" s="1">
        <f t="shared" si="1136"/>
        <v>74.27457118952762</v>
      </c>
    </row>
    <row r="1748" spans="2:11" x14ac:dyDescent="0.3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66.632400206826034</v>
      </c>
      <c r="G1748" s="1">
        <f t="shared" ref="G1748:K1748" si="1138">G14</f>
        <v>55.764002337537811</v>
      </c>
      <c r="H1748" s="1">
        <f t="shared" si="1138"/>
        <v>65.547808901418279</v>
      </c>
      <c r="I1748" s="1">
        <f t="shared" si="1138"/>
        <v>64.46292528246974</v>
      </c>
      <c r="J1748" s="1">
        <f t="shared" si="1138"/>
        <v>62.293205412420356</v>
      </c>
      <c r="K1748" s="1">
        <f t="shared" si="1138"/>
        <v>60.123475173979571</v>
      </c>
    </row>
    <row r="1749" spans="2:11" x14ac:dyDescent="0.3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16.052400312841321</v>
      </c>
      <c r="G1749" s="1">
        <f t="shared" ref="G1749:K1749" si="1140">G15</f>
        <v>20.0415997892338</v>
      </c>
      <c r="H1749" s="1">
        <f t="shared" si="1140"/>
        <v>3.0082665355071638</v>
      </c>
      <c r="I1749" s="1">
        <f t="shared" si="1140"/>
        <v>15.555844499963133</v>
      </c>
      <c r="J1749" s="1">
        <f t="shared" si="1140"/>
        <v>15.613443998207334</v>
      </c>
      <c r="K1749" s="1">
        <f t="shared" si="1140"/>
        <v>15.704050873995925</v>
      </c>
    </row>
    <row r="1750" spans="2:11" x14ac:dyDescent="0.3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16.523442946245314</v>
      </c>
      <c r="H1750" s="1">
        <f t="shared" si="1142"/>
        <v>23.910747701920055</v>
      </c>
      <c r="I1750" s="1">
        <f t="shared" si="1142"/>
        <v>28.830273282415387</v>
      </c>
      <c r="J1750" s="1">
        <f t="shared" si="1142"/>
        <v>32.269774355169702</v>
      </c>
      <c r="K1750" s="1">
        <f t="shared" si="1142"/>
        <v>39.432680097378757</v>
      </c>
    </row>
    <row r="1751" spans="2:11" x14ac:dyDescent="0.3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0.52400215746021794</v>
      </c>
      <c r="G1751" s="1">
        <f t="shared" ref="G1751:K1751" si="1144">G17</f>
        <v>0.54529326995270844</v>
      </c>
      <c r="H1751" s="1">
        <f t="shared" si="1144"/>
        <v>0.50316771394430293</v>
      </c>
      <c r="I1751" s="1">
        <f t="shared" si="1144"/>
        <v>0.64218334724672599</v>
      </c>
      <c r="J1751" s="1">
        <f t="shared" si="1144"/>
        <v>1.0460455015116015</v>
      </c>
      <c r="K1751" s="1">
        <f t="shared" si="1144"/>
        <v>1.7038955570302872</v>
      </c>
    </row>
    <row r="1752" spans="2:11" x14ac:dyDescent="0.3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18.873006312311556</v>
      </c>
      <c r="G1752" s="1">
        <f t="shared" ref="G1752:K1752" si="1146">G18</f>
        <v>21.376517657905151</v>
      </c>
      <c r="H1752" s="1">
        <f t="shared" si="1146"/>
        <v>36.527503790932549</v>
      </c>
      <c r="I1752" s="1">
        <f t="shared" si="1146"/>
        <v>47.881240859552214</v>
      </c>
      <c r="J1752" s="1">
        <f t="shared" si="1146"/>
        <v>61.007883646420431</v>
      </c>
      <c r="K1752" s="1">
        <f t="shared" si="1146"/>
        <v>71.94012904998813</v>
      </c>
    </row>
    <row r="1753" spans="2:11" x14ac:dyDescent="0.3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3.5972139749913682E-3</v>
      </c>
      <c r="K1753" s="1">
        <f t="shared" si="1148"/>
        <v>3.6144129993495146E-3</v>
      </c>
    </row>
    <row r="1754" spans="2:11" x14ac:dyDescent="0.3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22.29935678928296</v>
      </c>
      <c r="G1754" s="3">
        <f t="shared" si="1149"/>
        <v>24.495446820632498</v>
      </c>
      <c r="H1754" s="3">
        <f t="shared" si="1149"/>
        <v>26.039016702005696</v>
      </c>
      <c r="I1754" s="3">
        <f t="shared" si="1149"/>
        <v>26.981004813850941</v>
      </c>
      <c r="J1754" s="3">
        <f t="shared" si="1149"/>
        <v>27.640817399414836</v>
      </c>
      <c r="K1754" s="3">
        <f t="shared" si="1149"/>
        <v>29.332813142394613</v>
      </c>
    </row>
    <row r="1755" spans="2:11" x14ac:dyDescent="0.3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3.0805584041298815</v>
      </c>
      <c r="H1755" s="1">
        <f t="shared" si="1150"/>
        <v>2.2372994222023785</v>
      </c>
      <c r="I1755" s="1">
        <f t="shared" si="1150"/>
        <v>2.2285120053512903</v>
      </c>
      <c r="J1755" s="1">
        <f t="shared" si="1150"/>
        <v>1.2356793100654835</v>
      </c>
      <c r="K1755" s="1">
        <f t="shared" si="1150"/>
        <v>0</v>
      </c>
    </row>
    <row r="1756" spans="2:11" x14ac:dyDescent="0.3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3.0805584041298815</v>
      </c>
      <c r="H1756" s="1">
        <f>'[1]Electricity and CHPs_CAP'!D$14</f>
        <v>2.2372994222023785</v>
      </c>
      <c r="I1756" s="1">
        <f>'[1]Electricity and CHPs_CAP'!E$14</f>
        <v>2.2285120053512903</v>
      </c>
      <c r="J1756" s="1">
        <f>'[1]Electricity and CHPs_CAP'!F$14</f>
        <v>1.2356793100654835</v>
      </c>
      <c r="K1756" s="1">
        <f>'[1]Electricity and CHPs_CAP'!G$14</f>
        <v>0</v>
      </c>
    </row>
    <row r="1757" spans="2:11" x14ac:dyDescent="0.3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16.118252550933651</v>
      </c>
      <c r="H1757" s="1">
        <f t="shared" si="1152"/>
        <v>16.558595080663519</v>
      </c>
      <c r="I1757" s="1">
        <f t="shared" si="1152"/>
        <v>16.562421035504929</v>
      </c>
      <c r="J1757" s="1">
        <f t="shared" si="1152"/>
        <v>16.636473360179671</v>
      </c>
      <c r="K1757" s="1">
        <f t="shared" si="1152"/>
        <v>16.862994738717763</v>
      </c>
    </row>
    <row r="1758" spans="2:11" x14ac:dyDescent="0.3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7.3400181416264756</v>
      </c>
      <c r="H1758" s="1">
        <f>'[1]Electricity and CHPs_CAP'!D$15</f>
        <v>7.3409111589188258</v>
      </c>
      <c r="I1758" s="1">
        <f>'[1]Electricity and CHPs_CAP'!E$15</f>
        <v>7.3409793545582689</v>
      </c>
      <c r="J1758" s="1">
        <f>'[1]Electricity and CHPs_CAP'!F$15</f>
        <v>7.4150283645939989</v>
      </c>
      <c r="K1758" s="1">
        <f>'[1]Electricity and CHPs_CAP'!G$15</f>
        <v>7.6415496226289417</v>
      </c>
    </row>
    <row r="1759" spans="2:11" x14ac:dyDescent="0.3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4.8071615577602804</v>
      </c>
      <c r="H1759" s="1">
        <f>'[1]Electricity and CHPs_CAP'!D$16</f>
        <v>4.8581899289833004</v>
      </c>
      <c r="I1759" s="1">
        <f>'[1]Electricity and CHPs_CAP'!E$16</f>
        <v>4.8619476272414337</v>
      </c>
      <c r="J1759" s="1">
        <f>'[1]Electricity and CHPs_CAP'!F$16</f>
        <v>4.8619495624694142</v>
      </c>
      <c r="K1759" s="1">
        <f>'[1]Electricity and CHPs_CAP'!G$16</f>
        <v>4.8619496446172272</v>
      </c>
    </row>
    <row r="1760" spans="2:11" x14ac:dyDescent="0.3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3.9710728515468947</v>
      </c>
      <c r="H1760" s="1">
        <f>'[1]Electricity and CHPs_CAP'!D$17</f>
        <v>4.3594939927613927</v>
      </c>
      <c r="I1760" s="1">
        <f>'[1]Electricity and CHPs_CAP'!E$17</f>
        <v>4.3594940537052258</v>
      </c>
      <c r="J1760" s="1">
        <f>'[1]Electricity and CHPs_CAP'!F$17</f>
        <v>4.3594954331162601</v>
      </c>
      <c r="K1760" s="1">
        <f>'[1]Electricity and CHPs_CAP'!G$17</f>
        <v>4.3594954714715923</v>
      </c>
    </row>
    <row r="1761" spans="2:11" x14ac:dyDescent="0.3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1.7142950073748945E-2</v>
      </c>
      <c r="G1761" s="1">
        <f t="shared" ref="G1761:K1761" si="1153">SUM(G1762:G1764)</f>
        <v>6.849283906610491E-3</v>
      </c>
      <c r="H1761" s="1">
        <f t="shared" si="1153"/>
        <v>1.1082849711698794E-2</v>
      </c>
      <c r="I1761" s="1">
        <f t="shared" si="1153"/>
        <v>1.1073513866386806E-2</v>
      </c>
      <c r="J1761" s="1">
        <f t="shared" si="1153"/>
        <v>4.7141185555515686E-4</v>
      </c>
      <c r="K1761" s="1">
        <f t="shared" si="1153"/>
        <v>1.6856856869668011E-2</v>
      </c>
    </row>
    <row r="1762" spans="2:11" x14ac:dyDescent="0.3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7.756297654386804E-3</v>
      </c>
      <c r="G1762" s="1">
        <f>'[1]Electricity and CHPs_CAP'!C$18</f>
        <v>3.3194122509411228E-4</v>
      </c>
      <c r="H1762" s="1">
        <f>'[1]Electricity and CHPs_CAP'!D$18</f>
        <v>3.3068310989087246E-4</v>
      </c>
      <c r="I1762" s="1">
        <f>'[1]Electricity and CHPs_CAP'!E$18</f>
        <v>3.306212082394731E-4</v>
      </c>
      <c r="J1762" s="1">
        <f>'[1]Electricity and CHPs_CAP'!F$18</f>
        <v>3.3268950813053911E-4</v>
      </c>
      <c r="K1762" s="1">
        <f>'[1]Electricity and CHPs_CAP'!G$18</f>
        <v>1.6809346805235516E-2</v>
      </c>
    </row>
    <row r="1763" spans="2:11" x14ac:dyDescent="0.3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1.0813539217904913E-3</v>
      </c>
      <c r="G1763" s="1">
        <f>'[1]Electricity and CHPs_CAP'!C$28</f>
        <v>1.122407989457893E-4</v>
      </c>
      <c r="H1763" s="1">
        <f>'[1]Electricity and CHPs_CAP'!D$28</f>
        <v>1.073101578284389E-4</v>
      </c>
      <c r="I1763" s="1">
        <f>'[1]Electricity and CHPs_CAP'!E$28</f>
        <v>9.7678762250939799E-5</v>
      </c>
      <c r="J1763" s="1">
        <f>'[1]Electricity and CHPs_CAP'!F$28</f>
        <v>4.0010023360139769E-5</v>
      </c>
      <c r="K1763" s="1">
        <f>'[1]Electricity and CHPs_CAP'!G$28</f>
        <v>2.3885820445196071E-5</v>
      </c>
    </row>
    <row r="1764" spans="2:11" x14ac:dyDescent="0.3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8.3052984975716497E-3</v>
      </c>
      <c r="G1764" s="1">
        <f>'[1]Electricity and CHPs_CAP'!C$41</f>
        <v>6.4051018825705894E-3</v>
      </c>
      <c r="H1764" s="1">
        <f>'[1]Electricity and CHPs_CAP'!D$41</f>
        <v>1.0644856443979483E-2</v>
      </c>
      <c r="I1764" s="1">
        <f>'[1]Electricity and CHPs_CAP'!E$41</f>
        <v>1.0645213895896394E-2</v>
      </c>
      <c r="J1764" s="1">
        <f>'[1]Electricity and CHPs_CAP'!F$41</f>
        <v>9.8712324064477983E-5</v>
      </c>
      <c r="K1764" s="1">
        <f>'[1]Electricity and CHPs_CAP'!G$41</f>
        <v>2.3624243987299419E-5</v>
      </c>
    </row>
    <row r="1765" spans="2:11" x14ac:dyDescent="0.3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0.22533005932805864</v>
      </c>
      <c r="G1765" s="1">
        <f t="shared" ref="G1765:K1765" si="1155">SUM(G1766:G1780)</f>
        <v>0.43016976148023334</v>
      </c>
      <c r="H1765" s="1">
        <f t="shared" si="1155"/>
        <v>0.30413085001168483</v>
      </c>
      <c r="I1765" s="1">
        <f t="shared" si="1155"/>
        <v>0.46342479601764558</v>
      </c>
      <c r="J1765" s="1">
        <f t="shared" si="1155"/>
        <v>0.7678318356046302</v>
      </c>
      <c r="K1765" s="1">
        <f t="shared" si="1155"/>
        <v>1.579682532532851</v>
      </c>
    </row>
    <row r="1766" spans="2:11" x14ac:dyDescent="0.3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0.15435425879176001</v>
      </c>
      <c r="K1766" s="1">
        <f>'[1]Electricity and CHPs_CAP'!G$21</f>
        <v>0.99990824014545421</v>
      </c>
    </row>
    <row r="1767" spans="2:11" x14ac:dyDescent="0.3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0.25000002004091898</v>
      </c>
      <c r="H1767" s="1">
        <f>'[1]Electricity and CHPs_CAP'!D$22</f>
        <v>2.5673880877519983E-2</v>
      </c>
      <c r="I1767" s="1">
        <f>'[1]Electricity and CHPs_CAP'!E$22</f>
        <v>2.566994471921899E-2</v>
      </c>
      <c r="J1767" s="1">
        <f>'[1]Electricity and CHPs_CAP'!F$22</f>
        <v>2.566890417217299E-2</v>
      </c>
      <c r="K1767" s="1">
        <f>'[1]Electricity and CHPs_CAP'!G$22</f>
        <v>8.4933654972293993E-5</v>
      </c>
    </row>
    <row r="1768" spans="2:11" x14ac:dyDescent="0.3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3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4.3460808642303103E-2</v>
      </c>
      <c r="G1769" s="1">
        <f>'[1]Electricity and CHPs_CAP'!C$24</f>
        <v>5.4123657056287522E-6</v>
      </c>
      <c r="H1769" s="1">
        <f>'[1]Electricity and CHPs_CAP'!D$24</f>
        <v>7.1168793498221916E-5</v>
      </c>
      <c r="I1769" s="1">
        <f>'[1]Electricity and CHPs_CAP'!E$24</f>
        <v>4.2430718037907197E-2</v>
      </c>
      <c r="J1769" s="1">
        <f>'[1]Electricity and CHPs_CAP'!F$24</f>
        <v>0.10860901414569836</v>
      </c>
      <c r="K1769" s="1">
        <f>'[1]Electricity and CHPs_CAP'!G$24</f>
        <v>9.8593687478802206E-2</v>
      </c>
    </row>
    <row r="1770" spans="2:11" x14ac:dyDescent="0.3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1.6156083003043501E-2</v>
      </c>
      <c r="K1770" s="1">
        <f>'[1]Electricity and CHPs_CAP'!G$29</f>
        <v>5.6965319048829961E-2</v>
      </c>
    </row>
    <row r="1771" spans="2:11" x14ac:dyDescent="0.3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6.3349832537398454E-2</v>
      </c>
      <c r="G1771" s="1">
        <f>'[1]Electricity and CHPs_CAP'!C$39</f>
        <v>5.8000513459760303E-2</v>
      </c>
      <c r="H1771" s="1">
        <f>'[1]Electricity and CHPs_CAP'!D$39</f>
        <v>7.102522691028218E-2</v>
      </c>
      <c r="I1771" s="1">
        <f>'[1]Electricity and CHPs_CAP'!E$39</f>
        <v>0.11929637726045593</v>
      </c>
      <c r="J1771" s="1">
        <f>'[1]Electricity and CHPs_CAP'!F$39</f>
        <v>5.8810394639295306E-2</v>
      </c>
      <c r="K1771" s="1">
        <f>'[1]Electricity and CHPs_CAP'!G$39</f>
        <v>1.5292770617498671E-2</v>
      </c>
    </row>
    <row r="1772" spans="2:11" x14ac:dyDescent="0.3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0</v>
      </c>
      <c r="K1772" s="1">
        <f>'[1]Electricity and CHPs_CAP'!G$40</f>
        <v>0</v>
      </c>
    </row>
    <row r="1773" spans="2:11" x14ac:dyDescent="0.3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1.6371720568790101E-5</v>
      </c>
      <c r="J1773" s="1">
        <f>'[1]Electricity and CHPs_CAP'!F$47</f>
        <v>2.8345650573576202E-5</v>
      </c>
      <c r="K1773" s="1">
        <f>'[1]Electricity and CHPs_CAP'!G$47</f>
        <v>2.004936815307078E-5</v>
      </c>
    </row>
    <row r="1774" spans="2:11" x14ac:dyDescent="0.3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1.7685274690392196E-3</v>
      </c>
      <c r="G1774" s="1">
        <f>'[1]Electricity and CHPs_CAP'!C$48</f>
        <v>2.427564889255087E-4</v>
      </c>
      <c r="H1774" s="1">
        <f>'[1]Electricity and CHPs_CAP'!D$48</f>
        <v>7.1385379357622E-2</v>
      </c>
      <c r="I1774" s="1">
        <f>'[1]Electricity and CHPs_CAP'!E$48</f>
        <v>7.6319163018288436E-2</v>
      </c>
      <c r="J1774" s="1">
        <f>'[1]Electricity and CHPs_CAP'!F$48</f>
        <v>0.11266723124711439</v>
      </c>
      <c r="K1774" s="1">
        <f>'[1]Electricity and CHPs_CAP'!G$48</f>
        <v>0.1099412069266248</v>
      </c>
    </row>
    <row r="1775" spans="2:11" x14ac:dyDescent="0.3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3.0520185900563701E-6</v>
      </c>
      <c r="J1775" s="1">
        <f>'[1]Electricity and CHPs_CAP'!F$49</f>
        <v>9.3994602224522896E-6</v>
      </c>
      <c r="K1775" s="1">
        <f>'[1]Electricity and CHPs_CAP'!G$49</f>
        <v>7.5337463767744474E-6</v>
      </c>
    </row>
    <row r="1776" spans="2:11" x14ac:dyDescent="0.3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8.3523366364512703E-3</v>
      </c>
      <c r="G1776" s="1">
        <f>'[1]Electricity and CHPs_CAP'!C$51</f>
        <v>9.5429246829710165E-5</v>
      </c>
      <c r="H1776" s="1">
        <f>'[1]Electricity and CHPs_CAP'!D$51</f>
        <v>2.2011141977634981E-2</v>
      </c>
      <c r="I1776" s="1">
        <f>'[1]Electricity and CHPs_CAP'!E$51</f>
        <v>4.1832478830099107E-2</v>
      </c>
      <c r="J1776" s="1">
        <f>'[1]Electricity and CHPs_CAP'!F$51</f>
        <v>6.6634137720565562E-2</v>
      </c>
      <c r="K1776" s="1">
        <f>'[1]Electricity and CHPs_CAP'!G$51</f>
        <v>6.7179140924933003E-2</v>
      </c>
    </row>
    <row r="1777" spans="2:11" x14ac:dyDescent="0.3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1.326081839729934E-5</v>
      </c>
      <c r="J1777" s="1">
        <f>'[1]Electricity and CHPs_CAP'!F$52</f>
        <v>4.4261123401216913E-5</v>
      </c>
      <c r="K1777" s="1">
        <f>'[1]Electricity and CHPs_CAP'!G$52</f>
        <v>3.9341856515445268E-5</v>
      </c>
    </row>
    <row r="1778" spans="2:11" x14ac:dyDescent="0.3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8.5094671143946254E-2</v>
      </c>
      <c r="H1778" s="1">
        <f>'[1]Electricity and CHPs_CAP'!D$54</f>
        <v>8.5139049972270231E-2</v>
      </c>
      <c r="I1778" s="1">
        <f>'[1]Electricity and CHPs_CAP'!E$54</f>
        <v>8.5139071644264513E-2</v>
      </c>
      <c r="J1778" s="1">
        <f>'[1]Electricity and CHPs_CAP'!F$54</f>
        <v>8.5139092891195978E-2</v>
      </c>
      <c r="K1778" s="1">
        <f>'[1]Electricity and CHPs_CAP'!G$54</f>
        <v>8.5139098307548081E-2</v>
      </c>
    </row>
    <row r="1779" spans="2:11" x14ac:dyDescent="0.3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3.4885854042866593E-2</v>
      </c>
      <c r="G1779" s="1">
        <f>'[1]Electricity and CHPs_CAP'!C$55</f>
        <v>3.673095873414696E-2</v>
      </c>
      <c r="H1779" s="1">
        <f>'[1]Electricity and CHPs_CAP'!D$55</f>
        <v>2.882500212285722E-2</v>
      </c>
      <c r="I1779" s="1">
        <f>'[1]Electricity and CHPs_CAP'!E$55</f>
        <v>7.2698392608655599E-2</v>
      </c>
      <c r="J1779" s="1">
        <f>'[1]Electricity and CHPs_CAP'!F$55</f>
        <v>0.13969710031384519</v>
      </c>
      <c r="K1779" s="1">
        <f>'[1]Electricity and CHPs_CAP'!G$55</f>
        <v>0.14649846800379937</v>
      </c>
    </row>
    <row r="1780" spans="2:11" x14ac:dyDescent="0.3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5.96534119962584E-6</v>
      </c>
      <c r="J1780" s="1">
        <f>'[1]Electricity and CHPs_CAP'!F$58</f>
        <v>1.3612445741845857E-5</v>
      </c>
      <c r="K1780" s="1">
        <f>'[1]Electricity and CHPs_CAP'!G$58</f>
        <v>1.274245334332417E-5</v>
      </c>
    </row>
    <row r="1781" spans="2:11" x14ac:dyDescent="0.3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0.4040467066496618</v>
      </c>
      <c r="G1781" s="1">
        <f t="shared" ref="G1781:K1781" si="1158">SUM(G1782:G1787)</f>
        <v>0.39091168721039216</v>
      </c>
      <c r="H1781" s="1">
        <f t="shared" si="1158"/>
        <v>0.39091160006279713</v>
      </c>
      <c r="I1781" s="1">
        <f t="shared" si="1158"/>
        <v>0.36425451403850651</v>
      </c>
      <c r="J1781" s="1">
        <f t="shared" si="1158"/>
        <v>0.37302613843375859</v>
      </c>
      <c r="K1781" s="1">
        <f t="shared" si="1158"/>
        <v>0.38686911856688555</v>
      </c>
    </row>
    <row r="1782" spans="2:11" x14ac:dyDescent="0.3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0.30586237616053702</v>
      </c>
      <c r="G1782" s="1">
        <f>'[1]Electricity and CHPs_CAP'!C$19</f>
        <v>0.30586212161138704</v>
      </c>
      <c r="H1782" s="1">
        <f>'[1]Electricity and CHPs_CAP'!D$19</f>
        <v>0.30586213734979251</v>
      </c>
      <c r="I1782" s="1">
        <f>'[1]Electricity and CHPs_CAP'!E$19</f>
        <v>0.2793592612461947</v>
      </c>
      <c r="J1782" s="1">
        <f>'[1]Electricity and CHPs_CAP'!F$19</f>
        <v>0.28892111684226679</v>
      </c>
      <c r="K1782" s="1">
        <f>'[1]Electricity and CHPs_CAP'!G$19</f>
        <v>0.30268323345235548</v>
      </c>
    </row>
    <row r="1783" spans="2:11" x14ac:dyDescent="0.3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</v>
      </c>
      <c r="K1783" s="1">
        <f>'[1]Electricity and CHPs_CAP'!G$20</f>
        <v>0</v>
      </c>
    </row>
    <row r="1784" spans="2:11" x14ac:dyDescent="0.3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7.6766059706684403E-2</v>
      </c>
      <c r="G1784" s="1">
        <f>'[1]Electricity and CHPs_CAP'!C$26</f>
        <v>7.1349518245334254E-2</v>
      </c>
      <c r="H1784" s="1">
        <f>'[1]Electricity and CHPs_CAP'!D$26</f>
        <v>7.1349442637796009E-2</v>
      </c>
      <c r="I1784" s="1">
        <f>'[1]Electricity and CHPs_CAP'!E$26</f>
        <v>7.1349557248490902E-2</v>
      </c>
      <c r="J1784" s="1">
        <f>'[1]Electricity and CHPs_CAP'!F$26</f>
        <v>7.0779892969580802E-2</v>
      </c>
      <c r="K1784" s="1">
        <f>'[1]Electricity and CHPs_CAP'!G$26</f>
        <v>7.099598475630102E-2</v>
      </c>
    </row>
    <row r="1785" spans="2:11" x14ac:dyDescent="0.3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0</v>
      </c>
      <c r="K1785" s="1">
        <f>'[1]Electricity and CHPs_CAP'!G$27</f>
        <v>0</v>
      </c>
    </row>
    <row r="1786" spans="2:11" x14ac:dyDescent="0.3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2.14182707824404E-2</v>
      </c>
      <c r="G1786" s="1">
        <f>'[1]Electricity and CHPs_CAP'!C$44</f>
        <v>1.370004735367087E-2</v>
      </c>
      <c r="H1786" s="1">
        <f>'[1]Electricity and CHPs_CAP'!D$44</f>
        <v>1.370002007520859E-2</v>
      </c>
      <c r="I1786" s="1">
        <f>'[1]Electricity and CHPs_CAP'!E$44</f>
        <v>1.3545695543820919E-2</v>
      </c>
      <c r="J1786" s="1">
        <f>'[1]Electricity and CHPs_CAP'!F$44</f>
        <v>1.3325128621911007E-2</v>
      </c>
      <c r="K1786" s="1">
        <f>'[1]Electricity and CHPs_CAP'!G$44</f>
        <v>1.3189900358229031E-2</v>
      </c>
    </row>
    <row r="1787" spans="2:11" x14ac:dyDescent="0.3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0</v>
      </c>
      <c r="K1787" s="1">
        <f>'[1]Electricity and CHPs_CAP'!G$45</f>
        <v>0</v>
      </c>
    </row>
    <row r="1788" spans="2:11" x14ac:dyDescent="0.3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6.3966350776171188E-3</v>
      </c>
      <c r="G1788" s="1">
        <f t="shared" ref="G1788:K1788" si="1160">SUM(G1789:G1795)</f>
        <v>6.3946637966290666E-3</v>
      </c>
      <c r="H1788" s="1">
        <f t="shared" si="1160"/>
        <v>4.6295104048722384E-2</v>
      </c>
      <c r="I1788" s="1">
        <f t="shared" si="1160"/>
        <v>4.6483445920805826E-2</v>
      </c>
      <c r="J1788" s="1">
        <f t="shared" si="1160"/>
        <v>0.1633365207625366</v>
      </c>
      <c r="K1788" s="1">
        <f t="shared" si="1160"/>
        <v>0.2031875496203131</v>
      </c>
    </row>
    <row r="1789" spans="2:11" x14ac:dyDescent="0.3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1.79016142669991E-5</v>
      </c>
      <c r="G1789" s="1">
        <f>'[1]Electricity and CHPs_CAP'!C$25</f>
        <v>1.7491090323937253E-5</v>
      </c>
      <c r="H1789" s="1">
        <f>'[1]Electricity and CHPs_CAP'!D$25</f>
        <v>6.0214761758187185E-5</v>
      </c>
      <c r="I1789" s="1">
        <f>'[1]Electricity and CHPs_CAP'!E$25</f>
        <v>1.7536845875138971E-4</v>
      </c>
      <c r="J1789" s="1">
        <f>'[1]Electricity and CHPs_CAP'!F$25</f>
        <v>1.6052787000973498E-4</v>
      </c>
      <c r="K1789" s="1">
        <f>'[1]Electricity and CHPs_CAP'!G$25</f>
        <v>6.5681052311081638E-5</v>
      </c>
    </row>
    <row r="1790" spans="2:11" x14ac:dyDescent="0.3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0</v>
      </c>
    </row>
    <row r="1791" spans="2:11" x14ac:dyDescent="0.3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6.3787334633501197E-3</v>
      </c>
      <c r="G1791" s="1">
        <f>'[1]Electricity and CHPs_CAP'!C$42</f>
        <v>6.3771727063051294E-3</v>
      </c>
      <c r="H1791" s="1">
        <f>'[1]Electricity and CHPs_CAP'!D$42</f>
        <v>4.6234889286964197E-2</v>
      </c>
      <c r="I1791" s="1">
        <f>'[1]Electricity and CHPs_CAP'!E$42</f>
        <v>4.6234994948789437E-2</v>
      </c>
      <c r="J1791" s="1">
        <f>'[1]Electricity and CHPs_CAP'!F$42</f>
        <v>0.16308024507962129</v>
      </c>
      <c r="K1791" s="1">
        <f>'[1]Electricity and CHPs_CAP'!G$42</f>
        <v>0.20305657506772989</v>
      </c>
    </row>
    <row r="1792" spans="2:11" x14ac:dyDescent="0.3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</v>
      </c>
      <c r="K1792" s="1">
        <f>'[1]Electricity and CHPs_CAP'!G$43</f>
        <v>0</v>
      </c>
    </row>
    <row r="1793" spans="2:11" x14ac:dyDescent="0.3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3.2539979292690398E-5</v>
      </c>
      <c r="J1793" s="1">
        <f>'[1]Electricity and CHPs_CAP'!F$50</f>
        <v>4.8909420441362886E-5</v>
      </c>
      <c r="K1793" s="1">
        <f>'[1]Electricity and CHPs_CAP'!G$50</f>
        <v>3.7925364636041651E-5</v>
      </c>
    </row>
    <row r="1794" spans="2:11" x14ac:dyDescent="0.3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2.2353577631051498E-6</v>
      </c>
      <c r="J1794" s="1">
        <f>'[1]Electricity and CHPs_CAP'!F$53</f>
        <v>3.2922620038586213E-6</v>
      </c>
      <c r="K1794" s="1">
        <f>'[1]Electricity and CHPs_CAP'!G$53</f>
        <v>4.5492062149990223E-6</v>
      </c>
    </row>
    <row r="1795" spans="2:11" x14ac:dyDescent="0.3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3.8307176209191001E-5</v>
      </c>
      <c r="J1795" s="1">
        <f>'[1]Electricity and CHPs_CAP'!F$56</f>
        <v>4.3546130460366047E-5</v>
      </c>
      <c r="K1795" s="1">
        <f>'[1]Electricity and CHPs_CAP'!G$56</f>
        <v>2.2818929421080378E-5</v>
      </c>
    </row>
    <row r="1796" spans="2:11" x14ac:dyDescent="0.3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9.0660017087967795E-2</v>
      </c>
      <c r="H1796" s="1">
        <f t="shared" si="1162"/>
        <v>8.3656155771875448E-2</v>
      </c>
      <c r="I1796" s="1">
        <f t="shared" si="1162"/>
        <v>0.1067688544030963</v>
      </c>
      <c r="J1796" s="1">
        <f t="shared" si="1162"/>
        <v>0.17391480611765969</v>
      </c>
      <c r="K1796" s="1">
        <f t="shared" si="1162"/>
        <v>0.28328863683692801</v>
      </c>
    </row>
    <row r="1797" spans="2:11" x14ac:dyDescent="0.3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9.0660017087967795E-2</v>
      </c>
      <c r="H1797" s="1">
        <f>'[1]Electricity and CHPs_CAP'!D$33</f>
        <v>8.3656155771875448E-2</v>
      </c>
      <c r="I1797" s="1">
        <f>'[1]Electricity and CHPs_CAP'!E$33</f>
        <v>0.1067688544030963</v>
      </c>
      <c r="J1797" s="1">
        <f>'[1]Electricity and CHPs_CAP'!F$33</f>
        <v>0.17391480611765969</v>
      </c>
      <c r="K1797" s="1">
        <f>'[1]Electricity and CHPs_CAP'!G$33</f>
        <v>0.28328863683692801</v>
      </c>
    </row>
    <row r="1798" spans="2:11" x14ac:dyDescent="0.3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4.3709064895876537</v>
      </c>
      <c r="H1798" s="1">
        <f t="shared" si="1163"/>
        <v>6.4063010855286242</v>
      </c>
      <c r="I1798" s="1">
        <f t="shared" si="1163"/>
        <v>7.1211624693108551</v>
      </c>
      <c r="J1798" s="1">
        <f t="shared" si="1163"/>
        <v>8.1970736218887481</v>
      </c>
      <c r="K1798" s="1">
        <f t="shared" si="1163"/>
        <v>9.8826310669289779</v>
      </c>
    </row>
    <row r="1799" spans="2:11" x14ac:dyDescent="0.3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2.45969851606008E-4</v>
      </c>
      <c r="I1799" s="1">
        <f>'[1]Electricity and CHPs_CAP'!E$34</f>
        <v>2.4937399105534673E-4</v>
      </c>
      <c r="J1799" s="1">
        <f>'[1]Electricity and CHPs_CAP'!F$34</f>
        <v>2.855876682257078E-4</v>
      </c>
      <c r="K1799" s="1">
        <f>'[1]Electricity and CHPs_CAP'!G$34</f>
        <v>3.0706220359146984E-4</v>
      </c>
    </row>
    <row r="1800" spans="2:11" x14ac:dyDescent="0.3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1.6529273607771546</v>
      </c>
      <c r="H1800" s="1">
        <f>'[1]Electricity and CHPs_CAP'!D$35</f>
        <v>3.0611869616865501</v>
      </c>
      <c r="I1800" s="1">
        <f>'[1]Electricity and CHPs_CAP'!E$35</f>
        <v>3.5487616894237899</v>
      </c>
      <c r="J1800" s="1">
        <f>'[1]Electricity and CHPs_CAP'!F$35</f>
        <v>4.7693571430814563</v>
      </c>
      <c r="K1800" s="1">
        <f>'[1]Electricity and CHPs_CAP'!G$35</f>
        <v>6.4096878437397899</v>
      </c>
    </row>
    <row r="1801" spans="2:11" x14ac:dyDescent="0.3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1.1559094861221746</v>
      </c>
      <c r="H1801" s="1">
        <f>'[1]Electricity and CHPs_CAP'!D$36</f>
        <v>1.6864196862607275</v>
      </c>
      <c r="I1801" s="1">
        <f>'[1]Electricity and CHPs_CAP'!E$36</f>
        <v>1.6495448602566589</v>
      </c>
      <c r="J1801" s="1">
        <f>'[1]Electricity and CHPs_CAP'!F$36</f>
        <v>0.84357462228703095</v>
      </c>
      <c r="K1801" s="1">
        <f>'[1]Electricity and CHPs_CAP'!G$36</f>
        <v>1.4326922022731331E-4</v>
      </c>
    </row>
    <row r="1802" spans="2:11" x14ac:dyDescent="0.3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0.43896835930056566</v>
      </c>
      <c r="H1802" s="1">
        <f>'[1]Electricity and CHPs_CAP'!D$37</f>
        <v>0.48321941463992596</v>
      </c>
      <c r="I1802" s="1">
        <f>'[1]Electricity and CHPs_CAP'!E$37</f>
        <v>0.56018377696645305</v>
      </c>
      <c r="J1802" s="1">
        <f>'[1]Electricity and CHPs_CAP'!F$37</f>
        <v>0.75283990615474683</v>
      </c>
      <c r="K1802" s="1">
        <f>'[1]Electricity and CHPs_CAP'!G$37</f>
        <v>1.0117511639017291</v>
      </c>
    </row>
    <row r="1803" spans="2:11" x14ac:dyDescent="0.3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1.1231012833877589</v>
      </c>
      <c r="H1803" s="1">
        <f>'[1]Electricity and CHPs_CAP'!D$38</f>
        <v>1.175229053089814</v>
      </c>
      <c r="I1803" s="1">
        <f>'[1]Electricity and CHPs_CAP'!E$38</f>
        <v>1.3624227686728969</v>
      </c>
      <c r="J1803" s="1">
        <f>'[1]Electricity and CHPs_CAP'!F$38</f>
        <v>1.8310163626972891</v>
      </c>
      <c r="K1803" s="1">
        <f>'[1]Electricity and CHPs_CAP'!G$38</f>
        <v>2.4607417278636401</v>
      </c>
    </row>
    <row r="1804" spans="2:11" x14ac:dyDescent="0.3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2.1264743881582301E-5</v>
      </c>
      <c r="K1804" s="1">
        <f>'[1]Electricity and CHPs_CAP'!G$32</f>
        <v>2.1285272685018199E-5</v>
      </c>
    </row>
    <row r="1805" spans="2:11" x14ac:dyDescent="0.3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2.1264743881582301E-5</v>
      </c>
      <c r="K1805" s="1">
        <f t="shared" si="1166"/>
        <v>2.1285272685018199E-5</v>
      </c>
    </row>
    <row r="1806" spans="2:11" x14ac:dyDescent="0.3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5.1125534426494597E-5</v>
      </c>
      <c r="J1806" s="1">
        <f t="shared" si="1167"/>
        <v>1.5025954438379949E-4</v>
      </c>
      <c r="K1806" s="1">
        <f t="shared" si="1167"/>
        <v>1.243055923141465E-4</v>
      </c>
    </row>
    <row r="1807" spans="2:11" x14ac:dyDescent="0.3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1.9495046560644299E-5</v>
      </c>
      <c r="K1807" s="1">
        <f>'[1]Electricity and CHPs_CAP'!G$30</f>
        <v>1.9599421319358883E-5</v>
      </c>
    </row>
    <row r="1808" spans="2:11" x14ac:dyDescent="0.3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3.7653918151976899E-5</v>
      </c>
      <c r="J1808" s="1">
        <f>'[1]Electricity and CHPs_CAP'!F$46</f>
        <v>1.0356810821194648E-4</v>
      </c>
      <c r="K1808" s="1">
        <f>'[1]Electricity and CHPs_CAP'!G$46</f>
        <v>7.9493724418065295E-5</v>
      </c>
    </row>
    <row r="1809" spans="2:11" x14ac:dyDescent="0.3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1.34716162745177E-5</v>
      </c>
      <c r="J1809" s="1">
        <f>'[1]Electricity and CHPs_CAP'!F$57</f>
        <v>2.7196389611208725E-5</v>
      </c>
      <c r="K1809" s="1">
        <f>'[1]Electricity and CHPs_CAP'!G$57</f>
        <v>2.5212446576722306E-5</v>
      </c>
    </row>
    <row r="1810" spans="2:11" x14ac:dyDescent="0.3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0.10049671517166389</v>
      </c>
      <c r="G1810" s="1">
        <f t="shared" ref="G1810:K1810" si="1168">SUM(G1811:G1817)</f>
        <v>7.4396249948226732E-4</v>
      </c>
      <c r="H1810" s="1">
        <f t="shared" si="1168"/>
        <v>7.445540043903592E-4</v>
      </c>
      <c r="I1810" s="1">
        <f t="shared" si="1168"/>
        <v>7.6853053902998014E-2</v>
      </c>
      <c r="J1810" s="1">
        <f t="shared" si="1168"/>
        <v>9.2838870218523148E-2</v>
      </c>
      <c r="K1810" s="1">
        <f t="shared" si="1168"/>
        <v>0.11715705145622954</v>
      </c>
    </row>
    <row r="1811" spans="2:11" x14ac:dyDescent="0.3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2.4665937314408137E-4</v>
      </c>
      <c r="H1811" s="1">
        <f>'[1]Electricity and CHPs_CAP'!D$63</f>
        <v>2.4564344326830079E-4</v>
      </c>
      <c r="I1811" s="1">
        <f>'[1]Electricity and CHPs_CAP'!E$63</f>
        <v>2.2612841912249271E-4</v>
      </c>
      <c r="J1811" s="1">
        <f>'[1]Electricity and CHPs_CAP'!F$63</f>
        <v>2.2601917386463888E-4</v>
      </c>
      <c r="K1811" s="1">
        <f>'[1]Electricity and CHPs_CAP'!G$63</f>
        <v>2.2593873349527338E-4</v>
      </c>
    </row>
    <row r="1812" spans="2:11" x14ac:dyDescent="0.3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5.9284517328304601E-5</v>
      </c>
      <c r="G1812" s="1">
        <f>'[1]Electricity and CHPs_CAP'!C$64</f>
        <v>5.9361870672031451E-5</v>
      </c>
      <c r="H1812" s="1">
        <f>'[1]Electricity and CHPs_CAP'!D$64</f>
        <v>5.9336510530418914E-5</v>
      </c>
      <c r="I1812" s="1">
        <f>'[1]Electricity and CHPs_CAP'!E$64</f>
        <v>4.3402066968470708E-5</v>
      </c>
      <c r="J1812" s="1">
        <f>'[1]Electricity and CHPs_CAP'!F$64</f>
        <v>4.8466403906841973E-5</v>
      </c>
      <c r="K1812" s="1">
        <f>'[1]Electricity and CHPs_CAP'!G$64</f>
        <v>4.8592387972729571E-5</v>
      </c>
    </row>
    <row r="1813" spans="2:11" x14ac:dyDescent="0.3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4.3967616481889999E-5</v>
      </c>
      <c r="G1813" s="1">
        <f>'[1]Electricity and CHPs_CAP'!C$65</f>
        <v>4.4025082014723402E-5</v>
      </c>
      <c r="H1813" s="1">
        <f>'[1]Electricity and CHPs_CAP'!D$65</f>
        <v>4.4015597907883582E-5</v>
      </c>
      <c r="I1813" s="1">
        <f>'[1]Electricity and CHPs_CAP'!E$65</f>
        <v>3.2219887662060736E-5</v>
      </c>
      <c r="J1813" s="1">
        <f>'[1]Electricity and CHPs_CAP'!F$65</f>
        <v>4.1370264810126855E-5</v>
      </c>
      <c r="K1813" s="1">
        <f>'[1]Electricity and CHPs_CAP'!G$65</f>
        <v>3.1001881095449412E-5</v>
      </c>
    </row>
    <row r="1814" spans="2:11" x14ac:dyDescent="0.3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5.8442860001717762E-5</v>
      </c>
      <c r="G1814" s="1">
        <f>'[1]Electricity and CHPs_CAP'!C$66</f>
        <v>5.8503489735876187E-5</v>
      </c>
      <c r="H1814" s="1">
        <f>'[1]Electricity and CHPs_CAP'!D$66</f>
        <v>5.8751077704807697E-5</v>
      </c>
      <c r="I1814" s="1">
        <f>'[1]Electricity and CHPs_CAP'!E$66</f>
        <v>2.3027874696404611E-4</v>
      </c>
      <c r="J1814" s="1">
        <f>'[1]Electricity and CHPs_CAP'!F$66</f>
        <v>3.7102594199481693E-4</v>
      </c>
      <c r="K1814" s="1">
        <f>'[1]Electricity and CHPs_CAP'!G$66</f>
        <v>2.648466996080861E-4</v>
      </c>
    </row>
    <row r="1815" spans="2:11" x14ac:dyDescent="0.3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1.3816919108630463E-4</v>
      </c>
      <c r="G1815" s="1">
        <f>'[1]Electricity and CHPs_CAP'!C$67</f>
        <v>1.3833528363635736E-4</v>
      </c>
      <c r="H1815" s="1">
        <f>'[1]Electricity and CHPs_CAP'!D$67</f>
        <v>1.3890955019661369E-4</v>
      </c>
      <c r="I1815" s="1">
        <f>'[1]Electricity and CHPs_CAP'!E$67</f>
        <v>3.8039518568762296E-2</v>
      </c>
      <c r="J1815" s="1">
        <f>'[1]Electricity and CHPs_CAP'!F$67</f>
        <v>4.5888326903931721E-2</v>
      </c>
      <c r="K1815" s="1">
        <f>'[1]Electricity and CHPs_CAP'!G$67</f>
        <v>5.8167410245899845E-2</v>
      </c>
    </row>
    <row r="1816" spans="2:11" x14ac:dyDescent="0.3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1.3817397860321138E-4</v>
      </c>
      <c r="G1816" s="1">
        <f>'[1]Electricity and CHPs_CAP'!C$68</f>
        <v>1.3833993855805567E-4</v>
      </c>
      <c r="H1816" s="1">
        <f>'[1]Electricity and CHPs_CAP'!D$68</f>
        <v>1.3891268025893749E-4</v>
      </c>
      <c r="I1816" s="1">
        <f>'[1]Electricity and CHPs_CAP'!E$68</f>
        <v>3.8048552001531281E-2</v>
      </c>
      <c r="J1816" s="1">
        <f>'[1]Electricity and CHPs_CAP'!F$68</f>
        <v>4.5892494814062372E-2</v>
      </c>
      <c r="K1816" s="1">
        <f>'[1]Electricity and CHPs_CAP'!G$68</f>
        <v>5.8169403179230111E-2</v>
      </c>
    </row>
    <row r="1817" spans="2:11" x14ac:dyDescent="0.3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5.8677008162464405E-5</v>
      </c>
      <c r="G1817" s="1">
        <f>'[1]Electricity and CHPs_CAP'!C$69</f>
        <v>5.8737461721141853E-5</v>
      </c>
      <c r="H1817" s="1">
        <f>'[1]Electricity and CHPs_CAP'!D$69</f>
        <v>5.8985144523396985E-5</v>
      </c>
      <c r="I1817" s="1">
        <f>'[1]Electricity and CHPs_CAP'!E$69</f>
        <v>2.3295421198735967E-4</v>
      </c>
      <c r="J1817" s="1">
        <f>'[1]Electricity and CHPs_CAP'!F$69</f>
        <v>3.7116671595262447E-4</v>
      </c>
      <c r="K1817" s="1">
        <f>'[1]Electricity and CHPs_CAP'!G$69</f>
        <v>2.4985832892804343E-4</v>
      </c>
    </row>
    <row r="1818" spans="2:11" x14ac:dyDescent="0.3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11.163807907316055</v>
      </c>
      <c r="G1818" s="3">
        <f t="shared" ref="G1818:K1818" si="1171">SUM(G1819,G1838)</f>
        <v>11.97963309976088</v>
      </c>
      <c r="H1818" s="3">
        <f t="shared" si="1171"/>
        <v>13.271846652566602</v>
      </c>
      <c r="I1818" s="3">
        <f t="shared" si="1171"/>
        <v>14.130520778534056</v>
      </c>
      <c r="J1818" s="3">
        <f t="shared" si="1171"/>
        <v>9.809687346528726</v>
      </c>
      <c r="K1818" s="3">
        <f t="shared" si="1171"/>
        <v>9.5024538056607479</v>
      </c>
    </row>
    <row r="1819" spans="2:11" x14ac:dyDescent="0.3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9.3028263120677828</v>
      </c>
      <c r="G1819" s="1">
        <f t="shared" ref="G1819:K1819" si="1172">SUM(G1820,G1823,G1825,G1828,G1830,G1832,G1834,G1836)</f>
        <v>10.003223840852204</v>
      </c>
      <c r="H1819" s="1">
        <f t="shared" si="1172"/>
        <v>10.880970317141738</v>
      </c>
      <c r="I1819" s="1">
        <f t="shared" si="1172"/>
        <v>11.497944331739253</v>
      </c>
      <c r="J1819" s="1">
        <f t="shared" si="1172"/>
        <v>7.727512643795639</v>
      </c>
      <c r="K1819" s="1">
        <f t="shared" si="1172"/>
        <v>7.3162441622720484</v>
      </c>
    </row>
    <row r="1820" spans="2:11" x14ac:dyDescent="0.3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2.1116608126998373</v>
      </c>
      <c r="G1820" s="1">
        <f t="shared" ref="G1820:K1820" si="1173">SUM(G1821:G1822)</f>
        <v>2.3868739574703968</v>
      </c>
      <c r="H1820" s="1">
        <f t="shared" si="1173"/>
        <v>2.397726457062368</v>
      </c>
      <c r="I1820" s="1">
        <f t="shared" si="1173"/>
        <v>2.683661054979134</v>
      </c>
      <c r="J1820" s="1">
        <f t="shared" si="1173"/>
        <v>3.2247673506096701</v>
      </c>
      <c r="K1820" s="1">
        <f t="shared" si="1173"/>
        <v>3.6471851243029256</v>
      </c>
    </row>
    <row r="1821" spans="2:11" x14ac:dyDescent="0.3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0.67257060286109327</v>
      </c>
      <c r="G1821" s="1" cm="1">
        <f t="array" ref="G1821">SUMPRODUCT(([1]OUT_FinalEnergyCons!$B$4:$B$10000="var_cap")*1,(ISNUMBER(SEARCH("RH*-SHELCBR",[1]OUT_FinalEnergyCons!$A$4:$A$10000)))*1,[1]OUT_FinalEnergyCons!E$4:E$10000)</f>
        <v>0.72345539878595955</v>
      </c>
      <c r="H1821" s="1" cm="1">
        <f t="array" ref="H1821">SUMPRODUCT(([1]OUT_FinalEnergyCons!$B$4:$B$10000="var_cap")*1,(ISNUMBER(SEARCH("RH*-SHELCBR",[1]OUT_FinalEnergyCons!$A$4:$A$10000)))*1,[1]OUT_FinalEnergyCons!F$4:F$10000)</f>
        <v>0.1831732080608818</v>
      </c>
      <c r="I1821" s="1" cm="1">
        <f t="array" ref="I1821">SUMPRODUCT(([1]OUT_FinalEnergyCons!$B$4:$B$10000="var_cap")*1,(ISNUMBER(SEARCH("RH*-SHELCBR",[1]OUT_FinalEnergyCons!$A$4:$A$10000)))*1,[1]OUT_FinalEnergyCons!G$4:G$10000)</f>
        <v>4.0258438544239467E-2</v>
      </c>
      <c r="J1821" s="1" cm="1">
        <f t="array" ref="J1821">SUMPRODUCT(([1]OUT_FinalEnergyCons!$B$4:$B$10000="var_cap")*1,(ISNUMBER(SEARCH("RH*-SHELCBR",[1]OUT_FinalEnergyCons!$A$4:$A$10000)))*1,[1]OUT_FinalEnergyCons!H$4:H$10000)</f>
        <v>1.4768693346286208E-3</v>
      </c>
      <c r="K1821" s="1" cm="1">
        <f t="array" ref="K1821">SUMPRODUCT(([1]OUT_FinalEnergyCons!$B$4:$B$10000="var_cap")*1,(ISNUMBER(SEARCH("RH*-SHELCBR",[1]OUT_FinalEnergyCons!$A$4:$A$10000)))*1,[1]OUT_FinalEnergyCons!I$4:I$10000)</f>
        <v>6.4742783172948217E-4</v>
      </c>
    </row>
    <row r="1822" spans="2:11" x14ac:dyDescent="0.3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1.4390902098387439</v>
      </c>
      <c r="G1822" s="1" cm="1">
        <f t="array" ref="G1822">SUMPRODUCT(([1]OUT_FinalEnergyCons!$B$4:$B$10000="var_cap")*1,ISNUMBER(SEARCH("RH*-SHELCHP",[1]OUT_FinalEnergyCons!$A$4:$A$10000))*1,[1]OUT_FinalEnergyCons!E$4:E$10000)</f>
        <v>1.6634185586844374</v>
      </c>
      <c r="H1822" s="1" cm="1">
        <f t="array" ref="H1822">SUMPRODUCT(([1]OUT_FinalEnergyCons!$B$4:$B$10000="var_cap")*1,ISNUMBER(SEARCH("RH*-SHELCHP",[1]OUT_FinalEnergyCons!$A$4:$A$10000))*1,[1]OUT_FinalEnergyCons!F$4:F$10000)</f>
        <v>2.2145532490014861</v>
      </c>
      <c r="I1822" s="1" cm="1">
        <f t="array" ref="I1822">SUMPRODUCT(([1]OUT_FinalEnergyCons!$B$4:$B$10000="var_cap")*1,ISNUMBER(SEARCH("RH*-SHELCHP",[1]OUT_FinalEnergyCons!$A$4:$A$10000))*1,[1]OUT_FinalEnergyCons!G$4:G$10000)</f>
        <v>2.6434026164348947</v>
      </c>
      <c r="J1822" s="1" cm="1">
        <f t="array" ref="J1822">SUMPRODUCT(([1]OUT_FinalEnergyCons!$B$4:$B$10000="var_cap")*1,ISNUMBER(SEARCH("RH*-SHELCHP",[1]OUT_FinalEnergyCons!$A$4:$A$10000))*1,[1]OUT_FinalEnergyCons!H$4:H$10000)</f>
        <v>3.2232904812750416</v>
      </c>
      <c r="K1822" s="1" cm="1">
        <f t="array" ref="K1822">SUMPRODUCT(([1]OUT_FinalEnergyCons!$B$4:$B$10000="var_cap")*1,ISNUMBER(SEARCH("RH*-SHELCHP",[1]OUT_FinalEnergyCons!$A$4:$A$10000))*1,[1]OUT_FinalEnergyCons!I$4:I$10000)</f>
        <v>3.6465376964711962</v>
      </c>
    </row>
    <row r="1823" spans="2:11" x14ac:dyDescent="0.3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3.4074025571385311</v>
      </c>
      <c r="H1823" s="1">
        <f t="shared" si="1178"/>
        <v>3.2930351634471986</v>
      </c>
      <c r="I1823" s="1">
        <f t="shared" si="1178"/>
        <v>3.2930328918450229</v>
      </c>
      <c r="J1823" s="1">
        <f t="shared" si="1178"/>
        <v>0.5803408851886882</v>
      </c>
      <c r="K1823" s="1">
        <f t="shared" si="1178"/>
        <v>0.1888364160699553</v>
      </c>
    </row>
    <row r="1824" spans="2:11" x14ac:dyDescent="0.3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3.4074025571385311</v>
      </c>
      <c r="H1824" s="1" cm="1">
        <f t="array" ref="H1824">SUMPRODUCT(([1]OUT_FinalEnergyCons!$B$4:$B$10000="var_cap")*1, (ISNUMBER(SEARCH("RH*-SHLFOBR",[1]OUT_FinalEnergyCons!$A$4:$A$10000)))*1,[1]OUT_FinalEnergyCons!F$4:F$10000)</f>
        <v>3.2930351634471986</v>
      </c>
      <c r="I1824" s="1" cm="1">
        <f t="array" ref="I1824">SUMPRODUCT(([1]OUT_FinalEnergyCons!$B$4:$B$10000="var_cap")*1, (ISNUMBER(SEARCH("RH*-SHLFOBR",[1]OUT_FinalEnergyCons!$A$4:$A$10000)))*1,[1]OUT_FinalEnergyCons!G$4:G$10000)</f>
        <v>3.2930328918450229</v>
      </c>
      <c r="J1824" s="1" cm="1">
        <f t="array" ref="J1824">SUMPRODUCT(([1]OUT_FinalEnergyCons!$B$4:$B$10000="var_cap")*1, (ISNUMBER(SEARCH("RH*-SHLFOBR",[1]OUT_FinalEnergyCons!$A$4:$A$10000)))*1,[1]OUT_FinalEnergyCons!H$4:H$10000)</f>
        <v>0.5803408851886882</v>
      </c>
      <c r="K1824" s="1" cm="1">
        <f t="array" ref="K1824">SUMPRODUCT(([1]OUT_FinalEnergyCons!$B$4:$B$10000="var_cap")*1, (ISNUMBER(SEARCH("RH*-SHLFOBR",[1]OUT_FinalEnergyCons!$A$4:$A$10000)))*1,[1]OUT_FinalEnergyCons!I$4:I$10000)</f>
        <v>0.1888364160699553</v>
      </c>
    </row>
    <row r="1825" spans="2:11" x14ac:dyDescent="0.3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2.7687541283041539</v>
      </c>
      <c r="G1825" s="1">
        <f t="shared" ref="G1825:K1825" si="1181">SUM(G1826:G1827)</f>
        <v>3.0603663428112609</v>
      </c>
      <c r="H1825" s="1">
        <f t="shared" si="1181"/>
        <v>4.1461485402031819</v>
      </c>
      <c r="I1825" s="1">
        <f t="shared" si="1181"/>
        <v>4.3994330597784748</v>
      </c>
      <c r="J1825" s="1">
        <f t="shared" si="1181"/>
        <v>2.8029863676285007</v>
      </c>
      <c r="K1825" s="1">
        <f t="shared" si="1181"/>
        <v>2.4386958512083465</v>
      </c>
    </row>
    <row r="1826" spans="2:11" x14ac:dyDescent="0.3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3.0603654319296631</v>
      </c>
      <c r="H1826" s="1" cm="1">
        <f t="array" ref="H1826">SUMPRODUCT(([1]OUT_FinalEnergyCons!$B$4:$B$10000="var_cap")*1, (ISNUMBER(SEARCH("RH*-SHNGABR",[1]OUT_FinalEnergyCons!$A$4:$A$10000)))*1,[1]OUT_FinalEnergyCons!F$4:F$10000)</f>
        <v>3.0785015141872112</v>
      </c>
      <c r="I1826" s="1" cm="1">
        <f t="array" ref="I1826">SUMPRODUCT(([1]OUT_FinalEnergyCons!$B$4:$B$10000="var_cap")*1, (ISNUMBER(SEARCH("RH*-SHNGABR",[1]OUT_FinalEnergyCons!$A$4:$A$10000)))*1,[1]OUT_FinalEnergyCons!G$4:G$10000)</f>
        <v>3.1049773020528986</v>
      </c>
      <c r="J1826" s="1" cm="1">
        <f t="array" ref="J1826">SUMPRODUCT(([1]OUT_FinalEnergyCons!$B$4:$B$10000="var_cap")*1, (ISNUMBER(SEARCH("RH*-SHNGABR",[1]OUT_FinalEnergyCons!$A$4:$A$10000)))*1,[1]OUT_FinalEnergyCons!H$4:H$10000)</f>
        <v>1.3493557752672487</v>
      </c>
      <c r="K1826" s="1" cm="1">
        <f t="array" ref="K1826">SUMPRODUCT(([1]OUT_FinalEnergyCons!$B$4:$B$10000="var_cap")*1, (ISNUMBER(SEARCH("RH*-SHNGABR",[1]OUT_FinalEnergyCons!$A$4:$A$10000)))*1,[1]OUT_FinalEnergyCons!I$4:I$10000)</f>
        <v>0.90980319880058746</v>
      </c>
    </row>
    <row r="1827" spans="2:11" x14ac:dyDescent="0.3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7.7065803854700895E-8</v>
      </c>
      <c r="G1827" s="1" cm="1">
        <f t="array" ref="G1827">SUMPRODUCT(([1]OUT_FinalEnergyCons!$B$4:$B$10000="var_cap")*1,ISNUMBER(SEARCH("RH*-SHngahp",[1]OUT_FinalEnergyCons!$A$4:$A$10000))*1,[1]OUT_FinalEnergyCons!E$4:E$10000)</f>
        <v>9.1088159767113098E-7</v>
      </c>
      <c r="H1827" s="1" cm="1">
        <f t="array" ref="H1827">SUMPRODUCT(([1]OUT_FinalEnergyCons!$B$4:$B$10000="var_cap")*1,ISNUMBER(SEARCH("RH*-SHngahp",[1]OUT_FinalEnergyCons!$A$4:$A$10000))*1,[1]OUT_FinalEnergyCons!F$4:F$10000)</f>
        <v>1.0676470260159705</v>
      </c>
      <c r="I1827" s="1" cm="1">
        <f t="array" ref="I1827">SUMPRODUCT(([1]OUT_FinalEnergyCons!$B$4:$B$10000="var_cap")*1,ISNUMBER(SEARCH("RH*-SHngahp",[1]OUT_FinalEnergyCons!$A$4:$A$10000))*1,[1]OUT_FinalEnergyCons!G$4:G$10000)</f>
        <v>1.294455757725576</v>
      </c>
      <c r="J1827" s="1" cm="1">
        <f t="array" ref="J1827">SUMPRODUCT(([1]OUT_FinalEnergyCons!$B$4:$B$10000="var_cap")*1,ISNUMBER(SEARCH("RH*-SHngahp",[1]OUT_FinalEnergyCons!$A$4:$A$10000))*1,[1]OUT_FinalEnergyCons!H$4:H$10000)</f>
        <v>1.453630592361252</v>
      </c>
      <c r="K1827" s="1" cm="1">
        <f t="array" ref="K1827">SUMPRODUCT(([1]OUT_FinalEnergyCons!$B$4:$B$10000="var_cap")*1,ISNUMBER(SEARCH("RH*-SHngahp",[1]OUT_FinalEnergyCons!$A$4:$A$10000))*1,[1]OUT_FinalEnergyCons!I$4:I$10000)</f>
        <v>1.5288926524077588</v>
      </c>
    </row>
    <row r="1828" spans="2:11" x14ac:dyDescent="0.3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6.9423589634362397E-3</v>
      </c>
      <c r="H1828" s="1">
        <f t="shared" si="1185"/>
        <v>1.7034172269364605E-3</v>
      </c>
      <c r="I1828" s="1">
        <f t="shared" si="1185"/>
        <v>3.7618070799281048E-4</v>
      </c>
      <c r="J1828" s="1">
        <f t="shared" si="1185"/>
        <v>0</v>
      </c>
      <c r="K1828" s="1">
        <f t="shared" si="1185"/>
        <v>0</v>
      </c>
    </row>
    <row r="1829" spans="2:11" x14ac:dyDescent="0.3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6.9423589634362397E-3</v>
      </c>
      <c r="H1829" s="1" cm="1">
        <f t="array" ref="H1829">SUMPRODUCT(([1]OUT_FinalEnergyCons!$B$4:$B$10000="var_cap")*1, (ISNUMBER(SEARCH("RH*-SHCOABR",[1]OUT_FinalEnergyCons!$A$4:$A$10000)))*1,[1]OUT_FinalEnergyCons!F$4:F$10000)</f>
        <v>1.7034172269364605E-3</v>
      </c>
      <c r="I1829" s="1" cm="1">
        <f t="array" ref="I1829">SUMPRODUCT(([1]OUT_FinalEnergyCons!$B$4:$B$10000="var_cap")*1, (ISNUMBER(SEARCH("RH*-SHCOABR",[1]OUT_FinalEnergyCons!$A$4:$A$10000)))*1,[1]OUT_FinalEnergyCons!G$4:G$10000)</f>
        <v>3.7618070799281048E-4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0.68950237002034265</v>
      </c>
      <c r="G1830" s="1">
        <f t="shared" ref="G1830:K1830" si="1187">G1831</f>
        <v>0.76464874723201759</v>
      </c>
      <c r="H1830" s="1">
        <f t="shared" si="1187"/>
        <v>0.80655350727363706</v>
      </c>
      <c r="I1830" s="1">
        <f t="shared" si="1187"/>
        <v>0.84206554796536337</v>
      </c>
      <c r="J1830" s="1">
        <f t="shared" si="1187"/>
        <v>0.84468303737762718</v>
      </c>
      <c r="K1830" s="1">
        <f t="shared" si="1187"/>
        <v>0.66816646158628645</v>
      </c>
    </row>
    <row r="1831" spans="2:11" x14ac:dyDescent="0.3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0.68950237002034265</v>
      </c>
      <c r="G1831" s="1" cm="1">
        <f t="array" ref="G1831">SUMPRODUCT(([1]OUT_FinalEnergyCons!$B$4:$B$10000="var_cap")*1, (ISNUMBER(SEARCH("RH*-SHWODBR",[1]OUT_FinalEnergyCons!$A$4:$A$10000)))*1,[1]OUT_FinalEnergyCons!E$4:E$10000)</f>
        <v>0.76464874723201759</v>
      </c>
      <c r="H1831" s="1" cm="1">
        <f t="array" ref="H1831">SUMPRODUCT(([1]OUT_FinalEnergyCons!$B$4:$B$10000="var_cap")*1, (ISNUMBER(SEARCH("RH*-SHWODBR",[1]OUT_FinalEnergyCons!$A$4:$A$10000)))*1,[1]OUT_FinalEnergyCons!F$4:F$10000)</f>
        <v>0.80655350727363706</v>
      </c>
      <c r="I1831" s="1" cm="1">
        <f t="array" ref="I1831">SUMPRODUCT(([1]OUT_FinalEnergyCons!$B$4:$B$10000="var_cap")*1, (ISNUMBER(SEARCH("RH*-SHWODBR",[1]OUT_FinalEnergyCons!$A$4:$A$10000)))*1,[1]OUT_FinalEnergyCons!G$4:G$10000)</f>
        <v>0.84206554796536337</v>
      </c>
      <c r="J1831" s="1" cm="1">
        <f t="array" ref="J1831">SUMPRODUCT(([1]OUT_FinalEnergyCons!$B$4:$B$10000="var_cap")*1, (ISNUMBER(SEARCH("RH*-SHWODBR",[1]OUT_FinalEnergyCons!$A$4:$A$10000)))*1,[1]OUT_FinalEnergyCons!H$4:H$10000)</f>
        <v>0.84468303737762718</v>
      </c>
      <c r="K1831" s="1" cm="1">
        <f t="array" ref="K1831">SUMPRODUCT(([1]OUT_FinalEnergyCons!$B$4:$B$10000="var_cap")*1, (ISNUMBER(SEARCH("RH*-SHWODBR",[1]OUT_FinalEnergyCons!$A$4:$A$10000)))*1,[1]OUT_FinalEnergyCons!I$4:I$10000)</f>
        <v>0.66816646158628645</v>
      </c>
    </row>
    <row r="1832" spans="2:11" x14ac:dyDescent="0.3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0.20445001789845463</v>
      </c>
      <c r="G1832" s="1">
        <f t="shared" ref="G1832:K1832" si="1190">G1833</f>
        <v>0.24029018296977117</v>
      </c>
      <c r="H1832" s="1">
        <f t="shared" si="1190"/>
        <v>8.0056966399322083E-2</v>
      </c>
      <c r="I1832" s="1">
        <f t="shared" si="1190"/>
        <v>8.0164719971676374E-2</v>
      </c>
      <c r="J1832" s="1">
        <f t="shared" si="1190"/>
        <v>4.0452774001669183E-2</v>
      </c>
      <c r="K1832" s="1">
        <f t="shared" si="1190"/>
        <v>4.5049167159420124E-2</v>
      </c>
    </row>
    <row r="1833" spans="2:11" x14ac:dyDescent="0.3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0.20445001789845463</v>
      </c>
      <c r="G1833" s="1" cm="1">
        <f t="array" ref="G1833">SUMPRODUCT(([1]OUT_FinalEnergyCons!$B$4:$B$10000="var_cap")*1, (ISNUMBER(SEARCH("RH*-SHPLTBR",[1]OUT_FinalEnergyCons!$A$4:$A$10000)))*1,[1]OUT_FinalEnergyCons!E$4:E$10000)</f>
        <v>0.24029018296977117</v>
      </c>
      <c r="H1833" s="1" cm="1">
        <f t="array" ref="H1833">SUMPRODUCT(([1]OUT_FinalEnergyCons!$B$4:$B$10000="var_cap")*1, (ISNUMBER(SEARCH("RH*-SHPLTBR",[1]OUT_FinalEnergyCons!$A$4:$A$10000)))*1,[1]OUT_FinalEnergyCons!F$4:F$10000)</f>
        <v>8.0056966399322083E-2</v>
      </c>
      <c r="I1833" s="1" cm="1">
        <f t="array" ref="I1833">SUMPRODUCT(([1]OUT_FinalEnergyCons!$B$4:$B$10000="var_cap")*1, (ISNUMBER(SEARCH("RH*-SHPLTBR",[1]OUT_FinalEnergyCons!$A$4:$A$10000)))*1,[1]OUT_FinalEnergyCons!G$4:G$10000)</f>
        <v>8.0164719971676374E-2</v>
      </c>
      <c r="J1833" s="1" cm="1">
        <f t="array" ref="J1833">SUMPRODUCT(([1]OUT_FinalEnergyCons!$B$4:$B$10000="var_cap")*1, (ISNUMBER(SEARCH("RH*-SHPLTBR",[1]OUT_FinalEnergyCons!$A$4:$A$10000)))*1,[1]OUT_FinalEnergyCons!H$4:H$10000)</f>
        <v>4.0452774001669183E-2</v>
      </c>
      <c r="K1833" s="1" cm="1">
        <f t="array" ref="K1833">SUMPRODUCT(([1]OUT_FinalEnergyCons!$B$4:$B$10000="var_cap")*1, (ISNUMBER(SEARCH("RH*-SHPLTBR",[1]OUT_FinalEnergyCons!$A$4:$A$10000)))*1,[1]OUT_FinalEnergyCons!I$4:I$10000)</f>
        <v>4.5049167159420124E-2</v>
      </c>
    </row>
    <row r="1834" spans="2:11" x14ac:dyDescent="0.3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0.13669969426679141</v>
      </c>
      <c r="H1834" s="1">
        <f t="shared" si="1193"/>
        <v>0.15574626552909465</v>
      </c>
      <c r="I1834" s="1">
        <f t="shared" si="1193"/>
        <v>0.19921087649158836</v>
      </c>
      <c r="J1834" s="1">
        <f t="shared" si="1193"/>
        <v>0.23428222898948362</v>
      </c>
      <c r="K1834" s="1">
        <f t="shared" si="1193"/>
        <v>0.32831114194511463</v>
      </c>
    </row>
    <row r="1835" spans="2:11" x14ac:dyDescent="0.3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0.13669969426679141</v>
      </c>
      <c r="H1835" s="1" cm="1">
        <f t="array" ref="H1835">SUMPRODUCT(([1]OUT_FinalEnergyCons!$B$4:$B$10000="var_cap")*1, (ISNUMBER(SEARCH("RH*-SHSOLBR",[1]OUT_FinalEnergyCons!$A$4:$A$10000)))*1,[1]OUT_FinalEnergyCons!F$4:F$10000)</f>
        <v>0.15574626552909465</v>
      </c>
      <c r="I1835" s="1" cm="1">
        <f t="array" ref="I1835">SUMPRODUCT(([1]OUT_FinalEnergyCons!$B$4:$B$10000="var_cap")*1, (ISNUMBER(SEARCH("RH*-SHSOLBR",[1]OUT_FinalEnergyCons!$A$4:$A$10000)))*1,[1]OUT_FinalEnergyCons!G$4:G$10000)</f>
        <v>0.19921087649158836</v>
      </c>
      <c r="J1835" s="1" cm="1">
        <f t="array" ref="J1835">SUMPRODUCT(([1]OUT_FinalEnergyCons!$B$4:$B$10000="var_cap")*1, (ISNUMBER(SEARCH("RH*-SHSOLBR",[1]OUT_FinalEnergyCons!$A$4:$A$10000)))*1,[1]OUT_FinalEnergyCons!H$4:H$10000)</f>
        <v>0.23428222898948362</v>
      </c>
      <c r="K1835" s="1" cm="1">
        <f t="array" ref="K1835">SUMPRODUCT(([1]OUT_FinalEnergyCons!$B$4:$B$10000="var_cap")*1, (ISNUMBER(SEARCH("RH*-SHSOLBR",[1]OUT_FinalEnergyCons!$A$4:$A$10000)))*1,[1]OUT_FinalEnergyCons!I$4:I$10000)</f>
        <v>0.32831114194511463</v>
      </c>
    </row>
    <row r="1836" spans="2:11" x14ac:dyDescent="0.3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1.8609815952482736</v>
      </c>
      <c r="G1838" s="1">
        <f t="shared" ref="G1838" si="1199">SUM(G1839,G1842,G1844,G1847,G1849,G1851,G1853,G1855)</f>
        <v>1.9764092589086759</v>
      </c>
      <c r="H1838" s="1">
        <f t="shared" ref="H1838" si="1200">SUM(H1839,H1842,H1844,H1847,H1849,H1851,H1853,H1855)</f>
        <v>2.3908763354248634</v>
      </c>
      <c r="I1838" s="1">
        <f t="shared" ref="I1838" si="1201">SUM(I1839,I1842,I1844,I1847,I1849,I1851,I1853,I1855)</f>
        <v>2.6325764467948027</v>
      </c>
      <c r="J1838" s="1">
        <f t="shared" ref="J1838" si="1202">SUM(J1839,J1842,J1844,J1847,J1849,J1851,J1853,J1855)</f>
        <v>2.0821747027330875</v>
      </c>
      <c r="K1838" s="1">
        <f t="shared" ref="K1838" si="1203">SUM(K1839,K1842,K1844,K1847,K1849,K1851,K1853,K1855)</f>
        <v>2.1862096433886999</v>
      </c>
    </row>
    <row r="1839" spans="2:11" x14ac:dyDescent="0.3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0.65092348672612899</v>
      </c>
      <c r="G1839" s="1">
        <f t="shared" ref="G1839" si="1205">SUM(G1840:G1841)</f>
        <v>0.72037740084983048</v>
      </c>
      <c r="H1839" s="1">
        <f t="shared" ref="H1839" si="1206">SUM(H1840:H1841)</f>
        <v>0.83658603206380644</v>
      </c>
      <c r="I1839" s="1">
        <f t="shared" ref="I1839" si="1207">SUM(I1840:I1841)</f>
        <v>0.98207968896923847</v>
      </c>
      <c r="J1839" s="1">
        <f t="shared" ref="J1839" si="1208">SUM(J1840:J1841)</f>
        <v>0.85725272536658115</v>
      </c>
      <c r="K1839" s="1">
        <f t="shared" ref="K1839" si="1209">SUM(K1840:K1841)</f>
        <v>1.0171355037376155</v>
      </c>
    </row>
    <row r="1840" spans="2:11" x14ac:dyDescent="0.3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0.43756909418360362</v>
      </c>
      <c r="G1840" s="1" cm="1">
        <f t="array" ref="G1840">SUMPRODUCT(([1]OUT_FinalEnergyCons!$B$4:$B$10000="var_cap")*1,(ISNUMBER(SEARCH("RH*-WHELCBR",[1]OUT_FinalEnergyCons!$A$4:$A$10000)))*1,[1]OUT_FinalEnergyCons!E$4:E$10000)</f>
        <v>0.47425361211792455</v>
      </c>
      <c r="H1840" s="1" cm="1">
        <f t="array" ref="H1840">SUMPRODUCT(([1]OUT_FinalEnergyCons!$B$4:$B$10000="var_cap")*1,(ISNUMBER(SEARCH("RH*-WHELCBR",[1]OUT_FinalEnergyCons!$A$4:$A$10000)))*1,[1]OUT_FinalEnergyCons!F$4:F$10000)</f>
        <v>0.47425295914585575</v>
      </c>
      <c r="I1840" s="1" cm="1">
        <f t="array" ref="I1840">SUMPRODUCT(([1]OUT_FinalEnergyCons!$B$4:$B$10000="var_cap")*1,(ISNUMBER(SEARCH("RH*-WHELCBR",[1]OUT_FinalEnergyCons!$A$4:$A$10000)))*1,[1]OUT_FinalEnergyCons!G$4:G$10000)</f>
        <v>0.47425215611777122</v>
      </c>
      <c r="J1840" s="1" cm="1">
        <f t="array" ref="J1840">SUMPRODUCT(([1]OUT_FinalEnergyCons!$B$4:$B$10000="var_cap")*1,(ISNUMBER(SEARCH("RH*-WHELCBR",[1]OUT_FinalEnergyCons!$A$4:$A$10000)))*1,[1]OUT_FinalEnergyCons!H$4:H$10000)</f>
        <v>0.15897514266711127</v>
      </c>
      <c r="K1840" s="1" cm="1">
        <f t="array" ref="K1840">SUMPRODUCT(([1]OUT_FinalEnergyCons!$B$4:$B$10000="var_cap")*1,(ISNUMBER(SEARCH("RH*-WHELCBR",[1]OUT_FinalEnergyCons!$A$4:$A$10000)))*1,[1]OUT_FinalEnergyCons!I$4:I$10000)</f>
        <v>0.15539983264943394</v>
      </c>
    </row>
    <row r="1841" spans="2:11" x14ac:dyDescent="0.3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0.21335439254252536</v>
      </c>
      <c r="G1841" s="1" cm="1">
        <f t="array" ref="G1841">SUMPRODUCT(([1]OUT_FinalEnergyCons!$B$4:$B$10000="var_cap")*1,ISNUMBER(SEARCH("RH*-WHELCHP",[1]OUT_FinalEnergyCons!$A$4:$A$10000))*1,[1]OUT_FinalEnergyCons!E$4:E$10000)</f>
        <v>0.24612378873190599</v>
      </c>
      <c r="H1841" s="1" cm="1">
        <f t="array" ref="H1841">SUMPRODUCT(([1]OUT_FinalEnergyCons!$B$4:$B$10000="var_cap")*1,ISNUMBER(SEARCH("RH*-WHELCHP",[1]OUT_FinalEnergyCons!$A$4:$A$10000))*1,[1]OUT_FinalEnergyCons!F$4:F$10000)</f>
        <v>0.36233307291795069</v>
      </c>
      <c r="I1841" s="1" cm="1">
        <f t="array" ref="I1841">SUMPRODUCT(([1]OUT_FinalEnergyCons!$B$4:$B$10000="var_cap")*1,ISNUMBER(SEARCH("RH*-WHELCHP",[1]OUT_FinalEnergyCons!$A$4:$A$10000))*1,[1]OUT_FinalEnergyCons!G$4:G$10000)</f>
        <v>0.50782753285146731</v>
      </c>
      <c r="J1841" s="1" cm="1">
        <f t="array" ref="J1841">SUMPRODUCT(([1]OUT_FinalEnergyCons!$B$4:$B$10000="var_cap")*1,ISNUMBER(SEARCH("RH*-WHELCHP",[1]OUT_FinalEnergyCons!$A$4:$A$10000))*1,[1]OUT_FinalEnergyCons!H$4:H$10000)</f>
        <v>0.69827758269946993</v>
      </c>
      <c r="K1841" s="1" cm="1">
        <f t="array" ref="K1841">SUMPRODUCT(([1]OUT_FinalEnergyCons!$B$4:$B$10000="var_cap")*1,ISNUMBER(SEARCH("RH*-WHELCHP",[1]OUT_FinalEnergyCons!$A$4:$A$10000))*1,[1]OUT_FinalEnergyCons!I$4:I$10000)</f>
        <v>0.86173567108818161</v>
      </c>
    </row>
    <row r="1842" spans="2:11" x14ac:dyDescent="0.3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0.47738441619281952</v>
      </c>
      <c r="H1842" s="1">
        <f t="shared" ref="H1842" si="1214">H1843</f>
        <v>0.47738229685980493</v>
      </c>
      <c r="I1842" s="1">
        <f t="shared" ref="I1842" si="1215">I1843</f>
        <v>0.47738156884066996</v>
      </c>
      <c r="J1842" s="1">
        <f t="shared" ref="J1842" si="1216">J1843</f>
        <v>9.399308885907387E-2</v>
      </c>
      <c r="K1842" s="1">
        <f t="shared" ref="K1842" si="1217">K1843</f>
        <v>3.6304728722548904E-2</v>
      </c>
    </row>
    <row r="1843" spans="2:11" x14ac:dyDescent="0.3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0.47738441619281952</v>
      </c>
      <c r="H1843" s="1" cm="1">
        <f t="array" ref="H1843">SUMPRODUCT(([1]OUT_FinalEnergyCons!$B$4:$B$10000="var_cap")*1, (ISNUMBER(SEARCH("RH*-WHLFOBR",[1]OUT_FinalEnergyCons!$A$4:$A$10000)))*1,[1]OUT_FinalEnergyCons!F$4:F$10000)</f>
        <v>0.47738229685980493</v>
      </c>
      <c r="I1843" s="1" cm="1">
        <f t="array" ref="I1843">SUMPRODUCT(([1]OUT_FinalEnergyCons!$B$4:$B$10000="var_cap")*1, (ISNUMBER(SEARCH("RH*-WHLFOBR",[1]OUT_FinalEnergyCons!$A$4:$A$10000)))*1,[1]OUT_FinalEnergyCons!G$4:G$10000)</f>
        <v>0.47738156884066996</v>
      </c>
      <c r="J1843" s="1" cm="1">
        <f t="array" ref="J1843">SUMPRODUCT(([1]OUT_FinalEnergyCons!$B$4:$B$10000="var_cap")*1, (ISNUMBER(SEARCH("RH*-WHLFOBR",[1]OUT_FinalEnergyCons!$A$4:$A$10000)))*1,[1]OUT_FinalEnergyCons!H$4:H$10000)</f>
        <v>9.399308885907387E-2</v>
      </c>
      <c r="K1843" s="1" cm="1">
        <f t="array" ref="K1843">SUMPRODUCT(([1]OUT_FinalEnergyCons!$B$4:$B$10000="var_cap")*1, (ISNUMBER(SEARCH("RH*-WHLFOBR",[1]OUT_FinalEnergyCons!$A$4:$A$10000)))*1,[1]OUT_FinalEnergyCons!I$4:I$10000)</f>
        <v>3.6304728722548904E-2</v>
      </c>
    </row>
    <row r="1844" spans="2:11" x14ac:dyDescent="0.3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0.43610089707432742</v>
      </c>
      <c r="H1844" s="1">
        <f t="shared" ref="H1844" si="1221">SUM(H1845:H1846)</f>
        <v>0.68193970535855508</v>
      </c>
      <c r="I1844" s="1">
        <f t="shared" ref="I1844" si="1222">SUM(I1845:I1846)</f>
        <v>0.76142186978604909</v>
      </c>
      <c r="J1844" s="1">
        <f t="shared" ref="J1844" si="1223">SUM(J1845:J1846)</f>
        <v>0.66855326711922647</v>
      </c>
      <c r="K1844" s="1">
        <f t="shared" ref="K1844" si="1224">SUM(K1845:K1846)</f>
        <v>0.6320478997927349</v>
      </c>
    </row>
    <row r="1845" spans="2:11" x14ac:dyDescent="0.3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0.43610058643124094</v>
      </c>
      <c r="H1845" s="1" cm="1">
        <f t="array" ref="H1845">SUMPRODUCT(([1]OUT_FinalEnergyCons!$B$4:$B$10000="var_cap")*1, (ISNUMBER(SEARCH("RH*-WHNGABR",[1]OUT_FinalEnergyCons!$A$4:$A$10000)))*1,[1]OUT_FinalEnergyCons!F$4:F$10000)</f>
        <v>0.43610042673782262</v>
      </c>
      <c r="I1845" s="1" cm="1">
        <f t="array" ref="I1845">SUMPRODUCT(([1]OUT_FinalEnergyCons!$B$4:$B$10000="var_cap")*1, (ISNUMBER(SEARCH("RH*-WHNGABR",[1]OUT_FinalEnergyCons!$A$4:$A$10000)))*1,[1]OUT_FinalEnergyCons!G$4:G$10000)</f>
        <v>0.43610020472890892</v>
      </c>
      <c r="J1845" s="1" cm="1">
        <f t="array" ref="J1845">SUMPRODUCT(([1]OUT_FinalEnergyCons!$B$4:$B$10000="var_cap")*1, (ISNUMBER(SEARCH("RH*-WHNGABR",[1]OUT_FinalEnergyCons!$A$4:$A$10000)))*1,[1]OUT_FinalEnergyCons!H$4:H$10000)</f>
        <v>0.2606134263324254</v>
      </c>
      <c r="K1845" s="1" cm="1">
        <f t="array" ref="K1845">SUMPRODUCT(([1]OUT_FinalEnergyCons!$B$4:$B$10000="var_cap")*1, (ISNUMBER(SEARCH("RH*-WHNGABR",[1]OUT_FinalEnergyCons!$A$4:$A$10000)))*1,[1]OUT_FinalEnergyCons!I$4:I$10000)</f>
        <v>0.16220125778806815</v>
      </c>
    </row>
    <row r="1846" spans="2:11" x14ac:dyDescent="0.3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3.1064308648362125E-7</v>
      </c>
      <c r="H1846" s="1" cm="1">
        <f t="array" ref="H1846">SUMPRODUCT(([1]OUT_FinalEnergyCons!$B$4:$B$10000="var_cap")*1,ISNUMBER(SEARCH("RH*-WHngahp",[1]OUT_FinalEnergyCons!$A$4:$A$10000))*1,[1]OUT_FinalEnergyCons!F$4:F$10000)</f>
        <v>0.24583927862073243</v>
      </c>
      <c r="I1846" s="1" cm="1">
        <f t="array" ref="I1846">SUMPRODUCT(([1]OUT_FinalEnergyCons!$B$4:$B$10000="var_cap")*1,ISNUMBER(SEARCH("RH*-WHngahp",[1]OUT_FinalEnergyCons!$A$4:$A$10000))*1,[1]OUT_FinalEnergyCons!G$4:G$10000)</f>
        <v>0.32532166505714022</v>
      </c>
      <c r="J1846" s="1" cm="1">
        <f t="array" ref="J1846">SUMPRODUCT(([1]OUT_FinalEnergyCons!$B$4:$B$10000="var_cap")*1,ISNUMBER(SEARCH("RH*-WHngahp",[1]OUT_FinalEnergyCons!$A$4:$A$10000))*1,[1]OUT_FinalEnergyCons!H$4:H$10000)</f>
        <v>0.40793984078680107</v>
      </c>
      <c r="K1846" s="1" cm="1">
        <f t="array" ref="K1846">SUMPRODUCT(([1]OUT_FinalEnergyCons!$B$4:$B$10000="var_cap")*1,ISNUMBER(SEARCH("RH*-WHngahp",[1]OUT_FinalEnergyCons!$A$4:$A$10000))*1,[1]OUT_FinalEnergyCons!I$4:I$10000)</f>
        <v>0.46984664200466675</v>
      </c>
    </row>
    <row r="1847" spans="2:11" x14ac:dyDescent="0.3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4.0826812887927999E-2</v>
      </c>
      <c r="H1849" s="1">
        <f t="shared" ref="H1849" si="1236">H1850</f>
        <v>9.3248753617224373E-2</v>
      </c>
      <c r="I1849" s="1">
        <f t="shared" ref="I1849" si="1237">I1850</f>
        <v>0.10997386301137209</v>
      </c>
      <c r="J1849" s="1">
        <f t="shared" ref="J1849" si="1238">J1850</f>
        <v>0.13878414689697191</v>
      </c>
      <c r="K1849" s="1">
        <f t="shared" ref="K1849" si="1239">K1850</f>
        <v>0.14237486383080547</v>
      </c>
    </row>
    <row r="1850" spans="2:11" x14ac:dyDescent="0.3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4.0826812887927999E-2</v>
      </c>
      <c r="H1850" s="1" cm="1">
        <f t="array" ref="H1850">SUMPRODUCT(([1]OUT_FinalEnergyCons!$B$4:$B$10000="var_cap")*1, (ISNUMBER(SEARCH("RH*-WHWODBR",[1]OUT_FinalEnergyCons!$A$4:$A$10000)))*1,[1]OUT_FinalEnergyCons!F$4:F$10000)</f>
        <v>9.3248753617224373E-2</v>
      </c>
      <c r="I1850" s="1" cm="1">
        <f t="array" ref="I1850">SUMPRODUCT(([1]OUT_FinalEnergyCons!$B$4:$B$10000="var_cap")*1, (ISNUMBER(SEARCH("RH*-WHWODBR",[1]OUT_FinalEnergyCons!$A$4:$A$10000)))*1,[1]OUT_FinalEnergyCons!G$4:G$10000)</f>
        <v>0.10997386301137209</v>
      </c>
      <c r="J1850" s="1" cm="1">
        <f t="array" ref="J1850">SUMPRODUCT(([1]OUT_FinalEnergyCons!$B$4:$B$10000="var_cap")*1, (ISNUMBER(SEARCH("RH*-WHWODBR",[1]OUT_FinalEnergyCons!$A$4:$A$10000)))*1,[1]OUT_FinalEnergyCons!H$4:H$10000)</f>
        <v>0.13878414689697191</v>
      </c>
      <c r="K1850" s="1" cm="1">
        <f t="array" ref="K1850">SUMPRODUCT(([1]OUT_FinalEnergyCons!$B$4:$B$10000="var_cap")*1, (ISNUMBER(SEARCH("RH*-WHWODBR",[1]OUT_FinalEnergyCons!$A$4:$A$10000)))*1,[1]OUT_FinalEnergyCons!I$4:I$10000)</f>
        <v>0.14237486383080547</v>
      </c>
    </row>
    <row r="1851" spans="2:11" x14ac:dyDescent="0.3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1.319084460514864E-2</v>
      </c>
      <c r="H1851" s="1">
        <f t="shared" ref="H1851" si="1243">H1852</f>
        <v>1.3190479406608524E-2</v>
      </c>
      <c r="I1851" s="1">
        <f t="shared" ref="I1851" si="1244">I1852</f>
        <v>1.3190342562985692E-2</v>
      </c>
      <c r="J1851" s="1">
        <f t="shared" ref="J1851" si="1245">J1852</f>
        <v>1.3488325270645089E-2</v>
      </c>
      <c r="K1851" s="1">
        <f t="shared" ref="K1851" si="1246">K1852</f>
        <v>1.4742004749190241E-2</v>
      </c>
    </row>
    <row r="1852" spans="2:11" x14ac:dyDescent="0.3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1.319084460514864E-2</v>
      </c>
      <c r="H1852" s="1" cm="1">
        <f t="array" ref="H1852">SUMPRODUCT(([1]OUT_FinalEnergyCons!$B$4:$B$10000="var_cap")*1, (ISNUMBER(SEARCH("RH*-WHPLTBR",[1]OUT_FinalEnergyCons!$A$4:$A$10000)))*1,[1]OUT_FinalEnergyCons!F$4:F$10000)</f>
        <v>1.3190479406608524E-2</v>
      </c>
      <c r="I1852" s="1" cm="1">
        <f t="array" ref="I1852">SUMPRODUCT(([1]OUT_FinalEnergyCons!$B$4:$B$10000="var_cap")*1, (ISNUMBER(SEARCH("RH*-WHPLTBR",[1]OUT_FinalEnergyCons!$A$4:$A$10000)))*1,[1]OUT_FinalEnergyCons!G$4:G$10000)</f>
        <v>1.3190342562985692E-2</v>
      </c>
      <c r="J1852" s="1" cm="1">
        <f t="array" ref="J1852">SUMPRODUCT(([1]OUT_FinalEnergyCons!$B$4:$B$10000="var_cap")*1, (ISNUMBER(SEARCH("RH*-WHPLTBR",[1]OUT_FinalEnergyCons!$A$4:$A$10000)))*1,[1]OUT_FinalEnergyCons!H$4:H$10000)</f>
        <v>1.3488325270645089E-2</v>
      </c>
      <c r="K1852" s="1" cm="1">
        <f t="array" ref="K1852">SUMPRODUCT(([1]OUT_FinalEnergyCons!$B$4:$B$10000="var_cap")*1, (ISNUMBER(SEARCH("RH*-WHPLTBR",[1]OUT_FinalEnergyCons!$A$4:$A$10000)))*1,[1]OUT_FinalEnergyCons!I$4:I$10000)</f>
        <v>1.4742004749190241E-2</v>
      </c>
    </row>
    <row r="1853" spans="2:11" x14ac:dyDescent="0.3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0.28852906811886458</v>
      </c>
      <c r="I1853" s="1">
        <f t="shared" ref="I1853" si="1251">I1854</f>
        <v>0.28852911362448735</v>
      </c>
      <c r="J1853" s="1">
        <f t="shared" ref="J1853" si="1252">J1854</f>
        <v>0.31010314922058901</v>
      </c>
      <c r="K1853" s="1">
        <f t="shared" ref="K1853" si="1253">K1854</f>
        <v>0.34360464255580497</v>
      </c>
    </row>
    <row r="1854" spans="2:11" x14ac:dyDescent="0.3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0.28852906811886458</v>
      </c>
      <c r="I1854" s="1" cm="1">
        <f t="array" ref="I1854">SUMPRODUCT(([1]OUT_FinalEnergyCons!$B$4:$B$10000="var_cap")*1, (ISNUMBER(SEARCH("RH*-WHSOLBR",[1]OUT_FinalEnergyCons!$A$4:$A$10000)))*1,[1]OUT_FinalEnergyCons!G$4:G$10000)</f>
        <v>0.28852911362448735</v>
      </c>
      <c r="J1854" s="1" cm="1">
        <f t="array" ref="J1854">SUMPRODUCT(([1]OUT_FinalEnergyCons!$B$4:$B$10000="var_cap")*1, (ISNUMBER(SEARCH("RH*-WHSOLBR",[1]OUT_FinalEnergyCons!$A$4:$A$10000)))*1,[1]OUT_FinalEnergyCons!H$4:H$10000)</f>
        <v>0.31010314922058901</v>
      </c>
      <c r="K1854" s="1" cm="1">
        <f t="array" ref="K1854">SUMPRODUCT(([1]OUT_FinalEnergyCons!$B$4:$B$10000="var_cap")*1, (ISNUMBER(SEARCH("RH*-WHSOLBR",[1]OUT_FinalEnergyCons!$A$4:$A$10000)))*1,[1]OUT_FinalEnergyCons!I$4:I$10000)</f>
        <v>0.34360464255580497</v>
      </c>
    </row>
    <row r="1855" spans="2:11" x14ac:dyDescent="0.3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3.6001400110260136</v>
      </c>
      <c r="G1857" s="17">
        <f t="shared" ref="G1857:K1857" si="1262">SUM(G1858,G1861,G1864,G1868,G1870,G1872,G1874,G1876,G1878)</f>
        <v>3.6251918112877064</v>
      </c>
      <c r="H1857" s="17">
        <f t="shared" si="1262"/>
        <v>3.5472157124605932</v>
      </c>
      <c r="I1857" s="17">
        <f t="shared" si="1262"/>
        <v>3.5512159611834266</v>
      </c>
      <c r="J1857" s="17">
        <f t="shared" si="1262"/>
        <v>3.2987933310732425</v>
      </c>
      <c r="K1857" s="17">
        <f t="shared" si="1262"/>
        <v>3.2701720712105771</v>
      </c>
    </row>
    <row r="1858" spans="2:11" x14ac:dyDescent="0.3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0.76514022334367526</v>
      </c>
      <c r="H1858" s="18">
        <f t="shared" si="1263"/>
        <v>0.76980616194343143</v>
      </c>
      <c r="I1858" s="18">
        <f t="shared" si="1263"/>
        <v>0.7698251191012957</v>
      </c>
      <c r="J1858" s="18">
        <f t="shared" si="1263"/>
        <v>0.99664475953432363</v>
      </c>
      <c r="K1858" s="18">
        <f t="shared" si="1263"/>
        <v>0.98520576978201302</v>
      </c>
    </row>
    <row r="1859" spans="2:11" x14ac:dyDescent="0.3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0.68894439574942345</v>
      </c>
      <c r="H1859" s="1" cm="1">
        <f t="array" ref="H1859">SUMPRODUCT(([1]OUT_FinalEnergyCons!$B$4:$B$10000="Var_cap")*1,  (ISNUMBER(SEARCH("ITOT-SWHELCBR",[1]OUT_FinalEnergyCons!$A$4:$A$10000)))*1,[1]OUT_FinalEnergyCons!F$4:F$10000)</f>
        <v>0.68896817069843808</v>
      </c>
      <c r="I1859" s="1" cm="1">
        <f t="array" ref="I1859">SUMPRODUCT(([1]OUT_FinalEnergyCons!$B$4:$B$10000="Var_cap")*1,  (ISNUMBER(SEARCH("ITOT-SWHELCBR",[1]OUT_FinalEnergyCons!$A$4:$A$10000)))*1,[1]OUT_FinalEnergyCons!G$4:G$10000)</f>
        <v>0.6889864353798415</v>
      </c>
      <c r="J1859" s="1" cm="1">
        <f t="array" ref="J1859">SUMPRODUCT(([1]OUT_FinalEnergyCons!$B$4:$B$10000="Var_cap")*1,  (ISNUMBER(SEARCH("ITOT-SWHELCBR",[1]OUT_FinalEnergyCons!$A$4:$A$10000)))*1,[1]OUT_FinalEnergyCons!H$4:H$10000)</f>
        <v>0.91580199860680778</v>
      </c>
      <c r="K1859" s="1" cm="1">
        <f t="array" ref="K1859">SUMPRODUCT(([1]OUT_FinalEnergyCons!$B$4:$B$10000="Var_cap")*1,  (ISNUMBER(SEARCH("ITOT-SWHELCBR",[1]OUT_FinalEnergyCons!$A$4:$A$10000)))*1,[1]OUT_FinalEnergyCons!I$4:I$10000)</f>
        <v>0.89886029097109588</v>
      </c>
    </row>
    <row r="1860" spans="2:11" x14ac:dyDescent="0.3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7.6195827594251822E-2</v>
      </c>
      <c r="H1860" s="1" cm="1">
        <f t="array" ref="H1860">SUMPRODUCT(([1]OUT_FinalEnergyCons!$B$4:$B$10000="Var_cap")*1,  (ISNUMBER(SEARCH("ITOT-SWHELCHP",[1]OUT_FinalEnergyCons!$A$4:$A$10000)))*1,[1]OUT_FinalEnergyCons!F$4:F$10000)</f>
        <v>8.0837991244993343E-2</v>
      </c>
      <c r="I1860" s="1" cm="1">
        <f t="array" ref="I1860">SUMPRODUCT(([1]OUT_FinalEnergyCons!$B$4:$B$10000="Var_cap")*1,  (ISNUMBER(SEARCH("ITOT-SWHELCHP",[1]OUT_FinalEnergyCons!$A$4:$A$10000)))*1,[1]OUT_FinalEnergyCons!G$4:G$10000)</f>
        <v>8.0838683721454169E-2</v>
      </c>
      <c r="J1860" s="1" cm="1">
        <f t="array" ref="J1860">SUMPRODUCT(([1]OUT_FinalEnergyCons!$B$4:$B$10000="Var_cap")*1,  (ISNUMBER(SEARCH("ITOT-SWHELCHP",[1]OUT_FinalEnergyCons!$A$4:$A$10000)))*1,[1]OUT_FinalEnergyCons!H$4:H$10000)</f>
        <v>8.0842760927515814E-2</v>
      </c>
      <c r="K1860" s="1" cm="1">
        <f t="array" ref="K1860">SUMPRODUCT(([1]OUT_FinalEnergyCons!$B$4:$B$10000="Var_cap")*1,  (ISNUMBER(SEARCH("ITOT-SWHELCHP",[1]OUT_FinalEnergyCons!$A$4:$A$10000)))*1,[1]OUT_FinalEnergyCons!I$4:I$10000)</f>
        <v>8.6345478810917128E-2</v>
      </c>
    </row>
    <row r="1861" spans="2:11" x14ac:dyDescent="0.3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0.47706070507664422</v>
      </c>
      <c r="G1861" s="18">
        <f t="shared" ref="G1861:K1861" si="1265">SUM(G1862:G1863)</f>
        <v>0.45909681241235878</v>
      </c>
      <c r="H1861" s="18">
        <f t="shared" si="1265"/>
        <v>0.37637063023394324</v>
      </c>
      <c r="I1861" s="18">
        <f t="shared" si="1265"/>
        <v>0.37633478534840076</v>
      </c>
      <c r="J1861" s="18">
        <f t="shared" si="1265"/>
        <v>0.17984454418363957</v>
      </c>
      <c r="K1861" s="18">
        <f t="shared" si="1265"/>
        <v>1.9948070468741547E-2</v>
      </c>
    </row>
    <row r="1862" spans="2:11" x14ac:dyDescent="0.3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0.37633308824859091</v>
      </c>
      <c r="H1862" s="1" cm="1">
        <f t="array" ref="H1862">SUMPRODUCT(([1]OUT_FinalEnergyCons!$B$4:$B$10000="Var_cap")*1,  (ISNUMBER(SEARCH("ITOT-SWHLFOBR",[1]OUT_FinalEnergyCons!$A$4:$A$10000)))*1,[1]OUT_FinalEnergyCons!F$4:F$10000)</f>
        <v>0.37632713692646835</v>
      </c>
      <c r="I1862" s="1" cm="1">
        <f t="array" ref="I1862">SUMPRODUCT(([1]OUT_FinalEnergyCons!$B$4:$B$10000="Var_cap")*1,  (ISNUMBER(SEARCH("ITOT-SWHLFOBR",[1]OUT_FinalEnergyCons!$A$4:$A$10000)))*1,[1]OUT_FinalEnergyCons!G$4:G$10000)</f>
        <v>0.37632219613363954</v>
      </c>
      <c r="J1862" s="1" cm="1">
        <f t="array" ref="J1862">SUMPRODUCT(([1]OUT_FinalEnergyCons!$B$4:$B$10000="Var_cap")*1,  (ISNUMBER(SEARCH("ITOT-SWHLFOBR",[1]OUT_FinalEnergyCons!$A$4:$A$10000)))*1,[1]OUT_FinalEnergyCons!H$4:H$10000)</f>
        <v>0.17982796281053079</v>
      </c>
      <c r="K1862" s="1" cm="1">
        <f t="array" ref="K1862">SUMPRODUCT(([1]OUT_FinalEnergyCons!$B$4:$B$10000="Var_cap")*1,  (ISNUMBER(SEARCH("ITOT-SWHLFOBR",[1]OUT_FinalEnergyCons!$A$4:$A$10000)))*1,[1]OUT_FinalEnergyCons!I$4:I$10000)</f>
        <v>1.9948072498357998E-2</v>
      </c>
    </row>
    <row r="1863" spans="2:11" x14ac:dyDescent="0.3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0.10072526544581223</v>
      </c>
      <c r="G1863" s="1" cm="1">
        <f t="array" ref="G1863">SUMPRODUCT(([1]OUT_FinalEnergyCons!$B$4:$B$10000="Var_cap")*1,  (ISNUMBER(SEARCH("ITOT-SWHHFOBR",[1]OUT_FinalEnergyCons!$A$4:$A$10000)))*1,[1]OUT_FinalEnergyCons!E$4:E$10000)</f>
        <v>8.2763724163767899E-2</v>
      </c>
      <c r="H1863" s="1" cm="1">
        <f t="array" ref="H1863">SUMPRODUCT(([1]OUT_FinalEnergyCons!$B$4:$B$10000="Var_cap")*1,  (ISNUMBER(SEARCH("ITOT-SWHHFOBR",[1]OUT_FinalEnergyCons!$A$4:$A$10000)))*1,[1]OUT_FinalEnergyCons!F$4:F$10000)</f>
        <v>4.3493307474912202E-5</v>
      </c>
      <c r="I1863" s="1" cm="1">
        <f t="array" ref="I1863">SUMPRODUCT(([1]OUT_FinalEnergyCons!$B$4:$B$10000="Var_cap")*1,  (ISNUMBER(SEARCH("ITOT-SWHHFOBR",[1]OUT_FinalEnergyCons!$A$4:$A$10000)))*1,[1]OUT_FinalEnergyCons!G$4:G$10000)</f>
        <v>1.2589214761202228E-5</v>
      </c>
      <c r="J1863" s="1" cm="1">
        <f t="array" ref="J1863">SUMPRODUCT(([1]OUT_FinalEnergyCons!$B$4:$B$10000="Var_cap")*1,  (ISNUMBER(SEARCH("ITOT-SWHHFOBR",[1]OUT_FinalEnergyCons!$A$4:$A$10000)))*1,[1]OUT_FinalEnergyCons!H$4:H$10000)</f>
        <v>1.658137310877261E-5</v>
      </c>
      <c r="K1863" s="1" cm="1">
        <f t="array" ref="K1863">SUMPRODUCT(([1]OUT_FinalEnergyCons!$B$4:$B$10000="Var_cap")*1,  (ISNUMBER(SEARCH("ITOT-SWHHFOBR",[1]OUT_FinalEnergyCons!$A$4:$A$10000)))*1,[1]OUT_FinalEnergyCons!I$4:I$10000)</f>
        <v>-2.029616451009478E-9</v>
      </c>
    </row>
    <row r="1864" spans="2:11" x14ac:dyDescent="0.3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1.5164583214198422</v>
      </c>
      <c r="H1864" s="18">
        <f t="shared" si="1268"/>
        <v>1.5169687364037088</v>
      </c>
      <c r="I1864" s="18">
        <f t="shared" si="1268"/>
        <v>1.5209469694778543</v>
      </c>
      <c r="J1864" s="18">
        <f t="shared" si="1268"/>
        <v>1.7804776981655395</v>
      </c>
      <c r="K1864" s="18">
        <f t="shared" si="1268"/>
        <v>1.9391887554009195</v>
      </c>
    </row>
    <row r="1865" spans="2:11" x14ac:dyDescent="0.3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1.5164213715902524</v>
      </c>
      <c r="H1865" s="1" cm="1">
        <f t="array" ref="H1865">SUMPRODUCT(([1]OUT_FinalEnergyCons!$B$4:$B$10000="Var_cap")*1,  (ISNUMBER(SEARCH("ITOT-SWHNGA*BR",[1]OUT_FinalEnergyCons!$A$4:$A$10000)))*1,[1]OUT_FinalEnergyCons!F$4:F$10000)</f>
        <v>1.5150648509455915</v>
      </c>
      <c r="I1865" s="1" cm="1">
        <f t="array" ref="I1865">SUMPRODUCT(([1]OUT_FinalEnergyCons!$B$4:$B$10000="Var_cap")*1,  (ISNUMBER(SEARCH("ITOT-SWHNGA*BR",[1]OUT_FinalEnergyCons!$A$4:$A$10000)))*1,[1]OUT_FinalEnergyCons!G$4:G$10000)</f>
        <v>1.5150528568109607</v>
      </c>
      <c r="J1865" s="1" cm="1">
        <f t="array" ref="J1865">SUMPRODUCT(([1]OUT_FinalEnergyCons!$B$4:$B$10000="Var_cap")*1,  (ISNUMBER(SEARCH("ITOT-SWHNGA*BR",[1]OUT_FinalEnergyCons!$A$4:$A$10000)))*1,[1]OUT_FinalEnergyCons!H$4:H$10000)</f>
        <v>1.7699168348549683</v>
      </c>
      <c r="K1865" s="1" cm="1">
        <f t="array" ref="K1865">SUMPRODUCT(([1]OUT_FinalEnergyCons!$B$4:$B$10000="Var_cap")*1,  (ISNUMBER(SEARCH("ITOT-SWHNGA*BR",[1]OUT_FinalEnergyCons!$A$4:$A$10000)))*1,[1]OUT_FinalEnergyCons!I$4:I$10000)</f>
        <v>1.913527309614931</v>
      </c>
    </row>
    <row r="1866" spans="2:11" x14ac:dyDescent="0.3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3.6949829589792201E-5</v>
      </c>
      <c r="H1866" s="1" cm="1">
        <f t="array" ref="H1866">SUMPRODUCT(([1]OUT_FinalEnergyCons!$B$4:$B$10000="Var_cap")*1,  (ISNUMBER(SEARCH("ITOT-SWHNGAHP",[1]OUT_FinalEnergyCons!$A$4:$A$10000)))*1,[1]OUT_FinalEnergyCons!F$4:F$10000)</f>
        <v>1.9038854581173133E-3</v>
      </c>
      <c r="I1866" s="1" cm="1">
        <f t="array" ref="I1866">SUMPRODUCT(([1]OUT_FinalEnergyCons!$B$4:$B$10000="Var_cap")*1,  (ISNUMBER(SEARCH("ITOT-SWHNGAHP",[1]OUT_FinalEnergyCons!$A$4:$A$10000)))*1,[1]OUT_FinalEnergyCons!G$4:G$10000)</f>
        <v>5.894112666893628E-3</v>
      </c>
      <c r="J1866" s="1" cm="1">
        <f t="array" ref="J1866">SUMPRODUCT(([1]OUT_FinalEnergyCons!$B$4:$B$10000="Var_cap")*1,  (ISNUMBER(SEARCH("ITOT-SWHNGAHP",[1]OUT_FinalEnergyCons!$A$4:$A$10000)))*1,[1]OUT_FinalEnergyCons!H$4:H$10000)</f>
        <v>1.0560863310571256E-2</v>
      </c>
      <c r="K1866" s="1" cm="1">
        <f t="array" ref="K1866">SUMPRODUCT(([1]OUT_FinalEnergyCons!$B$4:$B$10000="Var_cap")*1,  (ISNUMBER(SEARCH("ITOT-SWHNGAHP",[1]OUT_FinalEnergyCons!$A$4:$A$10000)))*1,[1]OUT_FinalEnergyCons!I$4:I$10000)</f>
        <v>2.5661445785988599E-2</v>
      </c>
    </row>
    <row r="1867" spans="2:11" x14ac:dyDescent="0.3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2.6211335317517296E-2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5.4478908680534066E-2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5.4514621442255565E-2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7.1469781730321078E-2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8.4648759820706632E-2</v>
      </c>
    </row>
    <row r="1868" spans="2:11" x14ac:dyDescent="0.3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0.20142905175030656</v>
      </c>
      <c r="H1868" s="1">
        <f t="shared" si="1269"/>
        <v>0.20135183461116893</v>
      </c>
      <c r="I1868" s="1">
        <f t="shared" si="1269"/>
        <v>0.20133758615495445</v>
      </c>
      <c r="J1868" s="1">
        <f t="shared" si="1269"/>
        <v>0.10926367869835343</v>
      </c>
      <c r="K1868" s="1">
        <f t="shared" si="1269"/>
        <v>9.0462811592097556E-2</v>
      </c>
    </row>
    <row r="1869" spans="2:11" x14ac:dyDescent="0.3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0.20142905175030656</v>
      </c>
      <c r="H1869" s="1" cm="1">
        <f t="array" ref="H1869">SUMPRODUCT(([1]OUT_FinalEnergyCons!$B$4:$B$10000="Var_cap")*1,  (ISNUMBER(SEARCH("ITOT-SWHCOA*BR",[1]OUT_FinalEnergyCons!$A$4:$A$10000)))*1,[1]OUT_FinalEnergyCons!F$4:F$10000)</f>
        <v>0.20135183461116893</v>
      </c>
      <c r="I1869" s="1" cm="1">
        <f t="array" ref="I1869">SUMPRODUCT(([1]OUT_FinalEnergyCons!$B$4:$B$10000="Var_cap")*1,  (ISNUMBER(SEARCH("ITOT-SWHCOA*BR",[1]OUT_FinalEnergyCons!$A$4:$A$10000)))*1,[1]OUT_FinalEnergyCons!G$4:G$10000)</f>
        <v>0.20133758615495445</v>
      </c>
      <c r="J1869" s="1" cm="1">
        <f t="array" ref="J1869">SUMPRODUCT(([1]OUT_FinalEnergyCons!$B$4:$B$10000="Var_cap")*1,  (ISNUMBER(SEARCH("ITOT-SWHCOA*BR",[1]OUT_FinalEnergyCons!$A$4:$A$10000)))*1,[1]OUT_FinalEnergyCons!H$4:H$10000)</f>
        <v>0.10926367869835343</v>
      </c>
      <c r="K1869" s="1" cm="1">
        <f t="array" ref="K1869">SUMPRODUCT(([1]OUT_FinalEnergyCons!$B$4:$B$10000="Var_cap")*1,  (ISNUMBER(SEARCH("ITOT-SWHCOA*BR",[1]OUT_FinalEnergyCons!$A$4:$A$10000)))*1,[1]OUT_FinalEnergyCons!I$4:I$10000)</f>
        <v>9.0462811592097556E-2</v>
      </c>
    </row>
    <row r="1870" spans="2:11" x14ac:dyDescent="0.3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0.34085473159675317</v>
      </c>
      <c r="H1870" s="1">
        <f t="shared" si="1270"/>
        <v>0.34084309405853419</v>
      </c>
      <c r="I1870" s="1">
        <f t="shared" si="1270"/>
        <v>0.34083785670563671</v>
      </c>
      <c r="J1870" s="1">
        <f t="shared" si="1270"/>
        <v>2.4335533382794608E-4</v>
      </c>
      <c r="K1870" s="1">
        <f t="shared" si="1270"/>
        <v>1.493573982258722E-4</v>
      </c>
    </row>
    <row r="1871" spans="2:11" x14ac:dyDescent="0.3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0.34085473159675317</v>
      </c>
      <c r="H1871" s="1" cm="1">
        <f t="array" ref="H1871">SUMPRODUCT(([1]OUT_FinalEnergyCons!$B$4:$B$10000="Var_cap")*1,  (ISNUMBER(SEARCH("ITOT-SWHWOD*BR",[1]OUT_FinalEnergyCons!$A$4:$A$10000)))*1,[1]OUT_FinalEnergyCons!F$4:F$10000)</f>
        <v>0.34084309405853419</v>
      </c>
      <c r="I1871" s="1" cm="1">
        <f t="array" ref="I1871">SUMPRODUCT(([1]OUT_FinalEnergyCons!$B$4:$B$10000="Var_cap")*1,  (ISNUMBER(SEARCH("ITOT-SWHWOD*BR",[1]OUT_FinalEnergyCons!$A$4:$A$10000)))*1,[1]OUT_FinalEnergyCons!G$4:G$10000)</f>
        <v>0.34083785670563671</v>
      </c>
      <c r="J1871" s="1" cm="1">
        <f t="array" ref="J1871">SUMPRODUCT(([1]OUT_FinalEnergyCons!$B$4:$B$10000="Var_cap")*1,  (ISNUMBER(SEARCH("ITOT-SWHWOD*BR",[1]OUT_FinalEnergyCons!$A$4:$A$10000)))*1,[1]OUT_FinalEnergyCons!H$4:H$10000)</f>
        <v>2.4335533382794608E-4</v>
      </c>
      <c r="K1871" s="1" cm="1">
        <f t="array" ref="K1871">SUMPRODUCT(([1]OUT_FinalEnergyCons!$B$4:$B$10000="Var_cap")*1,  (ISNUMBER(SEARCH("ITOT-SWHWOD*BR",[1]OUT_FinalEnergyCons!$A$4:$A$10000)))*1,[1]OUT_FinalEnergyCons!I$4:I$10000)</f>
        <v>1.493573982258722E-4</v>
      </c>
    </row>
    <row r="1872" spans="2:11" x14ac:dyDescent="0.3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3.5047547732765E-2</v>
      </c>
      <c r="H1872" s="1">
        <f t="shared" si="1271"/>
        <v>3.503153951280271E-2</v>
      </c>
      <c r="I1872" s="1">
        <f t="shared" si="1271"/>
        <v>3.5028208429031198E-2</v>
      </c>
      <c r="J1872" s="1">
        <f t="shared" si="1271"/>
        <v>3.7379268164433543E-2</v>
      </c>
      <c r="K1872" s="1">
        <f t="shared" si="1271"/>
        <v>3.7802411444903358E-2</v>
      </c>
    </row>
    <row r="1873" spans="2:11" x14ac:dyDescent="0.3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3.5047547732765E-2</v>
      </c>
      <c r="H1873" s="1" cm="1">
        <f t="array" ref="H1873">SUMPRODUCT(([1]OUT_FinalEnergyCons!$B$4:$B$10000="Var_cap")*1,  (ISNUMBER(SEARCH("ITOT-SWHPLT*BR",[1]OUT_FinalEnergyCons!$A$4:$A$10000)))*1,[1]OUT_FinalEnergyCons!F$4:F$10000)</f>
        <v>3.503153951280271E-2</v>
      </c>
      <c r="I1873" s="1" cm="1">
        <f t="array" ref="I1873">SUMPRODUCT(([1]OUT_FinalEnergyCons!$B$4:$B$10000="Var_cap")*1,  (ISNUMBER(SEARCH("ITOT-SWHPLT*BR",[1]OUT_FinalEnergyCons!$A$4:$A$10000)))*1,[1]OUT_FinalEnergyCons!G$4:G$10000)</f>
        <v>3.5028208429031198E-2</v>
      </c>
      <c r="J1873" s="1" cm="1">
        <f t="array" ref="J1873">SUMPRODUCT(([1]OUT_FinalEnergyCons!$B$4:$B$10000="Var_cap")*1,  (ISNUMBER(SEARCH("ITOT-SWHPLT*BR",[1]OUT_FinalEnergyCons!$A$4:$A$10000)))*1,[1]OUT_FinalEnergyCons!H$4:H$10000)</f>
        <v>3.7379268164433543E-2</v>
      </c>
      <c r="K1873" s="1" cm="1">
        <f t="array" ref="K1873">SUMPRODUCT(([1]OUT_FinalEnergyCons!$B$4:$B$10000="Var_cap")*1,  (ISNUMBER(SEARCH("ITOT-SWHPLT*BR",[1]OUT_FinalEnergyCons!$A$4:$A$10000)))*1,[1]OUT_FinalEnergyCons!I$4:I$10000)</f>
        <v>3.7802411444903358E-2</v>
      </c>
    </row>
    <row r="1874" spans="2:11" x14ac:dyDescent="0.3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0.2947497392551679</v>
      </c>
      <c r="H1874" s="1">
        <f t="shared" si="1272"/>
        <v>0.29442831338424258</v>
      </c>
      <c r="I1874" s="1">
        <f t="shared" si="1272"/>
        <v>0.29441879231558604</v>
      </c>
      <c r="J1874" s="1">
        <f t="shared" si="1272"/>
        <v>0.18244599348405194</v>
      </c>
      <c r="K1874" s="1">
        <f t="shared" si="1272"/>
        <v>0.18492563151264693</v>
      </c>
    </row>
    <row r="1875" spans="2:11" x14ac:dyDescent="0.3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0.2947497392551679</v>
      </c>
      <c r="H1875" s="1" cm="1">
        <f t="array" ref="H1875">SUMPRODUCT(([1]OUT_FinalEnergyCons!$B$4:$B$10000="Var_cap")*1,  (ISNUMBER(SEARCH("ITOT-SWHWST*BR",[1]OUT_FinalEnergyCons!$A$4:$A$10000)))*1,[1]OUT_FinalEnergyCons!F$4:F$10000)</f>
        <v>0.29442831338424258</v>
      </c>
      <c r="I1875" s="1" cm="1">
        <f t="array" ref="I1875">SUMPRODUCT(([1]OUT_FinalEnergyCons!$B$4:$B$10000="Var_cap")*1,  (ISNUMBER(SEARCH("ITOT-SWHWST*BR",[1]OUT_FinalEnergyCons!$A$4:$A$10000)))*1,[1]OUT_FinalEnergyCons!G$4:G$10000)</f>
        <v>0.29441879231558604</v>
      </c>
      <c r="J1875" s="1" cm="1">
        <f t="array" ref="J1875">SUMPRODUCT(([1]OUT_FinalEnergyCons!$B$4:$B$10000="Var_cap")*1,  (ISNUMBER(SEARCH("ITOT-SWHWST*BR",[1]OUT_FinalEnergyCons!$A$4:$A$10000)))*1,[1]OUT_FinalEnergyCons!H$4:H$10000)</f>
        <v>0.18244599348405194</v>
      </c>
      <c r="K1875" s="1" cm="1">
        <f t="array" ref="K1875">SUMPRODUCT(([1]OUT_FinalEnergyCons!$B$4:$B$10000="Var_cap")*1,  (ISNUMBER(SEARCH("ITOT-SWHWST*BR",[1]OUT_FinalEnergyCons!$A$4:$A$10000)))*1,[1]OUT_FinalEnergyCons!I$4:I$10000)</f>
        <v>0.18492563151264693</v>
      </c>
    </row>
    <row r="1876" spans="2:11" x14ac:dyDescent="0.3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1.2415402312761161E-2</v>
      </c>
      <c r="I1876" s="1">
        <f t="shared" si="1273"/>
        <v>1.2415402312761161E-2</v>
      </c>
      <c r="J1876" s="1">
        <f t="shared" si="1273"/>
        <v>1.24153913612853E-2</v>
      </c>
      <c r="K1876" s="1">
        <f t="shared" si="1273"/>
        <v>1.2415368279869599E-2</v>
      </c>
    </row>
    <row r="1877" spans="2:11" x14ac:dyDescent="0.3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1.2415402312761161E-2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1.2415402312761161E-2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1.24153913612853E-2</v>
      </c>
      <c r="K1877" s="1" cm="1">
        <f t="array" ref="K1877">SUMPRODUCT(([1]OUT_FinalEnergyCons!$B$4:$B$10000="Var_cap")*1, (ISNUMBER(SEARCH("ITOT-SWHSOLBR",[1]OUT_FinalEnergyCons!$A$4:$A$10000)))*1,[1]OUT_FinalEnergyCons!I$4:I$10000)</f>
        <v>1.2415368279869599E-2</v>
      </c>
    </row>
    <row r="1878" spans="2:11" x14ac:dyDescent="0.3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7.1241337906910899E-5</v>
      </c>
      <c r="J1878" s="1">
        <f t="shared" si="1274"/>
        <v>7.8642147787477538E-5</v>
      </c>
      <c r="K1878" s="1">
        <f t="shared" si="1274"/>
        <v>7.3895331159686489E-5</v>
      </c>
    </row>
    <row r="1879" spans="2:11" x14ac:dyDescent="0.3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7.1241337906910899E-5</v>
      </c>
      <c r="J1879" s="1" cm="1">
        <f t="array" ref="J1879">SUMPRODUCT(([1]OUT_FinalEnergyCons!$B$4:$B$10000="Var_cap")*1, (ISNUMBER(SEARCH("ITOT-SWHH2BR",[1]OUT_FinalEnergyCons!$A$4:$A$10000)))*1,[1]OUT_FinalEnergyCons!H$4:H$10000)</f>
        <v>7.8642147787477538E-5</v>
      </c>
      <c r="K1879" s="1" cm="1">
        <f t="array" ref="K1879">SUMPRODUCT(([1]OUT_FinalEnergyCons!$B$4:$B$10000="Var_cap")*1, (ISNUMBER(SEARCH("ITOT-SWHH2BR",[1]OUT_FinalEnergyCons!$A$4:$A$10000)))*1,[1]OUT_FinalEnergyCons!I$4:I$10000)</f>
        <v>7.3895331159686489E-5</v>
      </c>
    </row>
    <row r="1880" spans="2:11" x14ac:dyDescent="0.3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6.1446686151237859</v>
      </c>
      <c r="G1880" s="17">
        <f t="shared" ref="G1880:K1880" si="1275">SUM(G1881,G1884,G1886,G1890,G1892,G1894,G1896)</f>
        <v>5.6062349036698595</v>
      </c>
      <c r="H1880" s="17">
        <f t="shared" si="1275"/>
        <v>5.2910640239908293</v>
      </c>
      <c r="I1880" s="17">
        <f t="shared" si="1275"/>
        <v>5.1876207198083728</v>
      </c>
      <c r="J1880" s="17">
        <f t="shared" si="1275"/>
        <v>3.2734485280257122</v>
      </c>
      <c r="K1880" s="17">
        <f t="shared" si="1275"/>
        <v>2.9790348575644137</v>
      </c>
    </row>
    <row r="1881" spans="2:11" x14ac:dyDescent="0.3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0.61560552085675013</v>
      </c>
      <c r="G1881" s="1">
        <f t="shared" ref="G1881:K1881" si="1276">SUM(G1882:G1883)</f>
        <v>0.43707196608378562</v>
      </c>
      <c r="H1881" s="1">
        <f t="shared" si="1276"/>
        <v>0.46652408280723112</v>
      </c>
      <c r="I1881" s="1">
        <f t="shared" si="1276"/>
        <v>0.64135865435567407</v>
      </c>
      <c r="J1881" s="1">
        <f t="shared" si="1276"/>
        <v>0.84011331624371088</v>
      </c>
      <c r="K1881" s="1">
        <f t="shared" si="1276"/>
        <v>1.0036769703380819</v>
      </c>
    </row>
    <row r="1882" spans="2:11" x14ac:dyDescent="0.3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0.18498818013577928</v>
      </c>
      <c r="G1882" s="1" cm="1">
        <f t="array" ref="G1882">SUMPRODUCT(([1]OUT_FinalEnergyCons!$B$4:$B$10000="Var_cap")*1, (ISNUMBER(SEARCH("SCOM-SHELCBR",[1]OUT_FinalEnergyCons!$A$4:$A$10000)))*1,[1]OUT_FinalEnergyCons!E$4:E$10000)</f>
        <v>6.4545264189697915E-3</v>
      </c>
      <c r="H1882" s="1" cm="1">
        <f t="array" ref="H1882">SUMPRODUCT(([1]OUT_FinalEnergyCons!$B$4:$B$10000="Var_cap")*1, (ISNUMBER(SEARCH("SCOM-SHELCBR",[1]OUT_FinalEnergyCons!$A$4:$A$10000)))*1,[1]OUT_FinalEnergyCons!F$4:F$10000)</f>
        <v>3.5905988243322112E-2</v>
      </c>
      <c r="I1882" s="1" cm="1">
        <f t="array" ref="I1882">SUMPRODUCT(([1]OUT_FinalEnergyCons!$B$4:$B$10000="Var_cap")*1, (ISNUMBER(SEARCH("SCOM-SHELCBR",[1]OUT_FinalEnergyCons!$A$4:$A$10000)))*1,[1]OUT_FinalEnergyCons!G$4:G$10000)</f>
        <v>3.5905974615511121E-2</v>
      </c>
      <c r="J1882" s="1" cm="1">
        <f t="array" ref="J1882">SUMPRODUCT(([1]OUT_FinalEnergyCons!$B$4:$B$10000="Var_cap")*1, (ISNUMBER(SEARCH("SCOM-SHELCBR",[1]OUT_FinalEnergyCons!$A$4:$A$10000)))*1,[1]OUT_FinalEnergyCons!H$4:H$10000)</f>
        <v>2.9069515085170909E-2</v>
      </c>
      <c r="K1882" s="1" cm="1">
        <f t="array" ref="K1882">SUMPRODUCT(([1]OUT_FinalEnergyCons!$B$4:$B$10000="Var_cap")*1, (ISNUMBER(SEARCH("SCOM-SHELCBR",[1]OUT_FinalEnergyCons!$A$4:$A$10000)))*1,[1]OUT_FinalEnergyCons!I$4:I$10000)</f>
        <v>1.8884607181013285E-2</v>
      </c>
    </row>
    <row r="1883" spans="2:11" x14ac:dyDescent="0.3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0.43061734072097085</v>
      </c>
      <c r="G1883" s="1" cm="1">
        <f t="array" ref="G1883">SUMPRODUCT(([1]OUT_FinalEnergyCons!$B$4:$B$10000="Var_cap")*1, (ISNUMBER(SEARCH("SCOM-SHELCHP",[1]OUT_FinalEnergyCons!$A$4:$A$10000)))*1,[1]OUT_FinalEnergyCons!E$4:E$10000)</f>
        <v>0.43061743966481586</v>
      </c>
      <c r="H1883" s="1" cm="1">
        <f t="array" ref="H1883">SUMPRODUCT(([1]OUT_FinalEnergyCons!$B$4:$B$10000="Var_cap")*1, (ISNUMBER(SEARCH("SCOM-SHELCHP",[1]OUT_FinalEnergyCons!$A$4:$A$10000)))*1,[1]OUT_FinalEnergyCons!F$4:F$10000)</f>
        <v>0.43061809456390898</v>
      </c>
      <c r="I1883" s="1" cm="1">
        <f t="array" ref="I1883">SUMPRODUCT(([1]OUT_FinalEnergyCons!$B$4:$B$10000="Var_cap")*1, (ISNUMBER(SEARCH("SCOM-SHELCHP",[1]OUT_FinalEnergyCons!$A$4:$A$10000)))*1,[1]OUT_FinalEnergyCons!G$4:G$10000)</f>
        <v>0.60545267974016292</v>
      </c>
      <c r="J1883" s="1" cm="1">
        <f t="array" ref="J1883">SUMPRODUCT(([1]OUT_FinalEnergyCons!$B$4:$B$10000="Var_cap")*1, (ISNUMBER(SEARCH("SCOM-SHELCHP",[1]OUT_FinalEnergyCons!$A$4:$A$10000)))*1,[1]OUT_FinalEnergyCons!H$4:H$10000)</f>
        <v>0.81104380115854002</v>
      </c>
      <c r="K1883" s="1" cm="1">
        <f t="array" ref="K1883">SUMPRODUCT(([1]OUT_FinalEnergyCons!$B$4:$B$10000="Var_cap")*1, (ISNUMBER(SEARCH("SCOM-SHELCHP",[1]OUT_FinalEnergyCons!$A$4:$A$10000)))*1,[1]OUT_FinalEnergyCons!I$4:I$10000)</f>
        <v>0.98479236315706864</v>
      </c>
    </row>
    <row r="1884" spans="2:11" x14ac:dyDescent="0.3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1.9287330487876218</v>
      </c>
      <c r="G1884" s="1">
        <f t="shared" ref="G1884:K1884" si="1279">G1885</f>
        <v>1.9287330503877804</v>
      </c>
      <c r="H1884" s="1">
        <f t="shared" si="1279"/>
        <v>1.2381366944501577</v>
      </c>
      <c r="I1884" s="1">
        <f t="shared" si="1279"/>
        <v>0.76713953836607596</v>
      </c>
      <c r="J1884" s="1">
        <f t="shared" si="1279"/>
        <v>0.4091842816172454</v>
      </c>
      <c r="K1884" s="1">
        <f t="shared" si="1279"/>
        <v>0.13592741331164301</v>
      </c>
    </row>
    <row r="1885" spans="2:11" x14ac:dyDescent="0.3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1.9287330487876218</v>
      </c>
      <c r="G1885" s="1" cm="1">
        <f t="array" ref="G1885">SUMPRODUCT(([1]OUT_FinalEnergyCons!$B$4:$B$10000="Var_cap")*1,(ISNUMBER(SEARCH("SCOM-SHLFOBR",[1]OUT_FinalEnergyCons!$A$4:$A$10000)))*1,[1]OUT_FinalEnergyCons!E$4:E$10000)</f>
        <v>1.9287330503877804</v>
      </c>
      <c r="H1885" s="1" cm="1">
        <f t="array" ref="H1885">SUMPRODUCT(([1]OUT_FinalEnergyCons!$B$4:$B$10000="Var_cap")*1,(ISNUMBER(SEARCH("SCOM-SHLFOBR",[1]OUT_FinalEnergyCons!$A$4:$A$10000)))*1,[1]OUT_FinalEnergyCons!F$4:F$10000)</f>
        <v>1.2381366944501577</v>
      </c>
      <c r="I1885" s="1" cm="1">
        <f t="array" ref="I1885">SUMPRODUCT(([1]OUT_FinalEnergyCons!$B$4:$B$10000="Var_cap")*1,(ISNUMBER(SEARCH("SCOM-SHLFOBR",[1]OUT_FinalEnergyCons!$A$4:$A$10000)))*1,[1]OUT_FinalEnergyCons!G$4:G$10000)</f>
        <v>0.76713953836607596</v>
      </c>
      <c r="J1885" s="1" cm="1">
        <f t="array" ref="J1885">SUMPRODUCT(([1]OUT_FinalEnergyCons!$B$4:$B$10000="Var_cap")*1,(ISNUMBER(SEARCH("SCOM-SHLFOBR",[1]OUT_FinalEnergyCons!$A$4:$A$10000)))*1,[1]OUT_FinalEnergyCons!H$4:H$10000)</f>
        <v>0.4091842816172454</v>
      </c>
      <c r="K1885" s="1" cm="1">
        <f t="array" ref="K1885">SUMPRODUCT(([1]OUT_FinalEnergyCons!$B$4:$B$10000="Var_cap")*1,(ISNUMBER(SEARCH("SCOM-SHLFOBR",[1]OUT_FinalEnergyCons!$A$4:$A$10000)))*1,[1]OUT_FinalEnergyCons!I$4:I$10000)</f>
        <v>0.13592741331164301</v>
      </c>
    </row>
    <row r="1886" spans="2:11" x14ac:dyDescent="0.3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2.8800226715626214</v>
      </c>
      <c r="G1886" s="1">
        <f t="shared" ref="G1886:K1886" si="1283">SUM(G1887:G1889)</f>
        <v>2.4891245281061956</v>
      </c>
      <c r="H1886" s="1">
        <f t="shared" si="1283"/>
        <v>2.8110186524070198</v>
      </c>
      <c r="I1886" s="1">
        <f t="shared" si="1283"/>
        <v>2.9109401100135561</v>
      </c>
      <c r="J1886" s="1">
        <f t="shared" si="1283"/>
        <v>1.3408875440322034</v>
      </c>
      <c r="K1886" s="1">
        <f t="shared" si="1283"/>
        <v>1.1013076841005478</v>
      </c>
    </row>
    <row r="1887" spans="2:11" x14ac:dyDescent="0.3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2.7746815209645126</v>
      </c>
      <c r="G1887" s="1" cm="1">
        <f t="array" ref="G1887">SUMPRODUCT(([1]OUT_FinalEnergyCons!$B$4:$B$10000="Var_cap")*1, (ISNUMBER(SEARCH("SCOM-SHNGABR",[1]OUT_FinalEnergyCons!$A$4:$A$10000)))*1,[1]OUT_FinalEnergyCons!E$4:E$10000)</f>
        <v>2.3837767685964995</v>
      </c>
      <c r="H1887" s="1" cm="1">
        <f t="array" ref="H1887">SUMPRODUCT(([1]OUT_FinalEnergyCons!$B$4:$B$10000="Var_cap")*1, (ISNUMBER(SEARCH("SCOM-SHNGABR",[1]OUT_FinalEnergyCons!$A$4:$A$10000)))*1,[1]OUT_FinalEnergyCons!F$4:F$10000)</f>
        <v>2.3837729048149394</v>
      </c>
      <c r="I1887" s="1" cm="1">
        <f t="array" ref="I1887">SUMPRODUCT(([1]OUT_FinalEnergyCons!$B$4:$B$10000="Var_cap")*1, (ISNUMBER(SEARCH("SCOM-SHNGABR",[1]OUT_FinalEnergyCons!$A$4:$A$10000)))*1,[1]OUT_FinalEnergyCons!G$4:G$10000)</f>
        <v>2.3837713741795765</v>
      </c>
      <c r="J1887" s="1" cm="1">
        <f t="array" ref="J1887">SUMPRODUCT(([1]OUT_FinalEnergyCons!$B$4:$B$10000="Var_cap")*1, (ISNUMBER(SEARCH("SCOM-SHNGABR",[1]OUT_FinalEnergyCons!$A$4:$A$10000)))*1,[1]OUT_FinalEnergyCons!H$4:H$10000)</f>
        <v>0.72616058158302987</v>
      </c>
      <c r="K1887" s="1" cm="1">
        <f t="array" ref="K1887">SUMPRODUCT(([1]OUT_FinalEnergyCons!$B$4:$B$10000="Var_cap")*1, (ISNUMBER(SEARCH("SCOM-SHNGABR",[1]OUT_FinalEnergyCons!$A$4:$A$10000)))*1,[1]OUT_FinalEnergyCons!I$4:I$10000)</f>
        <v>0.43255251811916257</v>
      </c>
    </row>
    <row r="1888" spans="2:11" x14ac:dyDescent="0.3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1.61444034090951E-7</v>
      </c>
      <c r="G1888" s="1" cm="1">
        <f t="array" ref="G1888">SUMPRODUCT(([1]OUT_FinalEnergyCons!$B$4:$B$10000="Var_cap")*1, (ISNUMBER(SEARCH("SCOM-SHngahp",[1]OUT_FinalEnergyCons!$A$4:$A$10000)))*1,[1]OUT_FinalEnergyCons!E$4:E$10000)</f>
        <v>6.3149701398703296E-6</v>
      </c>
      <c r="H1888" s="1" cm="1">
        <f t="array" ref="H1888">SUMPRODUCT(([1]OUT_FinalEnergyCons!$B$4:$B$10000="Var_cap")*1, (ISNUMBER(SEARCH("SCOM-SHngahp",[1]OUT_FinalEnergyCons!$A$4:$A$10000)))*1,[1]OUT_FinalEnergyCons!F$4:F$10000)</f>
        <v>0.42724082186372003</v>
      </c>
      <c r="I1888" s="1" cm="1">
        <f t="array" ref="I1888">SUMPRODUCT(([1]OUT_FinalEnergyCons!$B$4:$B$10000="Var_cap")*1, (ISNUMBER(SEARCH("SCOM-SHngahp",[1]OUT_FinalEnergyCons!$A$4:$A$10000)))*1,[1]OUT_FinalEnergyCons!G$4:G$10000)</f>
        <v>0.52716640396823078</v>
      </c>
      <c r="J1888" s="1" cm="1">
        <f t="array" ref="J1888">SUMPRODUCT(([1]OUT_FinalEnergyCons!$B$4:$B$10000="Var_cap")*1, (ISNUMBER(SEARCH("SCOM-SHngahp",[1]OUT_FinalEnergyCons!$A$4:$A$10000)))*1,[1]OUT_FinalEnergyCons!H$4:H$10000)</f>
        <v>0.61472669375281552</v>
      </c>
      <c r="K1888" s="1" cm="1">
        <f t="array" ref="K1888">SUMPRODUCT(([1]OUT_FinalEnergyCons!$B$4:$B$10000="Var_cap")*1, (ISNUMBER(SEARCH("SCOM-SHngahp",[1]OUT_FinalEnergyCons!$A$4:$A$10000)))*1,[1]OUT_FinalEnergyCons!I$4:I$10000)</f>
        <v>0.66875503166688621</v>
      </c>
    </row>
    <row r="1889" spans="2:11" x14ac:dyDescent="0.3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0.10534098915407462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0.10534144453955618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4.9257283603609814E-6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2.3318657491055994E-6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2.6869635805965403E-7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1.3431449906252009E-7</v>
      </c>
    </row>
    <row r="1890" spans="2:11" x14ac:dyDescent="0.3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0.47857964188002111</v>
      </c>
      <c r="G1890" s="1">
        <f t="shared" ref="G1890:K1890" si="1288">G1891</f>
        <v>0.47858014139141919</v>
      </c>
      <c r="H1890" s="1">
        <f t="shared" si="1288"/>
        <v>0.50266750236850954</v>
      </c>
      <c r="I1890" s="1">
        <f t="shared" si="1288"/>
        <v>0.59546542301632654</v>
      </c>
      <c r="J1890" s="1">
        <f t="shared" si="1288"/>
        <v>0.58594808167930501</v>
      </c>
      <c r="K1890" s="1">
        <f t="shared" si="1288"/>
        <v>0.56131714837040303</v>
      </c>
    </row>
    <row r="1891" spans="2:11" x14ac:dyDescent="0.3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0.47857964188002111</v>
      </c>
      <c r="G1891" s="1" cm="1">
        <f t="array" ref="G1891">SUMPRODUCT(([1]OUT_FinalEnergyCons!$B$4:$B$10000="Var_cap")*1, (ISNUMBER(SEARCH("SCOM-SHWODBR",[1]OUT_FinalEnergyCons!$A$4:$A$10000)))*1,[1]OUT_FinalEnergyCons!E$4:E$10000)</f>
        <v>0.47858014139141919</v>
      </c>
      <c r="H1891" s="1" cm="1">
        <f t="array" ref="H1891">SUMPRODUCT(([1]OUT_FinalEnergyCons!$B$4:$B$10000="Var_cap")*1, (ISNUMBER(SEARCH("SCOM-SHWODBR",[1]OUT_FinalEnergyCons!$A$4:$A$10000)))*1,[1]OUT_FinalEnergyCons!F$4:F$10000)</f>
        <v>0.50266750236850954</v>
      </c>
      <c r="I1891" s="1" cm="1">
        <f t="array" ref="I1891">SUMPRODUCT(([1]OUT_FinalEnergyCons!$B$4:$B$10000="Var_cap")*1, (ISNUMBER(SEARCH("SCOM-SHWODBR",[1]OUT_FinalEnergyCons!$A$4:$A$10000)))*1,[1]OUT_FinalEnergyCons!G$4:G$10000)</f>
        <v>0.59546542301632654</v>
      </c>
      <c r="J1891" s="1" cm="1">
        <f t="array" ref="J1891">SUMPRODUCT(([1]OUT_FinalEnergyCons!$B$4:$B$10000="Var_cap")*1, (ISNUMBER(SEARCH("SCOM-SHWODBR",[1]OUT_FinalEnergyCons!$A$4:$A$10000)))*1,[1]OUT_FinalEnergyCons!H$4:H$10000)</f>
        <v>0.58594808167930501</v>
      </c>
      <c r="K1891" s="1" cm="1">
        <f t="array" ref="K1891">SUMPRODUCT(([1]OUT_FinalEnergyCons!$B$4:$B$10000="Var_cap")*1, (ISNUMBER(SEARCH("SCOM-SHWODBR",[1]OUT_FinalEnergyCons!$A$4:$A$10000)))*1,[1]OUT_FinalEnergyCons!I$4:I$10000)</f>
        <v>0.56131714837040303</v>
      </c>
    </row>
    <row r="1892" spans="2:11" x14ac:dyDescent="0.3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0.15067013856069275</v>
      </c>
      <c r="G1892" s="1">
        <f t="shared" ref="G1892:K1892" si="1291">G1893</f>
        <v>0.17290480519218732</v>
      </c>
      <c r="H1892" s="1">
        <f t="shared" si="1291"/>
        <v>0.17289653063390942</v>
      </c>
      <c r="I1892" s="1">
        <f t="shared" si="1291"/>
        <v>0.17289611233303531</v>
      </c>
      <c r="J1892" s="1">
        <f t="shared" si="1291"/>
        <v>9.6462168839233517E-2</v>
      </c>
      <c r="K1892" s="1">
        <f t="shared" si="1291"/>
        <v>0.11212739865403758</v>
      </c>
    </row>
    <row r="1893" spans="2:11" x14ac:dyDescent="0.3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0.15067013856069275</v>
      </c>
      <c r="G1893" s="1" cm="1">
        <f t="array" ref="G1893">SUMPRODUCT(([1]OUT_FinalEnergyCons!$B$4:$B$10000="Var_cap")*1,(ISNUMBER(SEARCH("SCOM-SHPLTBR",[1]OUT_FinalEnergyCons!$A$4:$A$10000)))*1,[1]OUT_FinalEnergyCons!E$4:E$10000)</f>
        <v>0.17290480519218732</v>
      </c>
      <c r="H1893" s="1" cm="1">
        <f t="array" ref="H1893">SUMPRODUCT(([1]OUT_FinalEnergyCons!$B$4:$B$10000="Var_cap")*1,(ISNUMBER(SEARCH("SCOM-SHPLTBR",[1]OUT_FinalEnergyCons!$A$4:$A$10000)))*1,[1]OUT_FinalEnergyCons!F$4:F$10000)</f>
        <v>0.17289653063390942</v>
      </c>
      <c r="I1893" s="1" cm="1">
        <f t="array" ref="I1893">SUMPRODUCT(([1]OUT_FinalEnergyCons!$B$4:$B$10000="Var_cap")*1,(ISNUMBER(SEARCH("SCOM-SHPLTBR",[1]OUT_FinalEnergyCons!$A$4:$A$10000)))*1,[1]OUT_FinalEnergyCons!G$4:G$10000)</f>
        <v>0.17289611233303531</v>
      </c>
      <c r="J1893" s="1" cm="1">
        <f t="array" ref="J1893">SUMPRODUCT(([1]OUT_FinalEnergyCons!$B$4:$B$10000="Var_cap")*1,(ISNUMBER(SEARCH("SCOM-SHPLTBR",[1]OUT_FinalEnergyCons!$A$4:$A$10000)))*1,[1]OUT_FinalEnergyCons!H$4:H$10000)</f>
        <v>9.6462168839233517E-2</v>
      </c>
      <c r="K1893" s="1" cm="1">
        <f t="array" ref="K1893">SUMPRODUCT(([1]OUT_FinalEnergyCons!$B$4:$B$10000="Var_cap")*1,(ISNUMBER(SEARCH("SCOM-SHPLTBR",[1]OUT_FinalEnergyCons!$A$4:$A$10000)))*1,[1]OUT_FinalEnergyCons!I$4:I$10000)</f>
        <v>0.11212739865403758</v>
      </c>
    </row>
    <row r="1894" spans="2:11" x14ac:dyDescent="0.3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9.9820412508490816E-2</v>
      </c>
      <c r="H1894" s="1">
        <f t="shared" si="1294"/>
        <v>9.9820561324001439E-2</v>
      </c>
      <c r="I1894" s="1">
        <f t="shared" si="1294"/>
        <v>9.9820744606368292E-2</v>
      </c>
      <c r="J1894" s="1">
        <f t="shared" si="1294"/>
        <v>8.5285449443491359E-4</v>
      </c>
      <c r="K1894" s="1">
        <f t="shared" si="1294"/>
        <v>6.4678103455424713E-2</v>
      </c>
    </row>
    <row r="1895" spans="2:11" x14ac:dyDescent="0.3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9.9820412508490816E-2</v>
      </c>
      <c r="H1895" s="1" cm="1">
        <f t="array" ref="H1895">SUMPRODUCT(([1]OUT_FinalEnergyCons!$B$4:$B$10000="Var_cap")*1, (ISNUMBER(SEARCH("SCOM-SHSOLBR",[1]OUT_FinalEnergyCons!$A$4:$A$10000)))*1,[1]OUT_FinalEnergyCons!F$4:F$10000)</f>
        <v>9.9820561324001439E-2</v>
      </c>
      <c r="I1895" s="1" cm="1">
        <f t="array" ref="I1895">SUMPRODUCT(([1]OUT_FinalEnergyCons!$B$4:$B$10000="Var_cap")*1, (ISNUMBER(SEARCH("SCOM-SHSOLBR",[1]OUT_FinalEnergyCons!$A$4:$A$10000)))*1,[1]OUT_FinalEnergyCons!G$4:G$10000)</f>
        <v>9.9820744606368292E-2</v>
      </c>
      <c r="J1895" s="1" cm="1">
        <f t="array" ref="J1895">SUMPRODUCT(([1]OUT_FinalEnergyCons!$B$4:$B$10000="Var_cap")*1, (ISNUMBER(SEARCH("SCOM-SHSOLBR",[1]OUT_FinalEnergyCons!$A$4:$A$10000)))*1,[1]OUT_FinalEnergyCons!H$4:H$10000)</f>
        <v>8.5285449443491359E-4</v>
      </c>
      <c r="K1895" s="1" cm="1">
        <f t="array" ref="K1895">SUMPRODUCT(([1]OUT_FinalEnergyCons!$B$4:$B$10000="Var_cap")*1, (ISNUMBER(SEARCH("SCOM-SHSOLBR",[1]OUT_FinalEnergyCons!$A$4:$A$10000)))*1,[1]OUT_FinalEnergyCons!I$4:I$10000)</f>
        <v>6.4678103455424713E-2</v>
      </c>
    </row>
    <row r="1896" spans="2:11" x14ac:dyDescent="0.3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1.3711733676466201E-7</v>
      </c>
      <c r="J1896" s="1">
        <f t="shared" si="1297"/>
        <v>2.8111957920520101E-7</v>
      </c>
      <c r="K1896" s="1">
        <f t="shared" si="1297"/>
        <v>1.393342758856066E-7</v>
      </c>
    </row>
    <row r="1897" spans="2:11" x14ac:dyDescent="0.3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1.3711733676466201E-7</v>
      </c>
      <c r="J1897" s="1" cm="1">
        <f t="array" ref="J1897">SUMPRODUCT(([1]OUT_FinalEnergyCons!$B$4:$B$10000="Var_cap")*1, (ISNUMBER(SEARCH("SCOM-SHH2BR",[1]OUT_FinalEnergyCons!$A$4:$A$10000)))*1,[1]OUT_FinalEnergyCons!H$4:H$10000)</f>
        <v>2.8111957920520101E-7</v>
      </c>
      <c r="K1897" s="1" cm="1">
        <f t="array" ref="K1897">SUMPRODUCT(([1]OUT_FinalEnergyCons!$B$4:$B$10000="Var_cap")*1, (ISNUMBER(SEARCH("SCOM-SHH2BR",[1]OUT_FinalEnergyCons!$A$4:$A$10000)))*1,[1]OUT_FinalEnergyCons!I$4:I$10000)</f>
        <v>1.393342758856066E-7</v>
      </c>
    </row>
    <row r="1898" spans="2:11" x14ac:dyDescent="0.3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4.4782261709173925</v>
      </c>
      <c r="G1898" s="3">
        <f t="shared" ref="G1898:K1898" si="1299">SUM(G1899:G1948)</f>
        <v>4.8323741289708106</v>
      </c>
      <c r="H1898" s="3">
        <f t="shared" si="1299"/>
        <v>4.8966605293830971</v>
      </c>
      <c r="I1898" s="3">
        <f t="shared" si="1299"/>
        <v>5.5669439546368507</v>
      </c>
      <c r="J1898" s="3">
        <f t="shared" si="1299"/>
        <v>5.9726018751772161</v>
      </c>
      <c r="K1898" s="3">
        <f t="shared" si="1299"/>
        <v>6.3023136994378284</v>
      </c>
    </row>
    <row r="1899" spans="2:11" x14ac:dyDescent="0.3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1.4853994022019923E-3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7.6449586927350544E-2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0.16185045228945802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0.13681411754320785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7.7644385656822712E-3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0.24867130823334399</v>
      </c>
    </row>
    <row r="1901" spans="2:11" x14ac:dyDescent="0.3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7.3504513074336489E-3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1.1341409966006608E-2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5.710416230698534E-2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0.51678487733134626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1.3734028339494786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1.47880187184664</v>
      </c>
    </row>
    <row r="1902" spans="2:11" x14ac:dyDescent="0.3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4.2626936373120457E-3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6.2204932854224284E-3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8.2037533397026907E-3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0.12374521059307281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0.51289640872050724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0.44699782512994601</v>
      </c>
    </row>
    <row r="1903" spans="2:11" x14ac:dyDescent="0.3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1.5338927226055177E-2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8.527896060190851E-2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9.8918537191291511E-2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8.1449926262805103E-2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0.33141158142042687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0.41521293225636902</v>
      </c>
    </row>
    <row r="1904" spans="2:11" x14ac:dyDescent="0.3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2.5982091129339382E-5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3.0604200141634596E-5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3.7203818808571086E-5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3.4702918262751848E-5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1.8880357674652417E-5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1.3330264583922499E-5</v>
      </c>
    </row>
    <row r="1905" spans="2:11" x14ac:dyDescent="0.3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4.5018024483443053E-3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7.0885409995498482E-3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6.8272969276895381E-3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5.6421341722657174E-3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5.0958560795393022E-5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3.79977272268263E-5</v>
      </c>
    </row>
    <row r="1906" spans="2:11" x14ac:dyDescent="0.3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1.0611136953434238E-2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1.0188144090361451E-2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8.1502550935998279E-3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4.313484231572361E-4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4.3208737231212303E-2</v>
      </c>
    </row>
    <row r="1907" spans="2:11" x14ac:dyDescent="0.3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1.2483338783749061E-2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1.1984103917336359E-2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9.5873256459258083E-3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4.8704405798908921E-5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3.4984801435172203E-5</v>
      </c>
    </row>
    <row r="1908" spans="2:11" x14ac:dyDescent="0.3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2.8699723506145498E-5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3.5168386438302398E-5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3.3417039596655397E-5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1.9378044970982602E-5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1.3408034042013501E-5</v>
      </c>
    </row>
    <row r="1909" spans="2:11" x14ac:dyDescent="0.3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6.5117189274684927E-6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2.7731186526708622E-5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3.6210016808124154E-5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6.0374439573905306E-5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3.84615019359458E-5</v>
      </c>
    </row>
    <row r="1910" spans="2:11" x14ac:dyDescent="0.3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2.1276383080503077E-5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6.1821260507659286E-2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0.25391980054249413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0.65098926795718182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0.57362953177595899</v>
      </c>
    </row>
    <row r="1911" spans="2:11" x14ac:dyDescent="0.3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5.9362861620008853E-2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5.5997252503932553E-2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4.495058465145569E-2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5.2624057025027573E-5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3.5735151043260198E-5</v>
      </c>
    </row>
    <row r="1912" spans="2:11" x14ac:dyDescent="0.3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3.54145660616949E-7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1.60560119381285E-6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2.6112865519459502E-6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5.1443285696688402E-5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1.8630660111183799E-5</v>
      </c>
    </row>
    <row r="1913" spans="2:11" x14ac:dyDescent="0.3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6.6208172033390148E-6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7.5065472438254603E-6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7.4914626435812496E-6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9.5810028753742808E-6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5.5502069447844097E-6</v>
      </c>
    </row>
    <row r="1914" spans="2:11" x14ac:dyDescent="0.3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1.0829364334208323E-4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1.0376197002892132E-4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8.7676329176407587E-5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6.6639158122306996E-6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4.89793419532889E-6</v>
      </c>
    </row>
    <row r="1915" spans="2:11" x14ac:dyDescent="0.3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3.70312174169308E-7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1.27350761573422E-6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2.2071848772350901E-6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3.8563105045496102E-5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2.1484679957840699E-4</v>
      </c>
    </row>
    <row r="1916" spans="2:11" x14ac:dyDescent="0.3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4.5746443163563197E-3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5.4102453007257535E-3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5.356328239824331E-3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4.607469596618884E-3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0.12382817594597287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6.0321907304760884E-2</v>
      </c>
    </row>
    <row r="1918" spans="2:11" x14ac:dyDescent="0.3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2.9280438709862518E-2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0.11218277308882589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9.6692137054387076E-2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0.18396006540004795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0.21666556717063021</v>
      </c>
    </row>
    <row r="1919" spans="2:11" x14ac:dyDescent="0.3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0.33238140165610819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0.31377212523809572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0.25236965288540192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3.3450590204637862E-5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1.2492973853054799E-5</v>
      </c>
    </row>
    <row r="1920" spans="2:11" x14ac:dyDescent="0.3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8.0198499502526083E-3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1.3877809070790802E-2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1.3313605445725501E-2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0.19522117020521862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0.23279894115461142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0.26362062386189677</v>
      </c>
    </row>
    <row r="1921" spans="2:11" x14ac:dyDescent="0.3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2.1917190407273197E-2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8.7482361132103226E-5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3.1631192562658894E-4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2.8084286010380058E-4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3.7339823344481755E-5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5.7325711522198715E-6</v>
      </c>
    </row>
    <row r="1923" spans="2:11" x14ac:dyDescent="0.3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0.16765778609628118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0.19357659159867951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0.19044019066034287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0.1605152255341056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1.2686595732899802E-4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8.4621583809932904E-6</v>
      </c>
    </row>
    <row r="1924" spans="2:11" x14ac:dyDescent="0.3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0.1501759276526391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0.17181423123454392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0.24116824173945831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0.36456220724171601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6.9535070607827695E-2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1.1330011070542E-5</v>
      </c>
    </row>
    <row r="1925" spans="2:11" x14ac:dyDescent="0.3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0.12762404619178752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0.13175208390393794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0.47800419826630847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0.99215836215912345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1.7177792685233393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1.78749618416369</v>
      </c>
    </row>
    <row r="1926" spans="2:11" x14ac:dyDescent="0.3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3.6363502092859098E-7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3.4395450767730798E-5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1.2924334095816399E-4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6.1827356262378704E-5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8.1337091273847405E-6</v>
      </c>
    </row>
    <row r="1927" spans="2:11" x14ac:dyDescent="0.3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2.7089273531775502E-7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9.2773200617917699E-6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2.72354886956168E-4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1.2369095379190101E-4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7.6612365552049305E-6</v>
      </c>
    </row>
    <row r="1928" spans="2:11" x14ac:dyDescent="0.3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2.37395586710378E-7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7.1971348049878104E-6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3.5525723076006598E-5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2.4348795082548801E-5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7.0483575746413003E-6</v>
      </c>
    </row>
    <row r="1929" spans="2:11" x14ac:dyDescent="0.3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3.4385906429102898E-7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1.5042388914064399E-5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0.184024650459577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0.23278548590798101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0.26360259017805798</v>
      </c>
    </row>
    <row r="1930" spans="2:11" x14ac:dyDescent="0.3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2.3518156990779257E-6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5.6240460991314786E-5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0.13949614212305084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0.2286768044943279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6.3038803685267764E-2</v>
      </c>
    </row>
    <row r="1932" spans="2:11" x14ac:dyDescent="0.3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0.2076418172125388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0.3286624498853245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0.32832895866686118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0.10009778212489115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0.2085641104241327</v>
      </c>
    </row>
    <row r="1933" spans="2:11" x14ac:dyDescent="0.3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1.661056395929113E-3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3.3307998233084012E-3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3.1649192560326347E-3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2.6337076104413445E-3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5.3493333240435037E-2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0.1106637119552157</v>
      </c>
    </row>
    <row r="1934" spans="2:11" x14ac:dyDescent="0.3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3.7729984753683047E-3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5.8742603209911655E-2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5.5479876806389453E-2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4.4847967057535923E-2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2.3705833911626527E-5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2.495242601260944E-5</v>
      </c>
    </row>
    <row r="1935" spans="2:11" x14ac:dyDescent="0.3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4.4478177945169508E-4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2.4841941395743793E-4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2.5813696140984449E-4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2.147490789920398E-4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9.562865915063744E-6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3.2764116700126287E-6</v>
      </c>
    </row>
    <row r="1937" spans="2:11" x14ac:dyDescent="0.3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4.3574124487128704E-2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4.7354006593719286E-2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4.6741620991741187E-2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3.8942225111908133E-2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8.9906824285666104E-6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3.2706097444835502E-6</v>
      </c>
    </row>
    <row r="1938" spans="2:11" x14ac:dyDescent="0.3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0.1363162727496825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0.14763151122507384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0.14560301213729215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0.12186514622984093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7.5822771542000998E-6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3.2110489169654802E-6</v>
      </c>
    </row>
    <row r="1939" spans="2:11" x14ac:dyDescent="0.3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7.1261789279624607E-2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4.3824193083374603E-2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4.3825651528332989E-2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3.7444826990073704E-2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4.5236830199277102E-6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2.2793697204157801E-6</v>
      </c>
    </row>
    <row r="1940" spans="2:11" x14ac:dyDescent="0.3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4.0139680968145601E-7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2.97736653893535E-5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0.13946275608811601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6.9801582252422001E-2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3.9555699346565604E-3</v>
      </c>
    </row>
    <row r="1941" spans="2:11" x14ac:dyDescent="0.3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3.0283439740175703E-7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8.5042629221460505E-6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5.4283099703781999E-2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2.1976681305133899E-2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2.2398852744679101E-5</v>
      </c>
    </row>
    <row r="1942" spans="2:11" x14ac:dyDescent="0.3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2.6331483030418101E-7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6.6275836698613197E-6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5.3247847605646898E-5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5.3484325693635898E-2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0.110658273265672</v>
      </c>
    </row>
    <row r="1943" spans="2:11" x14ac:dyDescent="0.3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2.7997202366640298E-7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2.9758150324086602E-6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5.6572503603684004E-6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1.0346794162823499E-5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6.9900805673967398E-6</v>
      </c>
    </row>
    <row r="1944" spans="2:11" x14ac:dyDescent="0.3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2.5911701384945561E-4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2.6121195957627848E-4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1.9404669654471854E-4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4.6040471313074927E-6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1.9882136318372398E-6</v>
      </c>
    </row>
    <row r="1946" spans="2:11" x14ac:dyDescent="0.3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2.6901932409854781E-3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2.4235734920490209E-3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2.3887070650000937E-3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2.0796792764952261E-3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7.9200926305673608E-6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3.2120635608316598E-6</v>
      </c>
    </row>
    <row r="1947" spans="2:11" x14ac:dyDescent="0.3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1.5923620160828309E-4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1.1718311623208431E-3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4.2862477181966905E-3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1.4364631135599841E-3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1.4917801198753E-5</v>
      </c>
    </row>
    <row r="1948" spans="2:11" x14ac:dyDescent="0.3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3.292668001702813E-6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9.2088850640184203E-5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9.9107165710297045E-5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5.2100854489574213E-3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6.6389500437970504E-3</v>
      </c>
    </row>
    <row r="1949" spans="2:11" x14ac:dyDescent="0.3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5.5704678941688162</v>
      </c>
      <c r="G1949" s="3">
        <f t="shared" ref="G1949:K1949" si="1303">SUM(G1950:G1972)</f>
        <v>5.7476884885635897</v>
      </c>
      <c r="H1949" s="3">
        <f t="shared" si="1303"/>
        <v>5.8431695361760605</v>
      </c>
      <c r="I1949" s="3">
        <f t="shared" si="1303"/>
        <v>6.4447420659198968</v>
      </c>
      <c r="J1949" s="3">
        <f t="shared" si="1303"/>
        <v>7.0118999589452287</v>
      </c>
      <c r="K1949" s="3">
        <f t="shared" si="1303"/>
        <v>7.5006455415026387</v>
      </c>
    </row>
    <row r="1950" spans="2:11" x14ac:dyDescent="0.3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1.4109660845235041E-3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2.8717499874520956E-2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5.5785962027805953E-2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9.2279999073799704E-2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2.1027119715947562E-2</v>
      </c>
    </row>
    <row r="1952" spans="2:11" x14ac:dyDescent="0.3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3.8327207157400301E-3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7.1212243614415085E-3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7.582520167718469E-3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1.5680122249650394E-3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0.37712818842918233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0.46513784436015904</v>
      </c>
    </row>
    <row r="1953" spans="2:11" x14ac:dyDescent="0.3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1.4716396530359901E-2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1.849419882141792E-2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2.2261857133884832E-3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7.9274979487548827E-4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1.94202001066344E-3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1.68744043862993E-3</v>
      </c>
    </row>
    <row r="1954" spans="2:11" x14ac:dyDescent="0.3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2.1795348793955099E-4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3.0368954072371228E-5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6.2883430772731533E-5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3.4614753277236185E-5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6.6638217247328208E-5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2.5515474399507595E-5</v>
      </c>
    </row>
    <row r="1955" spans="2:11" x14ac:dyDescent="0.3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7.9583866990002807E-5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1.0534118001022859E-4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1.04744371223678E-4</v>
      </c>
    </row>
    <row r="1956" spans="2:11" x14ac:dyDescent="0.3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3.9337983017734297E-5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1.00449043307623E-4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1.19968438292587E-4</v>
      </c>
    </row>
    <row r="1957" spans="2:11" x14ac:dyDescent="0.3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2.06947840814104E-5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7.7759189797772807E-5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1.01501738665194E-4</v>
      </c>
    </row>
    <row r="1958" spans="2:11" x14ac:dyDescent="0.3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0.66236721573730795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3.2698597083290204E-3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1.9193771761890103E-3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1.4264139867636998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2.4962584928683902</v>
      </c>
    </row>
    <row r="1960" spans="2:11" x14ac:dyDescent="0.3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0.23115042240026901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0.23129354021377999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0.20107220334481801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0.37392784552515196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0.40764786738215997</v>
      </c>
    </row>
    <row r="1961" spans="2:11" x14ac:dyDescent="0.3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0.92657140144825201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0.92663021296286296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0.54924707647484006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3.4036402328838302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3.4469997033368198</v>
      </c>
    </row>
    <row r="1962" spans="2:11" x14ac:dyDescent="0.3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7.5608806213485708E-4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1.1584613259052334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2.3522355456299611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1.10287150449775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0.28762125481758127</v>
      </c>
    </row>
    <row r="1965" spans="2:11" x14ac:dyDescent="0.3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1.9124597147326353E-3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0.190494685318396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0.54791228944137405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6.5341416006116704E-2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9.03814900502912E-4</v>
      </c>
    </row>
    <row r="1966" spans="2:11" x14ac:dyDescent="0.3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0.67447724062195302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0.14648372193033732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0.89370943513773082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2.6771283017342884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1.26751457872283E-3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3.78151719090086E-4</v>
      </c>
    </row>
    <row r="1967" spans="2:11" x14ac:dyDescent="0.3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2.6714943182375491E-3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-1.4845765208997062E-6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-1.0229876237018327E-7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-1.9114543840495844E-7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1.9396154638577299E-5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3.5058856635641498E-4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4.5618093654346717E-4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7.9167137588500799E-4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4.2761920371006099E-4</v>
      </c>
    </row>
    <row r="1970" spans="2:11" x14ac:dyDescent="0.3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1.15700395928919E-5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4.6274951423370101E-4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7.0113230928514202E-4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9.9433538224866485E-4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5.5762833722865397E-4</v>
      </c>
    </row>
    <row r="1971" spans="2:11" x14ac:dyDescent="0.3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0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5.5307564816873898E-2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5.5749194583023499E-2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0.16495105678781599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0.37164687439983901</v>
      </c>
    </row>
    <row r="1972" spans="2:11" x14ac:dyDescent="0.3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2.8460041680739518</v>
      </c>
      <c r="G1973" s="3">
        <f t="shared" ref="G1973" si="1306">SUM(G1974:G1996)</f>
        <v>2.8623026552177557</v>
      </c>
      <c r="H1973" s="3">
        <f t="shared" ref="H1973" si="1307">SUM(H1974:H1996)</f>
        <v>2.8835855376675599</v>
      </c>
      <c r="I1973" s="3">
        <f t="shared" ref="I1973" si="1308">SUM(I1974:I1996)</f>
        <v>2.9562366993002751</v>
      </c>
      <c r="J1973" s="3">
        <f t="shared" ref="J1973" si="1309">SUM(J1974:J1996)</f>
        <v>2.9630887350210955</v>
      </c>
      <c r="K1973" s="3">
        <f t="shared" ref="K1973" si="1310">SUM(K1974:K1996)</f>
        <v>2.9630671489004365</v>
      </c>
    </row>
    <row r="1974" spans="2:11" x14ac:dyDescent="0.3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1.3629156880712802E-3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1.0202609803925953E-3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1.5599943395831679E-3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7.0918036572744994E-3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0.13474341121042901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0.164851049334761</v>
      </c>
    </row>
    <row r="1976" spans="2:11" x14ac:dyDescent="0.3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3.4922438628383402E-3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4.0554146775365453E-3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3.9587363280229161E-3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1.5988476255449149E-3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5.5601483721602396E-2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2.6146317227689397E-2</v>
      </c>
    </row>
    <row r="1977" spans="2:11" x14ac:dyDescent="0.3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8.8286643109993011E-4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2.7366637730092064E-3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2.2779638506323883E-3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9.582214901482681E-4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1.5591523247213601E-3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9.2203450744617196E-4</v>
      </c>
    </row>
    <row r="1978" spans="2:11" x14ac:dyDescent="0.3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1.8995258765313E-5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4.1443373660880601E-5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2.0289608229713097E-5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5.5008720187793197E-5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1.45976027930817E-5</v>
      </c>
    </row>
    <row r="1979" spans="2:11" x14ac:dyDescent="0.3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4.9861570944453603E-5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4.469237962211735E-5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4.5078096655175398E-5</v>
      </c>
    </row>
    <row r="1980" spans="2:11" x14ac:dyDescent="0.3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2.2314410651604399E-5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4.44711287155962E-5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4.7635500889984506E-5</v>
      </c>
    </row>
    <row r="1981" spans="2:11" x14ac:dyDescent="0.3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1.2818552592975601E-5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3.1407710811760803E-5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3.8329528832709799E-5</v>
      </c>
    </row>
    <row r="1982" spans="2:11" x14ac:dyDescent="0.3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3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0.86206821478639606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2.5354172842449339E-3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1.6190170900390322E-3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0.63999823412886903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1.0768580575986899</v>
      </c>
    </row>
    <row r="1984" spans="2:11" x14ac:dyDescent="0.3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0.58650375196500204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0.5866336074375319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0.50927175521578294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1.1186832837160199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1.18901411753854</v>
      </c>
    </row>
    <row r="1985" spans="2:11" x14ac:dyDescent="0.3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6.4570281878701993E-2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6.4617110069351905E-2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3.8460999657395599E-2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0.19316401626875401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0.10610577922469301</v>
      </c>
    </row>
    <row r="1986" spans="2:11" x14ac:dyDescent="0.3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1.124493031847524E-3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1.0632463539880961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1.4325672567293708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0.66943226636154995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0.24332381304157499</v>
      </c>
    </row>
    <row r="1989" spans="2:11" x14ac:dyDescent="0.3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0.17653063755114301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0.35572517699911987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0.73593726729740394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7.5081171240473601E-2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1.3473042170042999E-3</v>
      </c>
    </row>
    <row r="1990" spans="2:11" x14ac:dyDescent="0.3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0.20318226519121277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9.7204367617904797E-2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0.11092571979971538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0.20223720672633161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1.5515599481005699E-3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4.2589728946540001E-4</v>
      </c>
    </row>
    <row r="1991" spans="2:11" x14ac:dyDescent="0.3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1.0391570618718102E-2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-1.5314089048991809E-6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-1.4610798989677775E-7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-2.088341125398468E-7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2.2390181252254298E-5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3.59096455396465E-4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5.0338361156327923E-4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8.1753820621559997E-4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4.61830163482701E-4</v>
      </c>
    </row>
    <row r="1994" spans="2:11" x14ac:dyDescent="0.3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1.4100668327085401E-5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4.9819863575851998E-4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7.4654319605772898E-4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1.1299730557928899E-3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6.4144385695088298E-4</v>
      </c>
    </row>
    <row r="1995" spans="2:11" x14ac:dyDescent="0.3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0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2.4685231304198699E-2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2.5139321695056099E-2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7.1151064899229496E-2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0.15282386417096699</v>
      </c>
    </row>
    <row r="1996" spans="2:11" x14ac:dyDescent="0.3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397.9170462994058</v>
      </c>
      <c r="G1997" s="3">
        <f t="shared" ref="G1997:K1997" si="1313">SUM(G1998:G2006)</f>
        <v>403.43464921714491</v>
      </c>
      <c r="H1997" s="3">
        <f t="shared" si="1313"/>
        <v>407.08014096203294</v>
      </c>
      <c r="I1997" s="3">
        <f t="shared" si="1313"/>
        <v>419.87761900984253</v>
      </c>
      <c r="J1997" s="3">
        <f t="shared" si="1313"/>
        <v>467.95394437525789</v>
      </c>
      <c r="K1997" s="3">
        <f t="shared" si="1313"/>
        <v>507.03269009481721</v>
      </c>
    </row>
    <row r="1998" spans="2:11" x14ac:dyDescent="0.3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3.5157618944186093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8.8942339195756652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24.508380945862424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28.0102368485928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29.9988762970303</v>
      </c>
    </row>
    <row r="2000" spans="2:11" x14ac:dyDescent="0.3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8.3906505583087789E-3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9.7015573384338014E-3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9.4468840929381598E-3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9.6593852146480506E-3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2.1681663034949002E-2</v>
      </c>
    </row>
    <row r="2001" spans="2:11" x14ac:dyDescent="0.3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14.122391064915121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23.365307811768705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44.106083860071095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9.2665373081127509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9.0141038888793403</v>
      </c>
    </row>
    <row r="2003" spans="2:11" x14ac:dyDescent="0.3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106.16893510551796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125.15629780779727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125.16044640245124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70.858235608030881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1.20429844678026E-2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5.3456511020873905E-3</v>
      </c>
    </row>
    <row r="2005" spans="2:11" x14ac:dyDescent="0.3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19.888823695247499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63.923814839717096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186.35851918325099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428.18264555025996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465.26115269021898</v>
      </c>
    </row>
    <row r="2006" spans="2:11" x14ac:dyDescent="0.3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2.2191111938878501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2.0673174375413956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2.1299697645150837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2.2386191952008359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2.47282229860993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2.7315299045515902</v>
      </c>
    </row>
    <row r="2007" spans="2:11" x14ac:dyDescent="0.3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41.461416806168515</v>
      </c>
      <c r="G2007" s="3">
        <f t="shared" ref="G2007" si="1316">SUM(G2008:G2016)</f>
        <v>42.399825136542105</v>
      </c>
      <c r="H2007" s="3">
        <f t="shared" ref="H2007" si="1317">SUM(H2008:H2016)</f>
        <v>43.497579931885525</v>
      </c>
      <c r="I2007" s="3">
        <f t="shared" ref="I2007" si="1318">SUM(I2008:I2016)</f>
        <v>45.397955918546607</v>
      </c>
      <c r="J2007" s="3">
        <f t="shared" ref="J2007" si="1319">SUM(J2008:J2016)</f>
        <v>49.353983885248581</v>
      </c>
      <c r="K2007" s="3">
        <f t="shared" ref="K2007" si="1320">SUM(K2008:K2016)</f>
        <v>53.358716587461402</v>
      </c>
    </row>
    <row r="2008" spans="2:11" x14ac:dyDescent="0.3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2.6304658330696895E-2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5.6322921780397272E-4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8.3994454582557031E-4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7.6836618992148482E-4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1.8118096517565402E-3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1.1849208004315898E-3</v>
      </c>
    </row>
    <row r="2010" spans="2:11" x14ac:dyDescent="0.3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1.0063899078069699E-2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3.958339422304626E-4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4.1232433008689818E-4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1.0789499364836497E-4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1.60829434256275E-3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2.0810976863032799E-3</v>
      </c>
    </row>
    <row r="2011" spans="2:11" x14ac:dyDescent="0.3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11.641048248759741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1.8483767455634847E-4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1.0002461932288043E-3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1.2291811654527862E-3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1.4125035761773099E-2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2.5029400232677301E-3</v>
      </c>
    </row>
    <row r="2015" spans="2:11" x14ac:dyDescent="0.3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16.6591038476375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23.540704061820598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35.1050941978949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48.122236269409903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50.5925749944929</v>
      </c>
    </row>
    <row r="2016" spans="2:11" x14ac:dyDescent="0.3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3.2510721403312737E-2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0.1799566883290841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0.40342294496935854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1.21420247608258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2.7603726344585002</v>
      </c>
    </row>
    <row r="2017" spans="2:11" x14ac:dyDescent="0.3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1.88363869020576E-4</v>
      </c>
      <c r="G2017" s="3">
        <f t="shared" ref="G2017" si="1324">SUM(G2018,G2022,G2025)</f>
        <v>2.2884256978089143E-4</v>
      </c>
      <c r="H2017" s="3">
        <f t="shared" ref="H2017" si="1325">SUM(H2018,H2022,H2025)</f>
        <v>2.2582041710662173E-4</v>
      </c>
      <c r="I2017" s="3">
        <f t="shared" ref="I2017" si="1326">SUM(I2018,I2022,I2025)</f>
        <v>3.0705690442411914E-4</v>
      </c>
      <c r="J2017" s="3">
        <f t="shared" ref="J2017" si="1327">SUM(J2018,J2022,J2025)</f>
        <v>4.9001103085115718E-4</v>
      </c>
      <c r="K2017" s="3">
        <f t="shared" ref="K2017" si="1328">SUM(K2018,K2022,K2025)</f>
        <v>5.7347417030460064E-4</v>
      </c>
    </row>
    <row r="2018" spans="2:11" x14ac:dyDescent="0.3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1.88363869020576E-4</v>
      </c>
      <c r="G2018" s="1" cm="1">
        <f t="array" ref="G2018">SUMPRODUCT(ISNUMBER(SEARCH("SUP_ELCH2*",[1]OUT_SyntheticFuels!$C$4:$C$1000))*1,("Var_cap"=[1]OUT_SyntheticFuels!$B$4:$B$1000)*1,[1]OUT_SyntheticFuels!F$4:F$1000)</f>
        <v>2.2884256978089143E-4</v>
      </c>
      <c r="H2018" s="1" cm="1">
        <f t="array" ref="H2018">SUMPRODUCT(ISNUMBER(SEARCH("SUP_ELCH2*",[1]OUT_SyntheticFuels!$C$4:$C$1000))*1,("Var_cap"=[1]OUT_SyntheticFuels!$B$4:$B$1000)*1,[1]OUT_SyntheticFuels!G$4:G$1000)</f>
        <v>2.2582041710662173E-4</v>
      </c>
      <c r="I2018" s="1" cm="1">
        <f t="array" ref="I2018">SUMPRODUCT(ISNUMBER(SEARCH("SUP_ELCH2*",[1]OUT_SyntheticFuels!$C$4:$C$1000))*1,("Var_cap"=[1]OUT_SyntheticFuels!$B$4:$B$1000)*1,[1]OUT_SyntheticFuels!H$4:H$1000)</f>
        <v>2.1196871036791845E-4</v>
      </c>
      <c r="J2018" s="1" cm="1">
        <f t="array" ref="J2018">SUMPRODUCT(ISNUMBER(SEARCH("SUP_ELCH2*",[1]OUT_SyntheticFuels!$C$4:$C$1000))*1,("Var_cap"=[1]OUT_SyntheticFuels!$B$4:$B$1000)*1,[1]OUT_SyntheticFuels!I$4:I$1000)</f>
        <v>2.4475684542772538E-4</v>
      </c>
      <c r="K2018" s="1" cm="1">
        <f t="array" ref="K2018">SUMPRODUCT(ISNUMBER(SEARCH("SUP_ELCH2*",[1]OUT_SyntheticFuels!$C$4:$C$1000))*1,("Var_cap"=[1]OUT_SyntheticFuels!$B$4:$B$1000)*1,[1]OUT_SyntheticFuels!J$4:J$1000)</f>
        <v>3.0258568219036764E-4</v>
      </c>
    </row>
    <row r="2019" spans="2:11" x14ac:dyDescent="0.3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1.88363869020576E-4</v>
      </c>
      <c r="G2019" s="1">
        <f t="shared" ref="G2019" si="1332">G2018-G2020-G2021</f>
        <v>2.2884256978089143E-4</v>
      </c>
      <c r="H2019" s="1">
        <f t="shared" ref="H2019" si="1333">H2018-H2020-H2021</f>
        <v>2.2582041710662173E-4</v>
      </c>
      <c r="I2019" s="1">
        <f t="shared" ref="I2019" si="1334">I2018-I2020-I2021</f>
        <v>2.110173195945208E-4</v>
      </c>
      <c r="J2019" s="1">
        <f t="shared" ref="J2019" si="1335">J2018-J2020-J2021</f>
        <v>1.870382929560267E-4</v>
      </c>
      <c r="K2019" s="1">
        <f t="shared" ref="K2019" si="1336">K2018-K2020-K2021</f>
        <v>2.2464329735811264E-4</v>
      </c>
    </row>
    <row r="2020" spans="2:11" x14ac:dyDescent="0.3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9.5139077339764004E-7</v>
      </c>
      <c r="J2020" s="1" cm="1">
        <f t="array" ref="J2020">SUMPRODUCT(ISNUMBER(SEARCH("SUP_ELCH2*D",[1]OUT_SyntheticFuels!$C$4:$C$1000))*1,("Var_cap"=[1]OUT_SyntheticFuels!$B$4:$B$1000)*1,[1]OUT_SyntheticFuels!I$4:I$1000)</f>
        <v>9.2967868677014801E-6</v>
      </c>
      <c r="K2020" s="1" cm="1">
        <f t="array" ref="K2020">SUMPRODUCT(ISNUMBER(SEARCH("SUP_ELCH2*D",[1]OUT_SyntheticFuels!$C$4:$C$1000))*1,("Var_cap"=[1]OUT_SyntheticFuels!$B$4:$B$1000)*1,[1]OUT_SyntheticFuels!J$4:J$1000)</f>
        <v>2.4136197156959799E-5</v>
      </c>
    </row>
    <row r="2021" spans="2:11" x14ac:dyDescent="0.3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4.8421765603997201E-5</v>
      </c>
      <c r="K2021" s="1" cm="1">
        <f t="array" ref="K2021">SUMPRODUCT(ISNUMBER(SEARCH("SUP_ELCH2*SOEC*",[1]OUT_SyntheticFuels!$C$4:$C$1000))*1,("Var_cap"=[1]OUT_SyntheticFuels!$B$4:$B$1000)*1,[1]OUT_SyntheticFuels!J$4:J$1000)</f>
        <v>5.3806187675295165E-5</v>
      </c>
    </row>
    <row r="2022" spans="2:11" x14ac:dyDescent="0.3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9.5088194056200696E-5</v>
      </c>
      <c r="J2022" s="1">
        <f t="shared" ref="J2022" si="1341">SUM(J2023:J2024)</f>
        <v>2.4525418542343174E-4</v>
      </c>
      <c r="K2022" s="1">
        <f t="shared" ref="K2022" si="1342">SUM(K2023:K2024)</f>
        <v>2.6757684062338335E-4</v>
      </c>
    </row>
    <row r="2023" spans="2:11" x14ac:dyDescent="0.3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9.5088194056200696E-5</v>
      </c>
      <c r="J2023" s="1" cm="1">
        <f t="array" ref="J2023">SUMPRODUCT(ISNUMBER(SEARCH("SUP_NGAH2",[1]OUT_SyntheticFuels!$C$4:$C$1000))*1,("Var_cap"=[1]OUT_SyntheticFuels!$B$4:$B$1000)*1,[1]OUT_SyntheticFuels!I$4:I$1000)-J2024</f>
        <v>2.4525418542343174E-4</v>
      </c>
      <c r="K2023" s="1" cm="1">
        <f t="array" ref="K2023">SUMPRODUCT(ISNUMBER(SEARCH("SUP_NGAH2",[1]OUT_SyntheticFuels!$C$4:$C$1000))*1,("Var_cap"=[1]OUT_SyntheticFuels!$B$4:$B$1000)*1,[1]OUT_SyntheticFuels!J$4:J$1000)-K2024</f>
        <v>2.6757684062338335E-4</v>
      </c>
    </row>
    <row r="2024" spans="2:11" x14ac:dyDescent="0.3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</v>
      </c>
    </row>
    <row r="2025" spans="2:11" x14ac:dyDescent="0.3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3.3116474908496298E-6</v>
      </c>
    </row>
    <row r="2026" spans="2:11" x14ac:dyDescent="0.3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3.3116474908496298E-6</v>
      </c>
    </row>
    <row r="2027" spans="2:11" x14ac:dyDescent="0.3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</v>
      </c>
    </row>
    <row r="2028" spans="2:11" x14ac:dyDescent="0.3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3.1238066682940022E-2</v>
      </c>
      <c r="G2029" s="7" cm="1">
        <f t="array" ref="G2029">SUMPRODUCT(("CT_CWODBDS"=[1]OUT_SyntheticFuels!$C$4:$C$1000)*1,("Var_cap"=[1]OUT_SyntheticFuels!$B$4:$B$1000)*1,[1]OUT_SyntheticFuels!F$4:F$1000)</f>
        <v>2.8624206451351789E-2</v>
      </c>
      <c r="H2029" s="7" cm="1">
        <f t="array" ref="H2029">SUMPRODUCT(("CT_CWODBDS"=[1]OUT_SyntheticFuels!$C$4:$C$1000)*1,("Var_cap"=[1]OUT_SyntheticFuels!$B$4:$B$1000)*1,[1]OUT_SyntheticFuels!G$4:G$1000)</f>
        <v>2.8624158357364898E-2</v>
      </c>
      <c r="I2029" s="7" cm="1">
        <f t="array" ref="I2029">SUMPRODUCT(("CT_CWODBDS"=[1]OUT_SyntheticFuels!$C$4:$C$1000)*1,("Var_cap"=[1]OUT_SyntheticFuels!$B$4:$B$1000)*1,[1]OUT_SyntheticFuels!H$4:H$1000)</f>
        <v>9.3523383175864172E-6</v>
      </c>
      <c r="J2029" s="7" cm="1">
        <f t="array" ref="J2029">SUMPRODUCT(("CT_CWODBDS"=[1]OUT_SyntheticFuels!$C$4:$C$1000)*1,("Var_cap"=[1]OUT_SyntheticFuels!$B$4:$B$1000)*1,[1]OUT_SyntheticFuels!I$4:I$1000)</f>
        <v>4.6182688083126778E-6</v>
      </c>
      <c r="K2029" s="7" cm="1">
        <f t="array" ref="K2029">SUMPRODUCT(("CT_CWODBDS"=[1]OUT_SyntheticFuels!$C$4:$C$1000)*1,("Var_cap"=[1]OUT_SyntheticFuels!$B$4:$B$1000)*1,[1]OUT_SyntheticFuels!J$4:J$1000)</f>
        <v>3.7052558157329662E-6</v>
      </c>
    </row>
    <row r="2030" spans="2:11" x14ac:dyDescent="0.3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</v>
      </c>
    </row>
    <row r="2031" spans="2:11" x14ac:dyDescent="0.3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1.340068727363778E-3</v>
      </c>
      <c r="G2031" s="7" cm="1">
        <f t="array" ref="G2031">SUMPRODUCT(("CT_CWODETH"=[1]OUT_SyntheticFuels!$C$4:$C$1000)*1,("Var_cap"=[1]OUT_SyntheticFuels!$B$4:$B$1000)*1,[1]OUT_SyntheticFuels!F$4:F$1000)</f>
        <v>5.9816279240408436E-6</v>
      </c>
      <c r="H2031" s="7" cm="1">
        <f t="array" ref="H2031">SUMPRODUCT(("CT_CWODETH"=[1]OUT_SyntheticFuels!$C$4:$C$1000)*1,("Var_cap"=[1]OUT_SyntheticFuels!$B$4:$B$1000)*1,[1]OUT_SyntheticFuels!G$4:G$1000)</f>
        <v>6.0013391184375944E-6</v>
      </c>
      <c r="I2031" s="7" cm="1">
        <f t="array" ref="I2031">SUMPRODUCT(("CT_CWODETH"=[1]OUT_SyntheticFuels!$C$4:$C$1000)*1,("Var_cap"=[1]OUT_SyntheticFuels!$B$4:$B$1000)*1,[1]OUT_SyntheticFuels!H$4:H$1000)</f>
        <v>2.7937047382330061E-6</v>
      </c>
      <c r="J2031" s="7" cm="1">
        <f t="array" ref="J2031">SUMPRODUCT(("CT_CWODETH"=[1]OUT_SyntheticFuels!$C$4:$C$1000)*1,("Var_cap"=[1]OUT_SyntheticFuels!$B$4:$B$1000)*1,[1]OUT_SyntheticFuels!I$4:I$1000)</f>
        <v>3.2821472778996631E-6</v>
      </c>
      <c r="K2031" s="7" cm="1">
        <f t="array" ref="K2031">SUMPRODUCT(("CT_CWODETH"=[1]OUT_SyntheticFuels!$C$4:$C$1000)*1,("Var_cap"=[1]OUT_SyntheticFuels!$B$4:$B$1000)*1,[1]OUT_SyntheticFuels!J$4:J$1000)</f>
        <v>2.5747532182083919E-6</v>
      </c>
    </row>
    <row r="2032" spans="2:11" x14ac:dyDescent="0.3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3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6.4708336791280102E-2</v>
      </c>
      <c r="G2033" s="7" cm="1">
        <f t="array" ref="G2033">SUMPRODUCT(("SUP_MNRBIO"=[1]OUT_SyntheticFuels!$C$4:$C$1000)*1,("Var_cap"=[1]OUT_SyntheticFuels!$B$4:$B$1000)*1,[1]OUT_SyntheticFuels!F$4:F$1000)</f>
        <v>0.12261018102811694</v>
      </c>
      <c r="H2033" s="7" cm="1">
        <f t="array" ref="H2033">SUMPRODUCT(("SUP_MNRBIO"=[1]OUT_SyntheticFuels!$C$4:$C$1000)*1,("Var_cap"=[1]OUT_SyntheticFuels!$B$4:$B$1000)*1,[1]OUT_SyntheticFuels!G$4:G$1000)</f>
        <v>0.12261053578406463</v>
      </c>
      <c r="I2033" s="7" cm="1">
        <f t="array" ref="I2033">SUMPRODUCT(("SUP_MNRBIO"=[1]OUT_SyntheticFuels!$C$4:$C$1000)*1,("Var_cap"=[1]OUT_SyntheticFuels!$B$4:$B$1000)*1,[1]OUT_SyntheticFuels!H$4:H$1000)</f>
        <v>0.12261061719762179</v>
      </c>
      <c r="J2033" s="7" cm="1">
        <f t="array" ref="J2033">SUMPRODUCT(("SUP_MNRBIO"=[1]OUT_SyntheticFuels!$C$4:$C$1000)*1,("Var_cap"=[1]OUT_SyntheticFuels!$B$4:$B$1000)*1,[1]OUT_SyntheticFuels!I$4:I$1000)</f>
        <v>0.12261065558834652</v>
      </c>
      <c r="K2033" s="7" cm="1">
        <f t="array" ref="K2033">SUMPRODUCT(("SUP_MNRBIO"=[1]OUT_SyntheticFuels!$C$4:$C$1000)*1,("Var_cap"=[1]OUT_SyntheticFuels!$B$4:$B$1000)*1,[1]OUT_SyntheticFuels!J$4:J$1000)</f>
        <v>0.12909953617042297</v>
      </c>
    </row>
    <row r="2034" spans="2:11" x14ac:dyDescent="0.3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0.2126657079716972</v>
      </c>
      <c r="G2034" s="7" cm="1">
        <f t="array" ref="G2034">SUMPRODUCT(("SUP_WSTBIO"=[1]OUT_SyntheticFuels!$C$4:$C$1000)*1,("Var_cap"=[1]OUT_SyntheticFuels!$B$4:$B$1000)*1,[1]OUT_SyntheticFuels!F$4:F$1000)</f>
        <v>0.21295968151713343</v>
      </c>
      <c r="H2034" s="7" cm="1">
        <f t="array" ref="H2034">SUMPRODUCT(("SUP_WSTBIO"=[1]OUT_SyntheticFuels!$C$4:$C$1000)*1,("Var_cap"=[1]OUT_SyntheticFuels!$B$4:$B$1000)*1,[1]OUT_SyntheticFuels!G$4:G$1000)</f>
        <v>0.21295950366901856</v>
      </c>
      <c r="I2034" s="7" cm="1">
        <f t="array" ref="I2034">SUMPRODUCT(("SUP_WSTBIO"=[1]OUT_SyntheticFuels!$C$4:$C$1000)*1,("Var_cap"=[1]OUT_SyntheticFuels!$B$4:$B$1000)*1,[1]OUT_SyntheticFuels!H$4:H$1000)</f>
        <v>0.20575832458630106</v>
      </c>
      <c r="J2034" s="7" cm="1">
        <f t="array" ref="J2034">SUMPRODUCT(("SUP_WSTBIO"=[1]OUT_SyntheticFuels!$C$4:$C$1000)*1,("Var_cap"=[1]OUT_SyntheticFuels!$B$4:$B$1000)*1,[1]OUT_SyntheticFuels!I$4:I$1000)</f>
        <v>0.2003178527391403</v>
      </c>
      <c r="K2034" s="7" cm="1">
        <f t="array" ref="K2034">SUMPRODUCT(("SUP_WSTBIO"=[1]OUT_SyntheticFuels!$C$4:$C$1000)*1,("Var_cap"=[1]OUT_SyntheticFuels!$B$4:$B$1000)*1,[1]OUT_SyntheticFuels!J$4:J$1000)</f>
        <v>0.18805272803281789</v>
      </c>
    </row>
    <row r="2035" spans="2:11" x14ac:dyDescent="0.3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1.0762027120122799E-5</v>
      </c>
      <c r="K2036" s="7" cm="1">
        <f t="array" ref="K2036">SUMPRODUCT(("SUP_WSTHTGBIO"=[1]OUT_SyntheticFuels!$C$4:$C$1000)*1,("Var_cap"=[1]OUT_SyntheticFuels!$B$4:$B$1000)*1,[1]OUT_SyntheticFuels!J$4:J$1000)</f>
        <v>1.1084232710451099E-5</v>
      </c>
    </row>
    <row r="2037" spans="2:11" x14ac:dyDescent="0.3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3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1.26623627865208E-7</v>
      </c>
      <c r="G2038" s="7" cm="1">
        <f t="array" ref="G2038">SUMPRODUCT(("SUP_WODBIO"=[1]OUT_SyntheticFuels!$C$4:$C$1000)*1,("Var_cap"=[1]OUT_SyntheticFuels!$B$4:$B$1000)*1,[1]OUT_SyntheticFuels!F$4:F$1000)</f>
        <v>2.8474470978581648E-6</v>
      </c>
      <c r="H2038" s="7" cm="1">
        <f t="array" ref="H2038">SUMPRODUCT(("SUP_WODBIO"=[1]OUT_SyntheticFuels!$C$4:$C$1000)*1,("Var_cap"=[1]OUT_SyntheticFuels!$B$4:$B$1000)*1,[1]OUT_SyntheticFuels!G$4:G$1000)</f>
        <v>3.0398384157155499E-6</v>
      </c>
      <c r="I2038" s="7" cm="1">
        <f t="array" ref="I2038">SUMPRODUCT(("SUP_WODBIO"=[1]OUT_SyntheticFuels!$C$4:$C$1000)*1,("Var_cap"=[1]OUT_SyntheticFuels!$B$4:$B$1000)*1,[1]OUT_SyntheticFuels!H$4:H$1000)</f>
        <v>3.0313682271600269E-6</v>
      </c>
      <c r="J2038" s="7" cm="1">
        <f t="array" ref="J2038">SUMPRODUCT(("SUP_WODBIO"=[1]OUT_SyntheticFuels!$C$4:$C$1000)*1,("Var_cap"=[1]OUT_SyntheticFuels!$B$4:$B$1000)*1,[1]OUT_SyntheticFuels!I$4:I$1000)</f>
        <v>2.2999355398974128E-6</v>
      </c>
      <c r="K2038" s="7" cm="1">
        <f t="array" ref="K2038">SUMPRODUCT(("SUP_WODBIO"=[1]OUT_SyntheticFuels!$C$4:$C$1000)*1,("Var_cap"=[1]OUT_SyntheticFuels!$B$4:$B$1000)*1,[1]OUT_SyntheticFuels!J$4:J$1000)</f>
        <v>7.9954519829166201E-7</v>
      </c>
    </row>
    <row r="2039" spans="2:11" x14ac:dyDescent="0.3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3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4.14739644023659E-2</v>
      </c>
      <c r="G2040" s="7" cm="1">
        <f t="array" ref="G2040">SUMPRODUCT(("SUP_BIONGA"=[1]OUT_SyntheticFuels!$C$4:$C$1000)*1,("Var_cap"=[1]OUT_SyntheticFuels!$B$4:$B$1000)*1,[1]OUT_SyntheticFuels!F$4:F$1000)</f>
        <v>0.12873191806760037</v>
      </c>
      <c r="H2040" s="7" cm="1">
        <f t="array" ref="H2040">SUMPRODUCT(("SUP_BIONGA"=[1]OUT_SyntheticFuels!$C$4:$C$1000)*1,("Var_cap"=[1]OUT_SyntheticFuels!$B$4:$B$1000)*1,[1]OUT_SyntheticFuels!G$4:G$1000)</f>
        <v>0.1293192575774596</v>
      </c>
      <c r="I2040" s="7" cm="1">
        <f t="array" ref="I2040">SUMPRODUCT(("SUP_BIONGA"=[1]OUT_SyntheticFuels!$C$4:$C$1000)*1,("Var_cap"=[1]OUT_SyntheticFuels!$B$4:$B$1000)*1,[1]OUT_SyntheticFuels!H$4:H$1000)</f>
        <v>0.12873141231479077</v>
      </c>
      <c r="J2040" s="7" cm="1">
        <f t="array" ref="J2040">SUMPRODUCT(("SUP_BIONGA"=[1]OUT_SyntheticFuels!$C$4:$C$1000)*1,("Var_cap"=[1]OUT_SyntheticFuels!$B$4:$B$1000)*1,[1]OUT_SyntheticFuels!I$4:I$1000)</f>
        <v>0.12872182872923871</v>
      </c>
      <c r="K2040" s="7" cm="1">
        <f t="array" ref="K2040">SUMPRODUCT(("SUP_BIONGA"=[1]OUT_SyntheticFuels!$C$4:$C$1000)*1,("Var_cap"=[1]OUT_SyntheticFuels!$B$4:$B$1000)*1,[1]OUT_SyntheticFuels!J$4:J$1000)</f>
        <v>0.12299597421319694</v>
      </c>
    </row>
    <row r="2041" spans="2:11" x14ac:dyDescent="0.3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0.37158176490537015</v>
      </c>
      <c r="G2041" s="7" cm="1">
        <f t="array" ref="G2041">SUMPRODUCT(("CT_CWODPLT"=[1]OUT_SyntheticFuels!$C$4:$C$1000)*1,("Var_cap"=[1]OUT_SyntheticFuels!$B$4:$B$1000)*1,[1]OUT_SyntheticFuels!F$4:F$1000)</f>
        <v>0.45088655331893179</v>
      </c>
      <c r="H2041" s="7" cm="1">
        <f t="array" ref="H2041">SUMPRODUCT(("CT_CWODPLT"=[1]OUT_SyntheticFuels!$C$4:$C$1000)*1,("Var_cap"=[1]OUT_SyntheticFuels!$B$4:$B$1000)*1,[1]OUT_SyntheticFuels!G$4:G$1000)</f>
        <v>0.17359703903610701</v>
      </c>
      <c r="I2041" s="7" cm="1">
        <f t="array" ref="I2041">SUMPRODUCT(("CT_CWODPLT"=[1]OUT_SyntheticFuels!$C$4:$C$1000)*1,("Var_cap"=[1]OUT_SyntheticFuels!$B$4:$B$1000)*1,[1]OUT_SyntheticFuels!H$4:H$1000)</f>
        <v>0.17359591769801702</v>
      </c>
      <c r="J2041" s="7" cm="1">
        <f t="array" ref="J2041">SUMPRODUCT(("CT_CWODPLT"=[1]OUT_SyntheticFuels!$C$4:$C$1000)*1,("Var_cap"=[1]OUT_SyntheticFuels!$B$4:$B$1000)*1,[1]OUT_SyntheticFuels!I$4:I$1000)</f>
        <v>0.19280860697435889</v>
      </c>
      <c r="K2041" s="7" cm="1">
        <f t="array" ref="K2041">SUMPRODUCT(("CT_CWODPLT"=[1]OUT_SyntheticFuels!$C$4:$C$1000)*1,("Var_cap"=[1]OUT_SyntheticFuels!$B$4:$B$1000)*1,[1]OUT_SyntheticFuels!J$4:J$1000)</f>
        <v>0.21515409559426155</v>
      </c>
    </row>
    <row r="2042" spans="2:11" x14ac:dyDescent="0.3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1.2056377339633899E-7</v>
      </c>
      <c r="J2042" s="7" cm="1">
        <f t="array" ref="J2042">SUMPRODUCT(("SUP_H2NGA"=[1]OUT_SyntheticFuels!$C$4:$C$1000)*1,("Var_cap"=[1]OUT_SyntheticFuels!$B$4:$B$1000)*1,[1]OUT_SyntheticFuels!I$4:I$1000)</f>
        <v>2.4692488667500101E-7</v>
      </c>
      <c r="K2042" s="7" cm="1">
        <f t="array" ref="K2042">SUMPRODUCT(("SUP_H2NGA"=[1]OUT_SyntheticFuels!$C$4:$C$1000)*1,("Var_cap"=[1]OUT_SyntheticFuels!$B$4:$B$1000)*1,[1]OUT_SyntheticFuels!J$4:J$1000)</f>
        <v>1.7723300861270998E-7</v>
      </c>
    </row>
    <row r="2043" spans="2:11" x14ac:dyDescent="0.3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1.6624183658578999E-7</v>
      </c>
      <c r="J2043" s="7" cm="1">
        <f t="array" ref="J2043">SUMPRODUCT(("SUP_H2DSL"=[1]OUT_SyntheticFuels!$C$4:$C$1000)*1,("Var_cap"=[1]OUT_SyntheticFuels!$B$4:$B$1000)*1,[1]OUT_SyntheticFuels!I$4:I$1000)</f>
        <v>3.8623607925461902E-7</v>
      </c>
      <c r="K2043" s="7" cm="1">
        <f t="array" ref="K2043">SUMPRODUCT(("SUP_H2DSL"=[1]OUT_SyntheticFuels!$C$4:$C$1000)*1,("Var_cap"=[1]OUT_SyntheticFuels!$B$4:$B$1000)*1,[1]OUT_SyntheticFuels!J$4:J$1000)</f>
        <v>2.4900377292137395E-7</v>
      </c>
    </row>
    <row r="2044" spans="2:11" x14ac:dyDescent="0.3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1.5272195245840901E-7</v>
      </c>
      <c r="J2044" s="7" cm="1">
        <f t="array" ref="J2044">SUMPRODUCT(("SUP_H2GSL"=[1]OUT_SyntheticFuels!$C$4:$C$1000)*1,("Var_cap"=[1]OUT_SyntheticFuels!$B$4:$B$1000)*1,[1]OUT_SyntheticFuels!I$4:I$1000)</f>
        <v>3.5267135228517601E-7</v>
      </c>
      <c r="K2044" s="7" cm="1">
        <f t="array" ref="K2044">SUMPRODUCT(("SUP_H2GSL"=[1]OUT_SyntheticFuels!$C$4:$C$1000)*1,("Var_cap"=[1]OUT_SyntheticFuels!$B$4:$B$1000)*1,[1]OUT_SyntheticFuels!J$4:J$1000)</f>
        <v>2.26537579925164E-7</v>
      </c>
    </row>
    <row r="2045" spans="2:11" x14ac:dyDescent="0.3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5" x14ac:dyDescent="0.35"/>
  <cols>
    <col min="2" max="2" width="36.58203125" bestFit="1" customWidth="1"/>
    <col min="3" max="3" width="9.33203125" bestFit="1" customWidth="1"/>
  </cols>
  <sheetData>
    <row r="2" spans="2:8" x14ac:dyDescent="0.3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5">
      <c r="B3" s="2" t="s">
        <v>1720</v>
      </c>
      <c r="C3" s="3">
        <f>SUM(C4:C7)</f>
        <v>716.80385330093191</v>
      </c>
      <c r="D3" s="3">
        <f t="shared" ref="D3:H3" si="0">SUM(D4:D7)</f>
        <v>703.77301163615959</v>
      </c>
      <c r="E3" s="3">
        <f t="shared" si="0"/>
        <v>667.33572768778708</v>
      </c>
      <c r="F3" s="3">
        <f t="shared" si="0"/>
        <v>631.33046870409476</v>
      </c>
      <c r="G3" s="3">
        <f t="shared" si="0"/>
        <v>593.60396784491218</v>
      </c>
      <c r="H3" s="3">
        <f t="shared" si="0"/>
        <v>567.35230947438208</v>
      </c>
    </row>
    <row r="4" spans="2:8" x14ac:dyDescent="0.35">
      <c r="B4" s="25" t="s">
        <v>1728</v>
      </c>
      <c r="C4" s="1">
        <f>'SPS1'!F761</f>
        <v>142.21733735207673</v>
      </c>
      <c r="D4" s="1">
        <f>'SPS1'!G761</f>
        <v>140.50076872758211</v>
      </c>
      <c r="E4" s="1">
        <f>'SPS1'!H761</f>
        <v>140.72111594835721</v>
      </c>
      <c r="F4" s="1">
        <f>'SPS1'!I761</f>
        <v>142.8121734507842</v>
      </c>
      <c r="G4" s="1">
        <f>'SPS1'!J761</f>
        <v>141.92422180904987</v>
      </c>
      <c r="H4" s="1">
        <f>'SPS1'!K761</f>
        <v>142.64267976831718</v>
      </c>
    </row>
    <row r="5" spans="2:8" x14ac:dyDescent="0.35">
      <c r="B5" s="25" t="s">
        <v>1729</v>
      </c>
      <c r="C5" s="1">
        <f>'SPS1'!F880</f>
        <v>140.10105309493883</v>
      </c>
      <c r="D5" s="1">
        <f>'SPS1'!G880</f>
        <v>141.56411011683602</v>
      </c>
      <c r="E5" s="1">
        <f>'SPS1'!H880</f>
        <v>132.85006844705939</v>
      </c>
      <c r="F5" s="1">
        <f>'SPS1'!I880</f>
        <v>126.3340046077853</v>
      </c>
      <c r="G5" s="1">
        <f>'SPS1'!J880</f>
        <v>115.47580827530386</v>
      </c>
      <c r="H5" s="1">
        <f>'SPS1'!K880</f>
        <v>104.69025741206075</v>
      </c>
    </row>
    <row r="6" spans="2:8" x14ac:dyDescent="0.35">
      <c r="B6" s="25" t="s">
        <v>1730</v>
      </c>
      <c r="C6" s="1">
        <f>'SPS1'!F970</f>
        <v>218.94665538880065</v>
      </c>
      <c r="D6" s="1">
        <f>'SPS1'!G970</f>
        <v>219.01704755657119</v>
      </c>
      <c r="E6" s="1">
        <f>'SPS1'!H970</f>
        <v>208.89690568979972</v>
      </c>
      <c r="F6" s="1">
        <f>'SPS1'!I970</f>
        <v>204.19993679361312</v>
      </c>
      <c r="G6" s="1">
        <f>'SPS1'!J970</f>
        <v>198.60956682233072</v>
      </c>
      <c r="H6" s="1">
        <f>'SPS1'!K970</f>
        <v>192.40618233387491</v>
      </c>
    </row>
    <row r="7" spans="2:8" x14ac:dyDescent="0.35">
      <c r="B7" s="25" t="s">
        <v>1731</v>
      </c>
      <c r="C7" s="1">
        <f>'SPS1'!F1134+'SPS1'!F1313+'SPS1'!F1397+'SPS1'!F1481+'SPS1'!F1488+'SPS1'!F1495+'SPS1'!F1544+'SPS1'!F1591+'SPS1'!F1638</f>
        <v>215.53880746511578</v>
      </c>
      <c r="D7" s="1">
        <f>'SPS1'!G1134+'SPS1'!G1313+'SPS1'!G1397+'SPS1'!G1481+'SPS1'!G1488+'SPS1'!G1495+'SPS1'!G1544+'SPS1'!G1591+'SPS1'!G1638</f>
        <v>202.69108523517028</v>
      </c>
      <c r="E7" s="1">
        <f>'SPS1'!H1134+'SPS1'!H1313+'SPS1'!H1397+'SPS1'!H1481+'SPS1'!H1488+'SPS1'!H1495+'SPS1'!H1544+'SPS1'!H1591+'SPS1'!H1638</f>
        <v>184.86763760257074</v>
      </c>
      <c r="F7" s="1">
        <f>'SPS1'!I1134+'SPS1'!I1313+'SPS1'!I1397+'SPS1'!I1481+'SPS1'!I1488+'SPS1'!I1495+'SPS1'!I1544+'SPS1'!I1591+'SPS1'!I1638</f>
        <v>157.98435385191215</v>
      </c>
      <c r="G7" s="1">
        <f>'SPS1'!J1134+'SPS1'!J1313+'SPS1'!J1397+'SPS1'!J1481+'SPS1'!J1488+'SPS1'!J1495+'SPS1'!J1544+'SPS1'!J1591+'SPS1'!J1638</f>
        <v>137.59437093822766</v>
      </c>
      <c r="H7" s="1">
        <f>'SPS1'!K1134+'SPS1'!K1313+'SPS1'!K1397+'SPS1'!K1481+'SPS1'!K1488+'SPS1'!K1495+'SPS1'!K1544+'SPS1'!K1591+'SPS1'!K1638</f>
        <v>127.61318996012926</v>
      </c>
    </row>
    <row r="8" spans="2:8" x14ac:dyDescent="0.35">
      <c r="B8" s="2" t="s">
        <v>1736</v>
      </c>
      <c r="C8" s="3">
        <f>SUM(C9:C12)</f>
        <v>508.41687573856001</v>
      </c>
      <c r="D8" s="3">
        <f t="shared" ref="D8:H8" si="1">SUM(D9:D12)</f>
        <v>490.53282652240046</v>
      </c>
      <c r="E8" s="3">
        <f t="shared" si="1"/>
        <v>437.46315101312467</v>
      </c>
      <c r="F8" s="3">
        <f t="shared" si="1"/>
        <v>471.52251574208827</v>
      </c>
      <c r="G8" s="3">
        <f t="shared" si="1"/>
        <v>411.3815134900031</v>
      </c>
      <c r="H8" s="3">
        <f t="shared" si="1"/>
        <v>354.44705386947368</v>
      </c>
    </row>
    <row r="9" spans="2:8" x14ac:dyDescent="0.35">
      <c r="B9" s="25" t="s">
        <v>1733</v>
      </c>
      <c r="C9" s="1">
        <f>'SPS1'!F289+'SPS1'!F407</f>
        <v>493.04212996263931</v>
      </c>
      <c r="D9" s="1">
        <f>'SPS1'!G289+'SPS1'!G407</f>
        <v>471.36688086782999</v>
      </c>
      <c r="E9" s="1">
        <f>'SPS1'!H289+'SPS1'!H407</f>
        <v>417.04539941130429</v>
      </c>
      <c r="F9" s="1">
        <f>'SPS1'!I289+'SPS1'!I407</f>
        <v>452.68075667557002</v>
      </c>
      <c r="G9" s="1">
        <f>'SPS1'!J289+'SPS1'!J407</f>
        <v>392.78202461415162</v>
      </c>
      <c r="H9" s="1">
        <f>'SPS1'!K289+'SPS1'!K407</f>
        <v>335.90496235736862</v>
      </c>
    </row>
    <row r="10" spans="2:8" x14ac:dyDescent="0.35">
      <c r="B10" s="25" t="s">
        <v>1734</v>
      </c>
      <c r="C10" s="1">
        <f>'SPS1'!F588+'SPS1'!F602+'SPS1'!F642</f>
        <v>15.369764110173687</v>
      </c>
      <c r="D10" s="1">
        <f>'SPS1'!G588+'SPS1'!G602+'SPS1'!G642</f>
        <v>19.160648301072655</v>
      </c>
      <c r="E10" s="1">
        <f>'SPS1'!H588+'SPS1'!H602+'SPS1'!H642</f>
        <v>20.412543707073489</v>
      </c>
      <c r="F10" s="1">
        <f>'SPS1'!I588+'SPS1'!I602+'SPS1'!I642</f>
        <v>18.833457139535788</v>
      </c>
      <c r="G10" s="1">
        <f>'SPS1'!J588+'SPS1'!J602+'SPS1'!J642</f>
        <v>18.58617495177014</v>
      </c>
      <c r="H10" s="1">
        <f>'SPS1'!K588+'SPS1'!K602+'SPS1'!K642</f>
        <v>18.528928092697701</v>
      </c>
    </row>
    <row r="11" spans="2:8" x14ac:dyDescent="0.35">
      <c r="B11" s="25" t="s">
        <v>1732</v>
      </c>
      <c r="C11" s="1">
        <f>'SPS1'!F677</f>
        <v>4.9816657470583576E-3</v>
      </c>
      <c r="D11" s="1">
        <f>'SPS1'!G677</f>
        <v>5.2973534977634367E-3</v>
      </c>
      <c r="E11" s="1">
        <f>'SPS1'!H677</f>
        <v>5.2078947468821545E-3</v>
      </c>
      <c r="F11" s="1">
        <f>'SPS1'!I677</f>
        <v>8.30192698247058E-3</v>
      </c>
      <c r="G11" s="1">
        <f>'SPS1'!J677</f>
        <v>1.3313924081323699E-2</v>
      </c>
      <c r="H11" s="1">
        <f>'SPS1'!K677</f>
        <v>1.3163419407352885E-2</v>
      </c>
    </row>
    <row r="12" spans="2:8" x14ac:dyDescent="0.3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 x14ac:dyDescent="0.35">
      <c r="B13" s="2" t="s">
        <v>1737</v>
      </c>
      <c r="C13" s="3">
        <f>'SPS1'!F2+'SPS1'!F20-'SPS1'!F55</f>
        <v>963.42749508919565</v>
      </c>
      <c r="D13" s="3">
        <f>'SPS1'!G2+'SPS1'!G20-'SPS1'!G55</f>
        <v>955.74246120137752</v>
      </c>
      <c r="E13" s="3">
        <f>'SPS1'!H2+'SPS1'!H20-'SPS1'!H55</f>
        <v>844.45054203539485</v>
      </c>
      <c r="F13" s="3">
        <f>'SPS1'!I2+'SPS1'!I20-'SPS1'!I55</f>
        <v>835.28538209065414</v>
      </c>
      <c r="G13" s="3">
        <f>'SPS1'!J2+'SPS1'!J20-'SPS1'!J55</f>
        <v>739.20867094199161</v>
      </c>
      <c r="H13" s="3">
        <f>'SPS1'!K2+'SPS1'!K20-'SPS1'!K55</f>
        <v>654.27889972297976</v>
      </c>
    </row>
    <row r="14" spans="2:8" x14ac:dyDescent="0.35">
      <c r="B14" s="25" t="s">
        <v>1738</v>
      </c>
      <c r="C14" s="1">
        <f>'SPS1'!F2</f>
        <v>299.34491697112088</v>
      </c>
      <c r="D14" s="1">
        <f>'SPS1'!G2</f>
        <v>290.44200502199573</v>
      </c>
      <c r="E14" s="1">
        <f>'SPS1'!H2</f>
        <v>324.03452485179378</v>
      </c>
      <c r="F14" s="1">
        <f>'SPS1'!I2</f>
        <v>353.45304038610522</v>
      </c>
      <c r="G14" s="1">
        <f>'SPS1'!J2</f>
        <v>370.27768581255953</v>
      </c>
      <c r="H14" s="1">
        <f>'SPS1'!K2</f>
        <v>390.04640509101608</v>
      </c>
    </row>
    <row r="15" spans="2:8" x14ac:dyDescent="0.35">
      <c r="B15" s="25" t="s">
        <v>19</v>
      </c>
      <c r="C15" s="1">
        <f>'SPS1'!F20</f>
        <v>781.25257876123726</v>
      </c>
      <c r="D15" s="1">
        <f>'SPS1'!G20</f>
        <v>699.49983001198132</v>
      </c>
      <c r="E15" s="1">
        <f>'SPS1'!H20</f>
        <v>575.03610977337007</v>
      </c>
      <c r="F15" s="1">
        <f>'SPS1'!I20</f>
        <v>537.19584627824281</v>
      </c>
      <c r="G15" s="1">
        <f>'SPS1'!J20</f>
        <v>392.59911176960077</v>
      </c>
      <c r="H15" s="1">
        <f>'SPS1'!K20</f>
        <v>281.56144398145392</v>
      </c>
    </row>
    <row r="16" spans="2:8" x14ac:dyDescent="0.35">
      <c r="B16" s="25" t="s">
        <v>24</v>
      </c>
      <c r="C16" s="1">
        <f>'SPS1'!F55</f>
        <v>117.17000064316247</v>
      </c>
      <c r="D16" s="1">
        <f>'SPS1'!G55</f>
        <v>34.199373832599441</v>
      </c>
      <c r="E16" s="1">
        <f>'SPS1'!H55</f>
        <v>54.620092589769051</v>
      </c>
      <c r="F16" s="1">
        <f>'SPS1'!I55</f>
        <v>55.363504573693952</v>
      </c>
      <c r="G16" s="1">
        <f>'SPS1'!J55</f>
        <v>23.668126640168715</v>
      </c>
      <c r="H16" s="1">
        <f>'SPS1'!K55</f>
        <v>17.32894934949022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2024-06-13T12:04:27Z</dcterms:modified>
</cp:coreProperties>
</file>